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768" windowWidth="15480" windowHeight="7020"/>
  </bookViews>
  <sheets>
    <sheet name="Tinh gian 2017" sheetId="17" r:id="rId1"/>
    <sheet name="Sheet1" sheetId="16" r:id="rId2"/>
  </sheets>
  <definedNames>
    <definedName name="_xlnm.Print_Titles" localSheetId="0">'Tinh gian 2017'!$8:$11</definedName>
  </definedNames>
  <calcPr calcId="144525"/>
</workbook>
</file>

<file path=xl/calcChain.xml><?xml version="1.0" encoding="utf-8"?>
<calcChain xmlns="http://schemas.openxmlformats.org/spreadsheetml/2006/main">
  <c r="U248" i="17" l="1"/>
  <c r="R248" i="17"/>
  <c r="F249" i="17" l="1"/>
  <c r="G249" i="17"/>
  <c r="J249" i="17"/>
  <c r="K249" i="17"/>
  <c r="E249" i="17"/>
  <c r="G248" i="17"/>
  <c r="J248" i="17"/>
  <c r="K248" i="17"/>
  <c r="E12" i="17"/>
  <c r="T252" i="17" l="1"/>
  <c r="T251" i="17"/>
  <c r="T247" i="17"/>
  <c r="S252" i="17"/>
  <c r="S251" i="17"/>
  <c r="S247" i="17"/>
  <c r="T167" i="17"/>
  <c r="G167" i="17"/>
  <c r="J167" i="17"/>
  <c r="K167" i="17"/>
  <c r="E167" i="17"/>
  <c r="S167" i="17"/>
  <c r="F140" i="17" l="1"/>
  <c r="G140" i="17"/>
  <c r="H140" i="17"/>
  <c r="I140" i="17"/>
  <c r="J140" i="17"/>
  <c r="K140" i="17"/>
  <c r="E140" i="17"/>
  <c r="H146" i="17"/>
  <c r="H143" i="17"/>
  <c r="F201" i="17" l="1"/>
  <c r="F213" i="17"/>
  <c r="F219" i="17"/>
  <c r="F243" i="17"/>
  <c r="F195" i="17"/>
  <c r="F189" i="17"/>
  <c r="F231" i="17"/>
  <c r="F225" i="17"/>
  <c r="F183" i="17"/>
  <c r="F171" i="17"/>
  <c r="F177" i="17"/>
  <c r="F207" i="17"/>
  <c r="F206" i="17"/>
  <c r="F237" i="17"/>
  <c r="G242" i="17" l="1"/>
  <c r="K247" i="17" l="1"/>
  <c r="J247" i="17"/>
  <c r="I247" i="17"/>
  <c r="S250" i="17" s="1"/>
  <c r="H247" i="17"/>
  <c r="S248" i="17" s="1"/>
  <c r="G247" i="17"/>
  <c r="F247" i="17"/>
  <c r="E247" i="17"/>
  <c r="M245" i="17"/>
  <c r="L245" i="17"/>
  <c r="N245" i="17" s="1"/>
  <c r="L244" i="17"/>
  <c r="M244" i="17" s="1"/>
  <c r="L243" i="17"/>
  <c r="M243" i="17" s="1"/>
  <c r="K242" i="17"/>
  <c r="K240" i="17" s="1"/>
  <c r="J242" i="17"/>
  <c r="J240" i="17" s="1"/>
  <c r="I242" i="17"/>
  <c r="H242" i="17"/>
  <c r="H240" i="17" s="1"/>
  <c r="E242" i="17"/>
  <c r="L241" i="17"/>
  <c r="M241" i="17" s="1"/>
  <c r="I240" i="17"/>
  <c r="G240" i="17"/>
  <c r="E240" i="17"/>
  <c r="M239" i="17"/>
  <c r="L239" i="17"/>
  <c r="N239" i="17" s="1"/>
  <c r="L238" i="17"/>
  <c r="M238" i="17" s="1"/>
  <c r="E238" i="17"/>
  <c r="K236" i="17"/>
  <c r="K234" i="17" s="1"/>
  <c r="J236" i="17"/>
  <c r="J234" i="17" s="1"/>
  <c r="I236" i="17"/>
  <c r="I234" i="17" s="1"/>
  <c r="H236" i="17"/>
  <c r="H234" i="17" s="1"/>
  <c r="G236" i="17"/>
  <c r="G234" i="17" s="1"/>
  <c r="E236" i="17"/>
  <c r="M235" i="17"/>
  <c r="L235" i="17"/>
  <c r="N235" i="17" s="1"/>
  <c r="L233" i="17"/>
  <c r="M233" i="17" s="1"/>
  <c r="L232" i="17"/>
  <c r="L231" i="17"/>
  <c r="E231" i="17"/>
  <c r="K230" i="17"/>
  <c r="K228" i="17" s="1"/>
  <c r="J230" i="17"/>
  <c r="J228" i="17" s="1"/>
  <c r="I230" i="17"/>
  <c r="I228" i="17" s="1"/>
  <c r="H230" i="17"/>
  <c r="H228" i="17" s="1"/>
  <c r="G230" i="17"/>
  <c r="G228" i="17" s="1"/>
  <c r="F230" i="17"/>
  <c r="F228" i="17" s="1"/>
  <c r="L229" i="17"/>
  <c r="M229" i="17" s="1"/>
  <c r="M227" i="17"/>
  <c r="L227" i="17"/>
  <c r="N227" i="17" s="1"/>
  <c r="L226" i="17"/>
  <c r="E226" i="17"/>
  <c r="N226" i="17" s="1"/>
  <c r="L225" i="17"/>
  <c r="M225" i="17" s="1"/>
  <c r="K224" i="17"/>
  <c r="K222" i="17" s="1"/>
  <c r="J224" i="17"/>
  <c r="J222" i="17" s="1"/>
  <c r="I224" i="17"/>
  <c r="H224" i="17"/>
  <c r="H222" i="17" s="1"/>
  <c r="G224" i="17"/>
  <c r="G222" i="17" s="1"/>
  <c r="F224" i="17"/>
  <c r="L223" i="17"/>
  <c r="M223" i="17" s="1"/>
  <c r="I222" i="17"/>
  <c r="M221" i="17"/>
  <c r="L221" i="17"/>
  <c r="N221" i="17" s="1"/>
  <c r="L220" i="17"/>
  <c r="M220" i="17" s="1"/>
  <c r="L219" i="17"/>
  <c r="M219" i="17" s="1"/>
  <c r="E219" i="17"/>
  <c r="F218" i="17" s="1"/>
  <c r="K218" i="17"/>
  <c r="K216" i="17" s="1"/>
  <c r="J218" i="17"/>
  <c r="J216" i="17" s="1"/>
  <c r="I218" i="17"/>
  <c r="I216" i="17" s="1"/>
  <c r="H218" i="17"/>
  <c r="H216" i="17" s="1"/>
  <c r="G218" i="17"/>
  <c r="G216" i="17" s="1"/>
  <c r="E218" i="17"/>
  <c r="M217" i="17"/>
  <c r="L217" i="17"/>
  <c r="N217" i="17" s="1"/>
  <c r="F216" i="17"/>
  <c r="N215" i="17"/>
  <c r="L215" i="17"/>
  <c r="M215" i="17" s="1"/>
  <c r="L214" i="17"/>
  <c r="E214" i="17"/>
  <c r="L213" i="17"/>
  <c r="M213" i="17" s="1"/>
  <c r="K212" i="17"/>
  <c r="K210" i="17" s="1"/>
  <c r="J212" i="17"/>
  <c r="J210" i="17" s="1"/>
  <c r="I212" i="17"/>
  <c r="H212" i="17"/>
  <c r="H210" i="17" s="1"/>
  <c r="G212" i="17"/>
  <c r="L211" i="17"/>
  <c r="M211" i="17" s="1"/>
  <c r="I210" i="17"/>
  <c r="G210" i="17"/>
  <c r="M209" i="17"/>
  <c r="L209" i="17"/>
  <c r="N209" i="17" s="1"/>
  <c r="L208" i="17"/>
  <c r="N208" i="17" s="1"/>
  <c r="L207" i="17"/>
  <c r="M207" i="17" s="1"/>
  <c r="E207" i="17"/>
  <c r="K206" i="17"/>
  <c r="J206" i="17"/>
  <c r="I206" i="17"/>
  <c r="H206" i="17"/>
  <c r="G206" i="17"/>
  <c r="E206" i="17"/>
  <c r="L205" i="17"/>
  <c r="N205" i="17" s="1"/>
  <c r="E204" i="17"/>
  <c r="M203" i="17"/>
  <c r="L203" i="17"/>
  <c r="N203" i="17" s="1"/>
  <c r="L202" i="17"/>
  <c r="N202" i="17" s="1"/>
  <c r="L201" i="17"/>
  <c r="M201" i="17" s="1"/>
  <c r="E201" i="17"/>
  <c r="K200" i="17"/>
  <c r="J200" i="17"/>
  <c r="J198" i="17" s="1"/>
  <c r="I200" i="17"/>
  <c r="I198" i="17" s="1"/>
  <c r="H200" i="17"/>
  <c r="H198" i="17" s="1"/>
  <c r="G200" i="17"/>
  <c r="G198" i="17" s="1"/>
  <c r="F200" i="17"/>
  <c r="E200" i="17"/>
  <c r="L199" i="17"/>
  <c r="N199" i="17" s="1"/>
  <c r="K198" i="17"/>
  <c r="E198" i="17"/>
  <c r="M197" i="17"/>
  <c r="L197" i="17"/>
  <c r="N197" i="17" s="1"/>
  <c r="L196" i="17"/>
  <c r="N196" i="17" s="1"/>
  <c r="L195" i="17"/>
  <c r="M195" i="17" s="1"/>
  <c r="E195" i="17"/>
  <c r="K194" i="17"/>
  <c r="K192" i="17" s="1"/>
  <c r="J194" i="17"/>
  <c r="J192" i="17" s="1"/>
  <c r="I194" i="17"/>
  <c r="I192" i="17" s="1"/>
  <c r="H194" i="17"/>
  <c r="H192" i="17" s="1"/>
  <c r="G194" i="17"/>
  <c r="G192" i="17" s="1"/>
  <c r="F194" i="17"/>
  <c r="E194" i="17"/>
  <c r="L193" i="17"/>
  <c r="N193" i="17" s="1"/>
  <c r="F192" i="17"/>
  <c r="L191" i="17"/>
  <c r="N191" i="17" s="1"/>
  <c r="L190" i="17"/>
  <c r="N190" i="17" s="1"/>
  <c r="L189" i="17"/>
  <c r="M189" i="17" s="1"/>
  <c r="E189" i="17"/>
  <c r="K188" i="17"/>
  <c r="K186" i="17" s="1"/>
  <c r="J188" i="17"/>
  <c r="I188" i="17"/>
  <c r="I186" i="17" s="1"/>
  <c r="H188" i="17"/>
  <c r="H186" i="17" s="1"/>
  <c r="G188" i="17"/>
  <c r="G186" i="17" s="1"/>
  <c r="F188" i="17"/>
  <c r="E188" i="17"/>
  <c r="M187" i="17"/>
  <c r="L187" i="17"/>
  <c r="N187" i="17" s="1"/>
  <c r="J186" i="17"/>
  <c r="F186" i="17"/>
  <c r="L185" i="17"/>
  <c r="N185" i="17" s="1"/>
  <c r="L184" i="17"/>
  <c r="N184" i="17" s="1"/>
  <c r="L183" i="17"/>
  <c r="M183" i="17" s="1"/>
  <c r="E183" i="17"/>
  <c r="K182" i="17"/>
  <c r="K180" i="17" s="1"/>
  <c r="J182" i="17"/>
  <c r="J180" i="17" s="1"/>
  <c r="I182" i="17"/>
  <c r="I180" i="17" s="1"/>
  <c r="H182" i="17"/>
  <c r="G182" i="17"/>
  <c r="G180" i="17" s="1"/>
  <c r="F182" i="17"/>
  <c r="F180" i="17" s="1"/>
  <c r="E182" i="17"/>
  <c r="L181" i="17"/>
  <c r="N181" i="17" s="1"/>
  <c r="H180" i="17"/>
  <c r="N179" i="17"/>
  <c r="L179" i="17"/>
  <c r="M179" i="17" s="1"/>
  <c r="F178" i="17"/>
  <c r="L178" i="17" s="1"/>
  <c r="M178" i="17" s="1"/>
  <c r="E178" i="17"/>
  <c r="L177" i="17"/>
  <c r="E177" i="17"/>
  <c r="F176" i="17" s="1"/>
  <c r="K176" i="17"/>
  <c r="K174" i="17" s="1"/>
  <c r="J176" i="17"/>
  <c r="J174" i="17" s="1"/>
  <c r="I176" i="17"/>
  <c r="I174" i="17" s="1"/>
  <c r="H176" i="17"/>
  <c r="H174" i="17" s="1"/>
  <c r="G176" i="17"/>
  <c r="G174" i="17" s="1"/>
  <c r="E176" i="17"/>
  <c r="L175" i="17"/>
  <c r="N175" i="17" s="1"/>
  <c r="F174" i="17"/>
  <c r="N173" i="17"/>
  <c r="L173" i="17"/>
  <c r="M173" i="17" s="1"/>
  <c r="L172" i="17"/>
  <c r="N172" i="17" s="1"/>
  <c r="L171" i="17"/>
  <c r="K170" i="17"/>
  <c r="J170" i="17"/>
  <c r="I170" i="17"/>
  <c r="H170" i="17"/>
  <c r="G170" i="17"/>
  <c r="G168" i="17" s="1"/>
  <c r="F170" i="17"/>
  <c r="F168" i="17" s="1"/>
  <c r="E170" i="17"/>
  <c r="M169" i="17"/>
  <c r="L169" i="17"/>
  <c r="N169" i="17" s="1"/>
  <c r="K168" i="17"/>
  <c r="I168" i="17"/>
  <c r="L166" i="17"/>
  <c r="N166" i="17" s="1"/>
  <c r="L165" i="17"/>
  <c r="N165" i="17" s="1"/>
  <c r="N164" i="17"/>
  <c r="L164" i="17"/>
  <c r="L163" i="17"/>
  <c r="N163" i="17" s="1"/>
  <c r="M162" i="17"/>
  <c r="L162" i="17"/>
  <c r="N162" i="17" s="1"/>
  <c r="L161" i="17"/>
  <c r="N161" i="17" s="1"/>
  <c r="L160" i="17"/>
  <c r="N160" i="17" s="1"/>
  <c r="L159" i="17"/>
  <c r="N159" i="17" s="1"/>
  <c r="L158" i="17"/>
  <c r="N158" i="17" s="1"/>
  <c r="L157" i="17"/>
  <c r="N157" i="17" s="1"/>
  <c r="L156" i="17"/>
  <c r="N156" i="17" s="1"/>
  <c r="L155" i="17"/>
  <c r="N155" i="17" s="1"/>
  <c r="L154" i="17"/>
  <c r="N154" i="17" s="1"/>
  <c r="L153" i="17"/>
  <c r="N153" i="17" s="1"/>
  <c r="L152" i="17"/>
  <c r="N152" i="17" s="1"/>
  <c r="L151" i="17"/>
  <c r="N151" i="17" s="1"/>
  <c r="L150" i="17"/>
  <c r="N150" i="17" s="1"/>
  <c r="L149" i="17"/>
  <c r="N149" i="17" s="1"/>
  <c r="L148" i="17"/>
  <c r="N148" i="17" s="1"/>
  <c r="L147" i="17"/>
  <c r="N147" i="17" s="1"/>
  <c r="L146" i="17"/>
  <c r="N146" i="17" s="1"/>
  <c r="L145" i="17"/>
  <c r="N145" i="17" s="1"/>
  <c r="L144" i="17"/>
  <c r="N144" i="17" s="1"/>
  <c r="L143" i="17"/>
  <c r="N143" i="17" s="1"/>
  <c r="M142" i="17"/>
  <c r="L142" i="17"/>
  <c r="N142" i="17" s="1"/>
  <c r="L141" i="17"/>
  <c r="N141" i="17" s="1"/>
  <c r="L139" i="17"/>
  <c r="N139" i="17" s="1"/>
  <c r="L138" i="17"/>
  <c r="N138" i="17" s="1"/>
  <c r="L137" i="17"/>
  <c r="N137" i="17" s="1"/>
  <c r="L136" i="17"/>
  <c r="N136" i="17" s="1"/>
  <c r="L135" i="17"/>
  <c r="N135" i="17" s="1"/>
  <c r="L134" i="17"/>
  <c r="N134" i="17" s="1"/>
  <c r="L133" i="17"/>
  <c r="N133" i="17" s="1"/>
  <c r="L132" i="17"/>
  <c r="N132" i="17" s="1"/>
  <c r="L131" i="17"/>
  <c r="N131" i="17" s="1"/>
  <c r="K130" i="17"/>
  <c r="J130" i="17"/>
  <c r="I130" i="17"/>
  <c r="H130" i="17"/>
  <c r="G130" i="17"/>
  <c r="G129" i="17" s="1"/>
  <c r="F130" i="17"/>
  <c r="E130" i="17"/>
  <c r="K129" i="17"/>
  <c r="J129" i="17"/>
  <c r="I129" i="17"/>
  <c r="H129" i="17"/>
  <c r="F129" i="17"/>
  <c r="E129" i="17"/>
  <c r="L128" i="17"/>
  <c r="N128" i="17" s="1"/>
  <c r="L127" i="17"/>
  <c r="N127" i="17" s="1"/>
  <c r="K126" i="17"/>
  <c r="J126" i="17"/>
  <c r="H126" i="17"/>
  <c r="G126" i="17"/>
  <c r="F126" i="17"/>
  <c r="E126" i="17"/>
  <c r="N125" i="17"/>
  <c r="L125" i="17"/>
  <c r="L124" i="17"/>
  <c r="N124" i="17" s="1"/>
  <c r="K123" i="17"/>
  <c r="J123" i="17"/>
  <c r="I123" i="17"/>
  <c r="H123" i="17"/>
  <c r="G123" i="17"/>
  <c r="F123" i="17"/>
  <c r="L123" i="17" s="1"/>
  <c r="M123" i="17" s="1"/>
  <c r="E123" i="17"/>
  <c r="M122" i="17"/>
  <c r="L122" i="17"/>
  <c r="N122" i="17" s="1"/>
  <c r="L121" i="17"/>
  <c r="N121" i="17" s="1"/>
  <c r="K120" i="17"/>
  <c r="J120" i="17"/>
  <c r="I120" i="17"/>
  <c r="H120" i="17"/>
  <c r="G120" i="17"/>
  <c r="F120" i="17"/>
  <c r="L120" i="17" s="1"/>
  <c r="M120" i="17" s="1"/>
  <c r="E120" i="17"/>
  <c r="L119" i="17"/>
  <c r="N119" i="17" s="1"/>
  <c r="M118" i="17"/>
  <c r="L118" i="17"/>
  <c r="N118" i="17" s="1"/>
  <c r="K117" i="17"/>
  <c r="J117" i="17"/>
  <c r="I117" i="17"/>
  <c r="H117" i="17"/>
  <c r="G117" i="17"/>
  <c r="F117" i="17"/>
  <c r="L117" i="17" s="1"/>
  <c r="E117" i="17"/>
  <c r="L116" i="17"/>
  <c r="N116" i="17" s="1"/>
  <c r="M115" i="17"/>
  <c r="L115" i="17"/>
  <c r="N115" i="17" s="1"/>
  <c r="K114" i="17"/>
  <c r="J114" i="17"/>
  <c r="I114" i="17"/>
  <c r="H114" i="17"/>
  <c r="G114" i="17"/>
  <c r="F114" i="17"/>
  <c r="L114" i="17" s="1"/>
  <c r="E114" i="17"/>
  <c r="L113" i="17"/>
  <c r="N113" i="17" s="1"/>
  <c r="L112" i="17"/>
  <c r="N112" i="17" s="1"/>
  <c r="K111" i="17"/>
  <c r="J111" i="17"/>
  <c r="I111" i="17"/>
  <c r="H111" i="17"/>
  <c r="G111" i="17"/>
  <c r="F111" i="17"/>
  <c r="L111" i="17" s="1"/>
  <c r="E111" i="17"/>
  <c r="L110" i="17"/>
  <c r="N110" i="17" s="1"/>
  <c r="L109" i="17"/>
  <c r="N109" i="17" s="1"/>
  <c r="K108" i="17"/>
  <c r="J108" i="17"/>
  <c r="I108" i="17"/>
  <c r="H108" i="17"/>
  <c r="G108" i="17"/>
  <c r="F108" i="17"/>
  <c r="L108" i="17" s="1"/>
  <c r="E108" i="17"/>
  <c r="L107" i="17"/>
  <c r="N107" i="17" s="1"/>
  <c r="L106" i="17"/>
  <c r="N106" i="17" s="1"/>
  <c r="K105" i="17"/>
  <c r="J105" i="17"/>
  <c r="I105" i="17"/>
  <c r="H105" i="17"/>
  <c r="G105" i="17"/>
  <c r="F105" i="17"/>
  <c r="L105" i="17" s="1"/>
  <c r="E105" i="17"/>
  <c r="L104" i="17"/>
  <c r="N104" i="17" s="1"/>
  <c r="L103" i="17"/>
  <c r="N103" i="17" s="1"/>
  <c r="K102" i="17"/>
  <c r="J102" i="17"/>
  <c r="H102" i="17"/>
  <c r="G102" i="17"/>
  <c r="F102" i="17"/>
  <c r="L102" i="17" s="1"/>
  <c r="E102" i="17"/>
  <c r="K101" i="17"/>
  <c r="J101" i="17"/>
  <c r="I101" i="17"/>
  <c r="H101" i="17"/>
  <c r="G101" i="17"/>
  <c r="F101" i="17"/>
  <c r="E101" i="17"/>
  <c r="L100" i="17"/>
  <c r="N100" i="17" s="1"/>
  <c r="L99" i="17"/>
  <c r="N99" i="17" s="1"/>
  <c r="M98" i="17"/>
  <c r="L98" i="17"/>
  <c r="N98" i="17" s="1"/>
  <c r="K97" i="17"/>
  <c r="J97" i="17"/>
  <c r="I97" i="17"/>
  <c r="H97" i="17"/>
  <c r="G97" i="17"/>
  <c r="F97" i="17"/>
  <c r="L97" i="17" s="1"/>
  <c r="E97" i="17"/>
  <c r="N96" i="17"/>
  <c r="L96" i="17"/>
  <c r="N95" i="17"/>
  <c r="L95" i="17"/>
  <c r="L94" i="17"/>
  <c r="N94" i="17" s="1"/>
  <c r="K93" i="17"/>
  <c r="J93" i="17"/>
  <c r="I93" i="17"/>
  <c r="H93" i="17"/>
  <c r="G93" i="17"/>
  <c r="F93" i="17"/>
  <c r="L93" i="17" s="1"/>
  <c r="M93" i="17" s="1"/>
  <c r="E93" i="17"/>
  <c r="M92" i="17"/>
  <c r="L92" i="17"/>
  <c r="N92" i="17" s="1"/>
  <c r="L91" i="17"/>
  <c r="N91" i="17" s="1"/>
  <c r="M90" i="17"/>
  <c r="L90" i="17"/>
  <c r="N90" i="17" s="1"/>
  <c r="K89" i="17"/>
  <c r="J89" i="17"/>
  <c r="I89" i="17"/>
  <c r="H89" i="17"/>
  <c r="G89" i="17"/>
  <c r="F89" i="17"/>
  <c r="E89" i="17"/>
  <c r="L88" i="17"/>
  <c r="N88" i="17" s="1"/>
  <c r="L87" i="17"/>
  <c r="N87" i="17" s="1"/>
  <c r="M86" i="17"/>
  <c r="L86" i="17"/>
  <c r="N86" i="17" s="1"/>
  <c r="K85" i="17"/>
  <c r="J85" i="17"/>
  <c r="I85" i="17"/>
  <c r="H85" i="17"/>
  <c r="G85" i="17"/>
  <c r="F85" i="17"/>
  <c r="E85" i="17"/>
  <c r="L84" i="17"/>
  <c r="N84" i="17" s="1"/>
  <c r="L83" i="17"/>
  <c r="N83" i="17" s="1"/>
  <c r="M82" i="17"/>
  <c r="L82" i="17"/>
  <c r="N82" i="17" s="1"/>
  <c r="K81" i="17"/>
  <c r="J81" i="17"/>
  <c r="I81" i="17"/>
  <c r="H81" i="17"/>
  <c r="G81" i="17"/>
  <c r="F81" i="17"/>
  <c r="L81" i="17" s="1"/>
  <c r="E81" i="17"/>
  <c r="L80" i="17"/>
  <c r="N80" i="17" s="1"/>
  <c r="M79" i="17"/>
  <c r="L79" i="17"/>
  <c r="N79" i="17" s="1"/>
  <c r="L78" i="17"/>
  <c r="N78" i="17" s="1"/>
  <c r="K77" i="17"/>
  <c r="J77" i="17"/>
  <c r="I77" i="17"/>
  <c r="H77" i="17"/>
  <c r="G77" i="17"/>
  <c r="F77" i="17"/>
  <c r="L77" i="17" s="1"/>
  <c r="M77" i="17" s="1"/>
  <c r="E77" i="17"/>
  <c r="M76" i="17"/>
  <c r="L76" i="17"/>
  <c r="N76" i="17" s="1"/>
  <c r="L75" i="17"/>
  <c r="N75" i="17" s="1"/>
  <c r="L74" i="17"/>
  <c r="N74" i="17" s="1"/>
  <c r="K73" i="17"/>
  <c r="J73" i="17"/>
  <c r="I73" i="17"/>
  <c r="H73" i="17"/>
  <c r="G73" i="17"/>
  <c r="F73" i="17"/>
  <c r="E73" i="17"/>
  <c r="L72" i="17"/>
  <c r="N72" i="17" s="1"/>
  <c r="M71" i="17"/>
  <c r="L71" i="17"/>
  <c r="N71" i="17" s="1"/>
  <c r="L70" i="17"/>
  <c r="N70" i="17" s="1"/>
  <c r="K69" i="17"/>
  <c r="J69" i="17"/>
  <c r="I69" i="17"/>
  <c r="H69" i="17"/>
  <c r="G69" i="17"/>
  <c r="F69" i="17"/>
  <c r="L69" i="17" s="1"/>
  <c r="M69" i="17" s="1"/>
  <c r="E69" i="17"/>
  <c r="M68" i="17"/>
  <c r="L68" i="17"/>
  <c r="N68" i="17" s="1"/>
  <c r="L67" i="17"/>
  <c r="N67" i="17" s="1"/>
  <c r="M66" i="17"/>
  <c r="L66" i="17"/>
  <c r="N66" i="17" s="1"/>
  <c r="K65" i="17"/>
  <c r="J65" i="17"/>
  <c r="I65" i="17"/>
  <c r="H65" i="17"/>
  <c r="G65" i="17"/>
  <c r="F65" i="17"/>
  <c r="L65" i="17" s="1"/>
  <c r="E65" i="17"/>
  <c r="L64" i="17"/>
  <c r="N64" i="17" s="1"/>
  <c r="L63" i="17"/>
  <c r="N63" i="17" s="1"/>
  <c r="L62" i="17"/>
  <c r="N62" i="17" s="1"/>
  <c r="K61" i="17"/>
  <c r="J61" i="17"/>
  <c r="I61" i="17"/>
  <c r="H61" i="17"/>
  <c r="G61" i="17"/>
  <c r="F61" i="17"/>
  <c r="E61" i="17"/>
  <c r="M60" i="17"/>
  <c r="L60" i="17"/>
  <c r="N60" i="17" s="1"/>
  <c r="L59" i="17"/>
  <c r="N59" i="17" s="1"/>
  <c r="M58" i="17"/>
  <c r="L58" i="17"/>
  <c r="N58" i="17" s="1"/>
  <c r="K57" i="17"/>
  <c r="J57" i="17"/>
  <c r="I57" i="17"/>
  <c r="H57" i="17"/>
  <c r="G57" i="17"/>
  <c r="F57" i="17"/>
  <c r="L57" i="17" s="1"/>
  <c r="E57" i="17"/>
  <c r="L56" i="17"/>
  <c r="N56" i="17" s="1"/>
  <c r="M55" i="17"/>
  <c r="L55" i="17"/>
  <c r="N55" i="17" s="1"/>
  <c r="L54" i="17"/>
  <c r="N54" i="17" s="1"/>
  <c r="K53" i="17"/>
  <c r="J53" i="17"/>
  <c r="I53" i="17"/>
  <c r="H53" i="17"/>
  <c r="G53" i="17"/>
  <c r="F53" i="17"/>
  <c r="L53" i="17" s="1"/>
  <c r="M53" i="17" s="1"/>
  <c r="E53" i="17"/>
  <c r="M52" i="17"/>
  <c r="L52" i="17"/>
  <c r="N52" i="17" s="1"/>
  <c r="L51" i="17"/>
  <c r="N51" i="17" s="1"/>
  <c r="L50" i="17"/>
  <c r="N50" i="17" s="1"/>
  <c r="K49" i="17"/>
  <c r="J49" i="17"/>
  <c r="I49" i="17"/>
  <c r="H49" i="17"/>
  <c r="G49" i="17"/>
  <c r="F49" i="17"/>
  <c r="L49" i="17" s="1"/>
  <c r="E49" i="17"/>
  <c r="L48" i="17"/>
  <c r="N48" i="17" s="1"/>
  <c r="M47" i="17"/>
  <c r="L47" i="17"/>
  <c r="N47" i="17" s="1"/>
  <c r="L46" i="17"/>
  <c r="N46" i="17" s="1"/>
  <c r="K45" i="17"/>
  <c r="J45" i="17"/>
  <c r="I45" i="17"/>
  <c r="H45" i="17"/>
  <c r="G45" i="17"/>
  <c r="F45" i="17"/>
  <c r="L45" i="17" s="1"/>
  <c r="M45" i="17" s="1"/>
  <c r="E45" i="17"/>
  <c r="N45" i="17" s="1"/>
  <c r="M44" i="17"/>
  <c r="L44" i="17"/>
  <c r="N44" i="17" s="1"/>
  <c r="N43" i="17"/>
  <c r="L43" i="17"/>
  <c r="L42" i="17"/>
  <c r="N42" i="17" s="1"/>
  <c r="K41" i="17"/>
  <c r="J41" i="17"/>
  <c r="I41" i="17"/>
  <c r="H41" i="17"/>
  <c r="G41" i="17"/>
  <c r="F41" i="17"/>
  <c r="L41" i="17" s="1"/>
  <c r="M41" i="17" s="1"/>
  <c r="E41" i="17"/>
  <c r="N41" i="17" s="1"/>
  <c r="M40" i="17"/>
  <c r="L40" i="17"/>
  <c r="N40" i="17" s="1"/>
  <c r="L39" i="17"/>
  <c r="N39" i="17" s="1"/>
  <c r="M38" i="17"/>
  <c r="L38" i="17"/>
  <c r="N38" i="17" s="1"/>
  <c r="K37" i="17"/>
  <c r="J37" i="17"/>
  <c r="I37" i="17"/>
  <c r="H37" i="17"/>
  <c r="G37" i="17"/>
  <c r="F37" i="17"/>
  <c r="E37" i="17"/>
  <c r="L36" i="17"/>
  <c r="N36" i="17" s="1"/>
  <c r="L35" i="17"/>
  <c r="N35" i="17" s="1"/>
  <c r="L34" i="17"/>
  <c r="N34" i="17" s="1"/>
  <c r="K33" i="17"/>
  <c r="J33" i="17"/>
  <c r="I33" i="17"/>
  <c r="H33" i="17"/>
  <c r="G33" i="17"/>
  <c r="F33" i="17"/>
  <c r="E33" i="17"/>
  <c r="M32" i="17"/>
  <c r="L32" i="17"/>
  <c r="N32" i="17" s="1"/>
  <c r="L31" i="17"/>
  <c r="N31" i="17" s="1"/>
  <c r="L30" i="17"/>
  <c r="N30" i="17" s="1"/>
  <c r="K29" i="17"/>
  <c r="J29" i="17"/>
  <c r="I29" i="17"/>
  <c r="H29" i="17"/>
  <c r="G29" i="17"/>
  <c r="F29" i="17"/>
  <c r="L29" i="17" s="1"/>
  <c r="E29" i="17"/>
  <c r="L28" i="17"/>
  <c r="N28" i="17" s="1"/>
  <c r="M27" i="17"/>
  <c r="L27" i="17"/>
  <c r="N27" i="17" s="1"/>
  <c r="L26" i="17"/>
  <c r="N26" i="17" s="1"/>
  <c r="K25" i="17"/>
  <c r="J25" i="17"/>
  <c r="I25" i="17"/>
  <c r="H25" i="17"/>
  <c r="G25" i="17"/>
  <c r="F25" i="17"/>
  <c r="E25" i="17"/>
  <c r="M24" i="17"/>
  <c r="L24" i="17"/>
  <c r="N24" i="17" s="1"/>
  <c r="N23" i="17"/>
  <c r="L23" i="17"/>
  <c r="L22" i="17"/>
  <c r="M22" i="17" s="1"/>
  <c r="K21" i="17"/>
  <c r="J21" i="17"/>
  <c r="I21" i="17"/>
  <c r="H21" i="17"/>
  <c r="G21" i="17"/>
  <c r="F21" i="17"/>
  <c r="E21" i="17"/>
  <c r="L20" i="17"/>
  <c r="M20" i="17" s="1"/>
  <c r="M19" i="17"/>
  <c r="L19" i="17"/>
  <c r="N19" i="17" s="1"/>
  <c r="L18" i="17"/>
  <c r="N18" i="17" s="1"/>
  <c r="K17" i="17"/>
  <c r="J17" i="17"/>
  <c r="I17" i="17"/>
  <c r="H17" i="17"/>
  <c r="G17" i="17"/>
  <c r="F17" i="17"/>
  <c r="E17" i="17"/>
  <c r="M16" i="17"/>
  <c r="L16" i="17"/>
  <c r="N16" i="17" s="1"/>
  <c r="L15" i="17"/>
  <c r="M15" i="17" s="1"/>
  <c r="M14" i="17"/>
  <c r="L14" i="17"/>
  <c r="N14" i="17" s="1"/>
  <c r="K13" i="17"/>
  <c r="J13" i="17"/>
  <c r="I13" i="17"/>
  <c r="H13" i="17"/>
  <c r="G13" i="17"/>
  <c r="E13" i="17"/>
  <c r="I248" i="17" l="1"/>
  <c r="I249" i="17" s="1"/>
  <c r="H248" i="17"/>
  <c r="T248" i="17" s="1"/>
  <c r="N220" i="17"/>
  <c r="H249" i="17"/>
  <c r="I167" i="17"/>
  <c r="L17" i="17"/>
  <c r="M17" i="17" s="1"/>
  <c r="H12" i="17"/>
  <c r="S253" i="17"/>
  <c r="L85" i="17"/>
  <c r="M85" i="17" s="1"/>
  <c r="K204" i="17"/>
  <c r="H204" i="17"/>
  <c r="J204" i="17"/>
  <c r="I204" i="17"/>
  <c r="L206" i="17"/>
  <c r="M206" i="17" s="1"/>
  <c r="L194" i="17"/>
  <c r="M194" i="17" s="1"/>
  <c r="J168" i="17"/>
  <c r="H168" i="17"/>
  <c r="H167" i="17" s="1"/>
  <c r="M150" i="17"/>
  <c r="M146" i="17"/>
  <c r="M103" i="17"/>
  <c r="L37" i="17"/>
  <c r="K12" i="17"/>
  <c r="I12" i="17"/>
  <c r="G204" i="17"/>
  <c r="N201" i="17"/>
  <c r="M136" i="17"/>
  <c r="L216" i="17"/>
  <c r="N195" i="17"/>
  <c r="N189" i="17"/>
  <c r="N183" i="17"/>
  <c r="F242" i="17"/>
  <c r="F240" i="17" s="1"/>
  <c r="L240" i="17" s="1"/>
  <c r="M240" i="17" s="1"/>
  <c r="N225" i="17"/>
  <c r="N171" i="17"/>
  <c r="N232" i="17"/>
  <c r="N178" i="17"/>
  <c r="L200" i="17"/>
  <c r="M200" i="17" s="1"/>
  <c r="L188" i="17"/>
  <c r="M188" i="17" s="1"/>
  <c r="M190" i="17"/>
  <c r="L180" i="17"/>
  <c r="M184" i="17"/>
  <c r="M172" i="17"/>
  <c r="L33" i="17"/>
  <c r="M33" i="17" s="1"/>
  <c r="M35" i="17"/>
  <c r="L89" i="17"/>
  <c r="M89" i="17" s="1"/>
  <c r="N61" i="17"/>
  <c r="L61" i="17"/>
  <c r="M61" i="17" s="1"/>
  <c r="M63" i="17"/>
  <c r="M127" i="17"/>
  <c r="L126" i="17"/>
  <c r="N126" i="17" s="1"/>
  <c r="M139" i="17"/>
  <c r="M160" i="17"/>
  <c r="M158" i="17"/>
  <c r="M156" i="17"/>
  <c r="M154" i="17"/>
  <c r="M152" i="17"/>
  <c r="M148" i="17"/>
  <c r="L140" i="17"/>
  <c r="M140" i="17" s="1"/>
  <c r="M144" i="17"/>
  <c r="M134" i="17"/>
  <c r="L129" i="17"/>
  <c r="M129" i="17" s="1"/>
  <c r="L130" i="17"/>
  <c r="M130" i="17" s="1"/>
  <c r="M132" i="17"/>
  <c r="M112" i="17"/>
  <c r="M109" i="17"/>
  <c r="L101" i="17"/>
  <c r="M101" i="17" s="1"/>
  <c r="M106" i="17"/>
  <c r="L228" i="17"/>
  <c r="N211" i="17"/>
  <c r="M193" i="17"/>
  <c r="M181" i="17"/>
  <c r="M175" i="17"/>
  <c r="L247" i="17"/>
  <c r="M247" i="17" s="1"/>
  <c r="N77" i="17"/>
  <c r="M74" i="17"/>
  <c r="G12" i="17"/>
  <c r="M50" i="17"/>
  <c r="F12" i="17"/>
  <c r="M30" i="17"/>
  <c r="N247" i="17"/>
  <c r="L174" i="17"/>
  <c r="J12" i="17"/>
  <c r="L73" i="17"/>
  <c r="M73" i="17" s="1"/>
  <c r="N17" i="17"/>
  <c r="L13" i="17"/>
  <c r="M13" i="17" s="1"/>
  <c r="N15" i="17"/>
  <c r="N20" i="17"/>
  <c r="L21" i="17"/>
  <c r="M21" i="17" s="1"/>
  <c r="N29" i="17"/>
  <c r="M29" i="17"/>
  <c r="N49" i="17"/>
  <c r="M49" i="17"/>
  <c r="N65" i="17"/>
  <c r="M65" i="17"/>
  <c r="M18" i="17"/>
  <c r="N21" i="17"/>
  <c r="N22" i="17"/>
  <c r="L25" i="17"/>
  <c r="M25" i="17" s="1"/>
  <c r="N37" i="17"/>
  <c r="M37" i="17"/>
  <c r="N53" i="17"/>
  <c r="N57" i="17"/>
  <c r="M57" i="17"/>
  <c r="N69" i="17"/>
  <c r="N85" i="17"/>
  <c r="N93" i="17"/>
  <c r="N120" i="17"/>
  <c r="N123" i="17"/>
  <c r="N81" i="17"/>
  <c r="M81" i="17"/>
  <c r="N89" i="17"/>
  <c r="N97" i="17"/>
  <c r="M97" i="17"/>
  <c r="N102" i="17"/>
  <c r="M102" i="17"/>
  <c r="N105" i="17"/>
  <c r="M105" i="17"/>
  <c r="N108" i="17"/>
  <c r="M108" i="17"/>
  <c r="N111" i="17"/>
  <c r="M111" i="17"/>
  <c r="N114" i="17"/>
  <c r="M114" i="17"/>
  <c r="N117" i="17"/>
  <c r="M117" i="17"/>
  <c r="M26" i="17"/>
  <c r="M28" i="17"/>
  <c r="M31" i="17"/>
  <c r="M34" i="17"/>
  <c r="M36" i="17"/>
  <c r="M39" i="17"/>
  <c r="M42" i="17"/>
  <c r="M46" i="17"/>
  <c r="M48" i="17"/>
  <c r="M51" i="17"/>
  <c r="M54" i="17"/>
  <c r="M56" i="17"/>
  <c r="M59" i="17"/>
  <c r="M62" i="17"/>
  <c r="M64" i="17"/>
  <c r="M67" i="17"/>
  <c r="M70" i="17"/>
  <c r="M72" i="17"/>
  <c r="M75" i="17"/>
  <c r="M78" i="17"/>
  <c r="M80" i="17"/>
  <c r="M84" i="17"/>
  <c r="M88" i="17"/>
  <c r="M91" i="17"/>
  <c r="M94" i="17"/>
  <c r="M100" i="17"/>
  <c r="M104" i="17"/>
  <c r="M107" i="17"/>
  <c r="M110" i="17"/>
  <c r="M113" i="17"/>
  <c r="M116" i="17"/>
  <c r="M121" i="17"/>
  <c r="M124" i="17"/>
  <c r="M131" i="17"/>
  <c r="M133" i="17"/>
  <c r="M135" i="17"/>
  <c r="M138" i="17"/>
  <c r="M141" i="17"/>
  <c r="M143" i="17"/>
  <c r="M145" i="17"/>
  <c r="M147" i="17"/>
  <c r="M149" i="17"/>
  <c r="M151" i="17"/>
  <c r="M153" i="17"/>
  <c r="M155" i="17"/>
  <c r="M157" i="17"/>
  <c r="M159" i="17"/>
  <c r="M161" i="17"/>
  <c r="M163" i="17"/>
  <c r="E168" i="17"/>
  <c r="L170" i="17"/>
  <c r="M170" i="17" s="1"/>
  <c r="M171" i="17"/>
  <c r="N177" i="17"/>
  <c r="L182" i="17"/>
  <c r="M182" i="17" s="1"/>
  <c r="L186" i="17"/>
  <c r="L192" i="17"/>
  <c r="N207" i="17"/>
  <c r="E174" i="17"/>
  <c r="M177" i="17"/>
  <c r="L176" i="17"/>
  <c r="M176" i="17" s="1"/>
  <c r="E180" i="17"/>
  <c r="M185" i="17"/>
  <c r="E186" i="17"/>
  <c r="M191" i="17"/>
  <c r="E192" i="17"/>
  <c r="M196" i="17"/>
  <c r="F198" i="17"/>
  <c r="M199" i="17"/>
  <c r="M202" i="17"/>
  <c r="F204" i="17"/>
  <c r="M205" i="17"/>
  <c r="M208" i="17"/>
  <c r="F212" i="17"/>
  <c r="N213" i="17"/>
  <c r="L218" i="17"/>
  <c r="M218" i="17" s="1"/>
  <c r="N219" i="17"/>
  <c r="N223" i="17"/>
  <c r="N231" i="17"/>
  <c r="N243" i="17"/>
  <c r="N214" i="17"/>
  <c r="E212" i="17"/>
  <c r="M214" i="17"/>
  <c r="E216" i="17"/>
  <c r="F222" i="17"/>
  <c r="L222" i="17" s="1"/>
  <c r="L224" i="17"/>
  <c r="M231" i="17"/>
  <c r="L230" i="17"/>
  <c r="F236" i="17"/>
  <c r="L237" i="17"/>
  <c r="M237" i="17" s="1"/>
  <c r="M226" i="17"/>
  <c r="N229" i="17"/>
  <c r="M232" i="17"/>
  <c r="N233" i="17"/>
  <c r="N238" i="17"/>
  <c r="N241" i="17"/>
  <c r="L242" i="17"/>
  <c r="N244" i="17"/>
  <c r="E224" i="17"/>
  <c r="E230" i="17"/>
  <c r="E234" i="17"/>
  <c r="T250" i="17" l="1"/>
  <c r="T246" i="17"/>
  <c r="T254" i="17"/>
  <c r="V247" i="17"/>
  <c r="N206" i="17"/>
  <c r="H246" i="17"/>
  <c r="L204" i="17"/>
  <c r="M204" i="17" s="1"/>
  <c r="M126" i="17"/>
  <c r="N101" i="17"/>
  <c r="I246" i="17"/>
  <c r="N194" i="17"/>
  <c r="K246" i="17"/>
  <c r="N174" i="17"/>
  <c r="J246" i="17"/>
  <c r="L168" i="17"/>
  <c r="N168" i="17" s="1"/>
  <c r="N218" i="17"/>
  <c r="N216" i="17"/>
  <c r="N192" i="17"/>
  <c r="N188" i="17"/>
  <c r="N186" i="17"/>
  <c r="N200" i="17"/>
  <c r="N240" i="17"/>
  <c r="G246" i="17"/>
  <c r="N180" i="17"/>
  <c r="N182" i="17"/>
  <c r="N33" i="17"/>
  <c r="N140" i="17"/>
  <c r="N129" i="17"/>
  <c r="N130" i="17"/>
  <c r="N73" i="17"/>
  <c r="L12" i="17"/>
  <c r="M12" i="17" s="1"/>
  <c r="M242" i="17"/>
  <c r="N242" i="17"/>
  <c r="N230" i="17"/>
  <c r="E228" i="17"/>
  <c r="N237" i="17"/>
  <c r="L236" i="17"/>
  <c r="F234" i="17"/>
  <c r="L234" i="17" s="1"/>
  <c r="M234" i="17" s="1"/>
  <c r="M230" i="17"/>
  <c r="M224" i="17"/>
  <c r="F210" i="17"/>
  <c r="L210" i="17" s="1"/>
  <c r="L212" i="17"/>
  <c r="M212" i="17" s="1"/>
  <c r="L198" i="17"/>
  <c r="N176" i="17"/>
  <c r="M216" i="17"/>
  <c r="M186" i="17"/>
  <c r="M180" i="17"/>
  <c r="N170" i="17"/>
  <c r="N25" i="17"/>
  <c r="N13" i="17"/>
  <c r="N224" i="17"/>
  <c r="E222" i="17"/>
  <c r="N222" i="17" s="1"/>
  <c r="E210" i="17"/>
  <c r="E248" i="17"/>
  <c r="M192" i="17"/>
  <c r="F248" i="17"/>
  <c r="L248" i="17" s="1"/>
  <c r="L249" i="17" s="1"/>
  <c r="M249" i="17" s="1"/>
  <c r="M174" i="17"/>
  <c r="N204" i="17" l="1"/>
  <c r="N234" i="17"/>
  <c r="M168" i="17"/>
  <c r="N212" i="17"/>
  <c r="N210" i="17"/>
  <c r="M222" i="17"/>
  <c r="M248" i="17"/>
  <c r="N12" i="17"/>
  <c r="N248" i="17"/>
  <c r="N249" i="17" s="1"/>
  <c r="F167" i="17"/>
  <c r="M198" i="17"/>
  <c r="N198" i="17"/>
  <c r="M210" i="17"/>
  <c r="M236" i="17"/>
  <c r="N236" i="17"/>
  <c r="N228" i="17"/>
  <c r="M228" i="17"/>
  <c r="L167" i="17" l="1"/>
  <c r="M167" i="17" s="1"/>
  <c r="F246" i="17"/>
  <c r="L246" i="17" s="1"/>
  <c r="E246" i="17"/>
  <c r="C17" i="16"/>
  <c r="D17" i="16"/>
  <c r="E17" i="16"/>
  <c r="H17" i="16"/>
  <c r="G17" i="16"/>
  <c r="F17" i="16"/>
  <c r="N167" i="17" l="1"/>
  <c r="N246" i="17"/>
  <c r="M246" i="17"/>
</calcChain>
</file>

<file path=xl/sharedStrings.xml><?xml version="1.0" encoding="utf-8"?>
<sst xmlns="http://schemas.openxmlformats.org/spreadsheetml/2006/main" count="536" uniqueCount="294">
  <si>
    <t>TT</t>
  </si>
  <si>
    <t>Cơ quan, đơn vị</t>
  </si>
  <si>
    <t>BC giao 2015</t>
  </si>
  <si>
    <t>Năm 2016</t>
  </si>
  <si>
    <t>Năm 2017</t>
  </si>
  <si>
    <t>Năm 2018</t>
  </si>
  <si>
    <t>Năm 2019</t>
  </si>
  <si>
    <t>Năm 2020</t>
  </si>
  <si>
    <t>Tổng tinh giản</t>
  </si>
  <si>
    <t>SL</t>
  </si>
  <si>
    <t>%</t>
  </si>
  <si>
    <t>I</t>
  </si>
  <si>
    <t>KHỐI SỞ, CƠ QUAN THUỘC UBND TỈNH</t>
  </si>
  <si>
    <t>Văn phòng HĐND tỉnh</t>
  </si>
  <si>
    <t>Hành chính</t>
  </si>
  <si>
    <t>Sự nghiệp</t>
  </si>
  <si>
    <t>Hợp đồng 68</t>
  </si>
  <si>
    <t>Văn phòng UBND tỉnh</t>
  </si>
  <si>
    <t>Sở Kế hoạch và Đầu tư</t>
  </si>
  <si>
    <t>Sở Tài chính</t>
  </si>
  <si>
    <t>Sở Y tế</t>
  </si>
  <si>
    <t>Sở Thông tin - Truyền thông</t>
  </si>
  <si>
    <t>Sở Xây dựng</t>
  </si>
  <si>
    <t>Sở Nội vụ</t>
  </si>
  <si>
    <t>Sở Ngoại vụ</t>
  </si>
  <si>
    <t>Sở Công Thương</t>
  </si>
  <si>
    <t>Sở Khoa học và Công nghệ</t>
  </si>
  <si>
    <t>Sở Tư pháp</t>
  </si>
  <si>
    <t>Sở Giáo dục và Đào tạo</t>
  </si>
  <si>
    <t>Sở Tài nguyên và Môi trường</t>
  </si>
  <si>
    <t>Sở Giao thông vận tải</t>
  </si>
  <si>
    <t>Thanh tra tỉnh</t>
  </si>
  <si>
    <t>II</t>
  </si>
  <si>
    <t>ĐƠN VỊ SỰ NGHIỆP THUỘC UBND TỈNH</t>
  </si>
  <si>
    <t>Trường Đại học Hà Tĩnh</t>
  </si>
  <si>
    <t>Trường Cao đẳng nghề Việt -Đức</t>
  </si>
  <si>
    <t>Trường Cao đẳng Văn hóa, TTDL Nguyễn Du</t>
  </si>
  <si>
    <t>Đài Phát thanh và Truyền hình tỉnh</t>
  </si>
  <si>
    <t>Ban Quản lý Khu vực mỏ sắt Thạch Khê</t>
  </si>
  <si>
    <t>UBND huyện Cẩm Xuyên</t>
  </si>
  <si>
    <t>Sự nghiệp khác</t>
  </si>
  <si>
    <t>Sự nghiệp giáo dục</t>
  </si>
  <si>
    <t>UBND thành phố Hà Tĩnh</t>
  </si>
  <si>
    <t>Năm 2021</t>
  </si>
  <si>
    <t>UBND huyện Thạch Hà</t>
  </si>
  <si>
    <t>UBND huyện Nghi Xuân</t>
  </si>
  <si>
    <t>UBND huyện Đức Thọ</t>
  </si>
  <si>
    <t>UBND huyện Hương Khê</t>
  </si>
  <si>
    <t>UBND huyện Lộc Hà</t>
  </si>
  <si>
    <t>TỔNG CỘNG (I+II+III+IV+V)</t>
  </si>
  <si>
    <t>TỪNG CƠ QUAN, ĐƠN VỊ GIAI ĐOẠN 2016-2021</t>
  </si>
  <si>
    <t>-</t>
  </si>
  <si>
    <t>Ban Quản lý Khu kinh tế tỉnh</t>
  </si>
  <si>
    <t>CỘNG HÒA XÃ HỘI CHỦ NGHĨA VIỆT NAM</t>
  </si>
  <si>
    <t>Độc lập - Tự do - Hạnh phúc</t>
  </si>
  <si>
    <t>Sở Nông nghiệp và PT NN</t>
  </si>
  <si>
    <t>Sở Lao động -TB&amp;XH</t>
  </si>
  <si>
    <t>Sở Văn hóa, TT&amp;DL</t>
  </si>
  <si>
    <t>Văn phòng Nông thôn mới tỉnh</t>
  </si>
  <si>
    <t>a</t>
  </si>
  <si>
    <t>b</t>
  </si>
  <si>
    <t>c</t>
  </si>
  <si>
    <t>2</t>
  </si>
  <si>
    <t>3</t>
  </si>
  <si>
    <t>4</t>
  </si>
  <si>
    <t>5</t>
  </si>
  <si>
    <t xml:space="preserve">UBND huyện Hương Sơn </t>
  </si>
  <si>
    <t>6</t>
  </si>
  <si>
    <t xml:space="preserve">UBND huyện Kỳ Anh </t>
  </si>
  <si>
    <t>7</t>
  </si>
  <si>
    <t xml:space="preserve">UBND thị xã Kỳ Anh </t>
  </si>
  <si>
    <t>8</t>
  </si>
  <si>
    <t>9</t>
  </si>
  <si>
    <t>10</t>
  </si>
  <si>
    <t>11</t>
  </si>
  <si>
    <t xml:space="preserve">UBND huyện Can Lộc </t>
  </si>
  <si>
    <t>12</t>
  </si>
  <si>
    <t xml:space="preserve">UBND huyện thị xã Hồng Lĩnh </t>
  </si>
  <si>
    <t>13</t>
  </si>
  <si>
    <t xml:space="preserve">UBND huyện Vũ Quang </t>
  </si>
  <si>
    <t>Ban Quản lý dự án trọng điểm tỉnh</t>
  </si>
  <si>
    <t>III</t>
  </si>
  <si>
    <t>UBND CẤP HUYỆN</t>
  </si>
  <si>
    <t>IV</t>
  </si>
  <si>
    <t>BIÊN CHẾ SỰ NGHIỆP THUỘC ĐOÀN THỂ</t>
  </si>
  <si>
    <t>V</t>
  </si>
  <si>
    <t>BIÊN CHẾ HỘI CẤP TỈNH</t>
  </si>
  <si>
    <t>Số phòng, đơn vị trực thuộc</t>
  </si>
  <si>
    <t>Tổng biên chế tinh giản giai đoạn 2016-2021</t>
  </si>
  <si>
    <t>- 05 phòng;
- 01 đơn vị sự nghiệp</t>
  </si>
  <si>
    <t>- 05 phòng
- 07 đơn vị trực thuộc (chi cục)
- 12 đơn vị sự nghiệp</t>
  </si>
  <si>
    <t>- 10 phòng;
- 08 đơn vị sự nghiệp</t>
  </si>
  <si>
    <t>- 06 phòng;
- 01 đơn vị sự nghiệp</t>
  </si>
  <si>
    <t>- 07 phòng;
- 02 đơn vị sự nghiệp</t>
  </si>
  <si>
    <t>- 06 phòng;
- 02 đơn vị trực thuộc
- 01 đơn vị sự nghiệp</t>
  </si>
  <si>
    <t>- 08 phòng;
- 01 đơn vị trực thuộc (Chi cục);
- 01 đơn vị sự nghiệp</t>
  </si>
  <si>
    <t>- 06 phòng;
- 01 đơn vị trực thuộc (Chi cục)
- 03 đơn vị sự nghiệp</t>
  </si>
  <si>
    <t>- 08 phòng;
- 03 đơn vị sự nghiệp</t>
  </si>
  <si>
    <t>- 07 phòng;
- 03 đơn vị trực thuộc (chi cục)
- 04 đơn vị sự nghiệp</t>
  </si>
  <si>
    <t>- 06 phòng;
- 03 đơn vị sự nghiệp</t>
  </si>
  <si>
    <t xml:space="preserve">- 06 phòng;
</t>
  </si>
  <si>
    <t>- 09 phòng;
- 05 đơn vị sự nghiệp</t>
  </si>
  <si>
    <t xml:space="preserve">                                                                                                                                                                                                                                                                                                                                                                                                                                                                                                                                                                                                                                                                                                                                                                                                                                                                                                                                                                                                                                                                                                                                                                                                                                                                                                                                                                                                                                                                                                                                                                                                                                                                                                                                                                                                                                                                                                                                                                                                                                                                                                                                                                                                                                                                                                                                                                                                                                                                                                                                                                                                                                                                                                                                                                                                                                                                                                                                                                                                                                                                                                                                                                                                                                                                                                                                                                                                                                                                                                                                                                                                                                                                                                                                                                                                                                                                                                                                                                                                                                                                                                                                                                                                                                                                                                                                                                                                                                                                                                                                                                                                                                                                                                                                                                                                                                                                                                                                                                                                                                                                                                                                                                                                                                                                                                                                                                                                                                                                                                                                                                                                                                                                                                                                                                                                                                                                                                                                                                                                                                                                                                                                                                                                                                                                                                                                                                                                                                                                                                                                                                                                                                                                                                                                                                                                                                                                                                                                                                                                                                                                                                                                                                                                                                                                                                                                                                                                                                                                                                                                                                                                                                                                                                                                                                                                                                                                                                                                                                                                                                                                                                                                                                                                                                                                                                                                                                                                                                                                                                                                                                                                                                                                                                                                                                                                                                                                                                                                                                                                                                                                                                                                                                                                                                                                                                                                                                                                                                                                                                                                                                                                                                                                                                                                                                                                                                                                                                                                                                                                                                                                                                                                                                                                                                                                                                                                                                                                                                                                                                                                                                                                                                                                                                                                                                                                                                                                                                                                                                                                                                                                                                                                                                                                                                                                                                                                                                                                                                                                                                                                                                                                                                                                                                                                                                                                                                                                                                                                                                                                                                                                                                                                                                                                                                                                                                                                                                                                                                                                                                                                                                                                                                                                                                                                                                                                                                                                                                                                                                                                                                                                                                                                                                                                                                                                                                                                                                                                                                                                                                                                                                                                                                                                                                                                                                                                                                                                                                                                                                                                                                                                                                                                                                                                                                                                                                                                                                                                                                                                                                                                                                                                                                                                                                                                                                                                                                                                                                                                                                                                                                                                                                                                                                                                                                                                                                                                                                                                                                                                                                                                                                                                                                                                                                                                                                                                                                                                                                                                                                                                                                                                                                                                                                                                                                                                                                                                                                                                                                                                                                                                                                                                                                                                                                                                                                                                                                                                                                                                                                                                                                                                                                                                                                                                                                                                                                                                                                                                                                                                                                                                                                                                                                                                                                                                                                                                                                                                                                                                                                                                                                                                                                                                                                                                                                                                                                                                                                                                                                                                                                                                                                                                                                                                                                                                                                                                                                                                                                                                                                                                                                                                                                                                                                                                                                                                                                                                                                                                                                                                                                                                                                                                                                                                                                                                                                                                                                                                                                                                                                                                                                                                                                                                                                                                                                                                                                                                                                                                                                                                                                                                                                                                                                                                                                                                                                                                                                                                                                                                                                                                                                                                                                                                                                                                                                                                                                                                                                                                                                                                                                                                                                                                                                                                                                                                                                                                                                                                                                                                                                                                                                                                                                                                                                                                                                                                                                                                                                                                                                                                                                                                                                                                                                                                                                                                                                                                                                                                                                                                                                                                                                                                                                                                                                                                                                                                                                                                                                                                                                                                                                                                                                                                                                                                                                                                                                                                                                                                                                                                                                                                                                                                                                                                                                                                                                                                                                                                                                                                                                                                                                                                                                                                                                                                                                                                                                                                                                                                                                                                                                                                                                                                                                                                                                                                                                                                                                                                                                                                                                                                                                                                                                                                                                                                                                                                                                                                                                                                                                                                                                                                                                                                                                                                                                                                                                                                                                                                                                                                                                                                                                                                                                                                                                                                                                                                                                                                                                                                                                                                                                                                                                                                                                                                                                                                                                                                                                                                                                                                                                                                                                                                                                                                                                                                                                                                                                                                                                                                                                                                                                                                                                                                                                                                                                                                                                                                                                                                                                                                                                                                                                                                                                                                    </t>
  </si>
  <si>
    <t>Ghi chú</t>
  </si>
  <si>
    <t>Tỉnh đoàn Hà Tĩnh</t>
  </si>
  <si>
    <t>Trường Trung cấp nghề Lý Tự Trọng</t>
  </si>
  <si>
    <t>Tổng đội TNXP-XDKT vùng Tây sơn, Hương Sơn</t>
  </si>
  <si>
    <t>Tổng đội TNXP-XDKT vùng Phúc Trạch, Hương Khê</t>
  </si>
  <si>
    <t>Trung tâm Hướng nghiệp và PTKT Thủy sản TNXP Hà Tĩnh</t>
  </si>
  <si>
    <t>Trung tâm Dạy nghề và Hỗ trợ nông dân</t>
  </si>
  <si>
    <t xml:space="preserve">Biên chế chuyên trách đoàn kết công giáo </t>
  </si>
  <si>
    <t xml:space="preserve">Quỹ Phát triển phụ nữ Hà Tĩnh </t>
  </si>
  <si>
    <t>Hội Chữ thập đỏ tỉnh</t>
  </si>
  <si>
    <t>Hội Người mù</t>
  </si>
  <si>
    <t>Hội Liên hiệp Văn học nghệ thuật</t>
  </si>
  <si>
    <t>Liên hiệp các tổ chức hữu nghị</t>
  </si>
  <si>
    <t>Hội Đông y</t>
  </si>
  <si>
    <t>Hội Nhà báo</t>
  </si>
  <si>
    <t>Hội Luật gia</t>
  </si>
  <si>
    <t>Liên minh các Hợp tác xã</t>
  </si>
  <si>
    <t>Hội Khuyến học</t>
  </si>
  <si>
    <t>Hội người cao tuổi tỉnh</t>
  </si>
  <si>
    <t>Hội Cựu thanh niên xung phong tỉnh</t>
  </si>
  <si>
    <t>Hội Nạn nhân chất độc da cam/Dioxin</t>
  </si>
  <si>
    <t>Hội Bảo trợ người khuyết tật và trẻ mồ côi</t>
  </si>
  <si>
    <t>- Nhóm lãnh đạo điều hành:12
-Nhóm chuyên môn nghiệp vụ: 56
-Nhóm hỗ trợ phục vụ: 14</t>
  </si>
  <si>
    <t>- 8 khoa; 02 bộ môn; 09 phòng; 01 Ban QLDA; 06 Trung tâm</t>
  </si>
  <si>
    <t xml:space="preserve">08 phòng </t>
  </si>
  <si>
    <t>06 phòng; 02 khoa; 04 bộ môn; 01 Ban QLDA; 01 Trung tâm</t>
  </si>
  <si>
    <t>07 Phòng; 06 Khoa và 01 Trung tâm</t>
  </si>
  <si>
    <t>04 Phòng; 03 Khoa và 01 Trung tâm</t>
  </si>
  <si>
    <t>03 Phòng</t>
  </si>
  <si>
    <t>02 Phòng</t>
  </si>
  <si>
    <t>Trung tâm Dịch vụ Bán đấu giá tài sản tỉnh</t>
  </si>
  <si>
    <t xml:space="preserve">02 Phòng </t>
  </si>
  <si>
    <t>HÀNH CHÍNH</t>
  </si>
  <si>
    <t>- 12 phòng;
- 08 đơn vị sự nghiệp (có 31 trạm Y tế);
- 03 Hội;
- 77 trường học (MN 31, Tiểu học 31, THCS 15)</t>
  </si>
  <si>
    <t>- 12 phòng;
- 05 đơn vị sự nghiệp (có 21 trạm y tế);
- 03 Hội;
- 56 trường học (MN 21, Tiểu học 20, THCS 15)</t>
  </si>
  <si>
    <t>- 12 phòng;
- 08 đơn vị sự nghiệp (có 22 trạm y tế);
- 3 Hội;
- 58 trường học (MN 22, Tiểu học 23, THCS 13)</t>
  </si>
  <si>
    <t>- 12 phòng;
- 09 đơn vị sự nghiệp (có 27 trạm y tế);
- 3 Hội;
- 71 trường học (MN 27, Tiểu học 27, THCS 17)</t>
  </si>
  <si>
    <t>- 12 phòng;
- 09 đơn vị sự nghiệp (có 6 trạm y tế);
- 03 Hội;
- 18 trường học (MN 6, Tiểu học 6, THCS 6)</t>
  </si>
  <si>
    <t>- 12 phòng;
- 09 đơn vị sự nghiệp (có 12 trạm y tế);
- 03 Hội;
- 30 trường học ( MN 12, Tiểu học 12, THCS 6)</t>
  </si>
  <si>
    <t>- 12 phòng;
- 08 đơn vị sự nghiệp (có 28 trạm y tế);
- 03 Hội;
- 66 trường học (MN 28, Tiểu học 28, THCS 10)</t>
  </si>
  <si>
    <t>- 12 phòng;
- 13 đơn vị sự nghiệp (có 16 trạm y tế);
- 3 Hội;
- 41 trường học (MN 16, Tiểu học 16, THCS 9)</t>
  </si>
  <si>
    <t>- 12 phòng;
- 08 đơn vị sự nghiệp (có 32 trạm y tế);
- 03 Hội;
- 78 trường học (MN 32, Tiểu học 29, THCS 17-có 3 trường 2 cấp học)</t>
  </si>
  <si>
    <t>- 12 phòng;
- 09 đơn vị sự nghiệp (có 19  trạm y tế);
- 03 Hội;
- 49 trường học (MN 19, Tiểu học 19, THCS 11-có 1 trường 2 cấp học)</t>
  </si>
  <si>
    <t>- 12 phòng;
- 08 đơn vị sự nghiệp (có 23 trạm y tế);
- 03 Hội;
- 62 trường học (MN 23, Tiểu học 24, THCS 15)</t>
  </si>
  <si>
    <t>Liên hiệp các Hội khoa học - kỹ thuật</t>
  </si>
  <si>
    <t>Các Hội năm 2016 được giao kinh phí bằng ngân sách, gồm: Hội Khuyến học 1, Hội Người Cao tuổi 1, Hội TNXP 02, Hội Nạn nhân chất độc da cam 02, Hội Bảo trợ Người khuyết tật và trẻ mồ côi 02</t>
  </si>
  <si>
    <t xml:space="preserve">Hiện có 255/264 viên chức; tinh giản biên chế trên  số viên chức nghỉ hưu giai đoạn 2016-2021: 26 người, trong đó: tinh giản 13 biên chế và chuyển 13 biên chế cấp ngân sách sang biên chế tự chủ. </t>
  </si>
  <si>
    <t xml:space="preserve">Hiện có: 82/95 viên chức; Tinh giản trên số viên chức nghỉ hưu giai đoạn 2016-2021: 3 người và chuyển sang 10% sang tự chủ; </t>
  </si>
  <si>
    <t>Hiện có 02/02 viên chức</t>
  </si>
  <si>
    <t>Hiện có 10/10 viên chức; nghỉ hưu từ năm 2016-2021 có 02 người</t>
  </si>
  <si>
    <t>Hiện có 11/11 viên chức; nghỉ hưu từ năm 2016-2021 có 01 người</t>
  </si>
  <si>
    <t>Hiện có:6/9 viên chức. Năm 2018 Trung tâm chuyển sang mô hình hoạt động doanh nghiệp</t>
  </si>
  <si>
    <r>
      <rPr>
        <b/>
        <sz val="10"/>
        <rFont val="Times"/>
        <family val="1"/>
      </rPr>
      <t xml:space="preserve">1. BC hành chính: </t>
    </r>
    <r>
      <rPr>
        <sz val="10"/>
        <rFont val="Times"/>
        <family val="1"/>
      </rPr>
      <t xml:space="preserve">
- Hiện có: 98/100 công chức
- Nghỉ hưu 2016-2021: 12 người
2. </t>
    </r>
    <r>
      <rPr>
        <b/>
        <sz val="10"/>
        <rFont val="Times"/>
        <family val="1"/>
      </rPr>
      <t>BC sự nghiệp:</t>
    </r>
    <r>
      <rPr>
        <sz val="10"/>
        <rFont val="Times"/>
        <family val="1"/>
      </rPr>
      <t xml:space="preserve">
- Sự nghiệp khác: Nghỉ hưu giai đoạn 2016-2021: 16 người; giảm biên chế: các Hội cấp huyện là 05 biên chế, các trạm y tế xã tại trung tâm thành phố; đối tượng nghỉ theo chính sách NĐ 108.
- Sự nghiệp giáo dục: giảm trên cơ sở số viên chức nghỉ hưu giai đoạn 2016-2021: 138 người và đối tượng nghỉ theo chính sách NĐ 108</t>
    </r>
  </si>
  <si>
    <r>
      <rPr>
        <b/>
        <sz val="10"/>
        <rFont val="Times"/>
        <family val="1"/>
      </rPr>
      <t xml:space="preserve">1. BC hành chính: </t>
    </r>
    <r>
      <rPr>
        <sz val="10"/>
        <rFont val="Times"/>
        <family val="1"/>
      </rPr>
      <t xml:space="preserve">
- Hiện có: 89/91 công chức
- Nghỉ hưu 2016-2021: 13 người
</t>
    </r>
    <r>
      <rPr>
        <b/>
        <sz val="10"/>
        <rFont val="Times"/>
      </rPr>
      <t>2. BC sự nghiệp:</t>
    </r>
    <r>
      <rPr>
        <sz val="10"/>
        <rFont val="Times"/>
        <family val="1"/>
      </rPr>
      <t xml:space="preserve">
- Sự nghiệp khác: Nghỉ hưu giai đoạn 2016-2021: 15 người; giảm biên chế: các Hội cấp huyện 5 biên chế; các Trạm y tế xã tại trung tâm Huyện; đối tượng nghỉ theo chính sách NĐ 108 và chuyển sang tự chủ của BQL Du lịch Thiên Cầm
- Sự nghiệp giáo dục: giảm trên cơ sở số viên chức nghỉ hưu giai đoạn 2016-2021 là 270 người và đối tượng nghỉ theo chính sách 108</t>
    </r>
  </si>
  <si>
    <r>
      <rPr>
        <b/>
        <sz val="10"/>
        <rFont val="Times"/>
        <family val="1"/>
      </rPr>
      <t xml:space="preserve">1. BC hành chính: </t>
    </r>
    <r>
      <rPr>
        <sz val="10"/>
        <rFont val="Times"/>
        <family val="1"/>
      </rPr>
      <t xml:space="preserve">
- Hiện có: 95/99 công chức
- Nghỉ hưu 2016-2021: 15 người
</t>
    </r>
    <r>
      <rPr>
        <b/>
        <sz val="10"/>
        <rFont val="Times"/>
      </rPr>
      <t>2. BC sự nghiệp:</t>
    </r>
    <r>
      <rPr>
        <sz val="10"/>
        <rFont val="Times"/>
        <family val="1"/>
      </rPr>
      <t xml:space="preserve">
- Sự nghiệp khác: Nghỉ hưu giai đoạn 2016-2021: 13 người; giảm biên chế: các Hội cấp huyện 5 biên chê; các Trạm y tế xã tại trung tâm huyện, TT Y tế dự phòng và đối tượng nghỉ theo chính sách NĐ 108
- Sự nghiệp giáo dục: giảm trên cơ sở số viên chức nghỉ hưu giai đoạn 2016-2021 là 270 người và đối tượng nghỉ theo chính sách NĐ 108</t>
    </r>
  </si>
  <si>
    <r>
      <rPr>
        <b/>
        <sz val="10"/>
        <rFont val="Times"/>
        <family val="1"/>
      </rPr>
      <t xml:space="preserve">1. BC hành chính: </t>
    </r>
    <r>
      <rPr>
        <sz val="10"/>
        <rFont val="Times"/>
        <family val="1"/>
      </rPr>
      <t xml:space="preserve">
- Hiện có: 81/85 công chức
- Nghỉ hưu 2016-2021: 9 người
</t>
    </r>
    <r>
      <rPr>
        <b/>
        <sz val="10"/>
        <rFont val="Times"/>
      </rPr>
      <t>2. BC sự nghiệp:</t>
    </r>
    <r>
      <rPr>
        <sz val="10"/>
        <rFont val="Times"/>
        <family val="1"/>
      </rPr>
      <t xml:space="preserve">
- Sự nghiệp khác: Nghỉ hưu giai đoạn 2016-2021: 11 người; giảm biên chế: các Hội cấp huyện 5 biên chế: nghỉ theo chính sách NĐ 108, giảm chuyển biên chế tự chủ đối với Trung tâm Y tế dự phòng, Trung tâm Dạy nghề, Trạm Y tế đặt tại trung tâm huyện.
- Sự nghiệp giáo dục: giảm trên cơ sở số viên chức nghỉ hưu giai đoạn 2016-2021 là 174 người và đối tượng nghỉ theo chính sách NĐ 108</t>
    </r>
  </si>
  <si>
    <r>
      <rPr>
        <b/>
        <sz val="10"/>
        <rFont val="Times"/>
        <family val="1"/>
      </rPr>
      <t xml:space="preserve">1. BC hành chính: </t>
    </r>
    <r>
      <rPr>
        <sz val="10"/>
        <rFont val="Times"/>
        <family val="1"/>
      </rPr>
      <t xml:space="preserve">
- Hiện có: 73/75 công chức
- Nghỉ hưu 2016-2021: 3 người
2. </t>
    </r>
    <r>
      <rPr>
        <b/>
        <sz val="10"/>
        <rFont val="Times"/>
        <family val="1"/>
      </rPr>
      <t>BC SN:</t>
    </r>
    <r>
      <rPr>
        <sz val="10"/>
        <rFont val="Times"/>
        <family val="1"/>
      </rPr>
      <t xml:space="preserve">
- Sự nghiệp khác: Nghỉ hưu giai đoạn 2016-2021: 4 người; giảm biên chế: các Hội cấp huyện 5 biên chế; nghỉ theo chính sách NĐ 108, giảm chuyển biên chế tự chủ đối với Trung tâm Y tế dự phòng, Trung tâm Dạy nghề, Trạm Y tế đặt tại trung tâm huyện
- Sự nghiệp giáo dục: giảm trên cơ sở số viên chức nghỉ hưu giai đoạn 2016-2021 là 64 người và nghỉ theo chính sách NĐ 108</t>
    </r>
  </si>
  <si>
    <t>SỰ NGHIỆP</t>
  </si>
  <si>
    <r>
      <rPr>
        <b/>
        <sz val="10"/>
        <rFont val="Times"/>
        <family val="1"/>
      </rPr>
      <t xml:space="preserve">1. BC hành chính: </t>
    </r>
    <r>
      <rPr>
        <sz val="10"/>
        <rFont val="Times"/>
        <family val="1"/>
      </rPr>
      <t xml:space="preserve">
- Nghỉ hưu 2016-2021: 12 công chức
</t>
    </r>
    <r>
      <rPr>
        <b/>
        <sz val="10"/>
        <rFont val="Times"/>
      </rPr>
      <t>2. BC sự nghiệp:</t>
    </r>
    <r>
      <rPr>
        <sz val="10"/>
        <rFont val="Times"/>
        <family val="1"/>
      </rPr>
      <t xml:space="preserve">
- Sự nghiệp khác: giảm biên chế: các Hội cấp huyện 6 biên chế; đối tượng nghỉ theo chính sách NĐ 108, giảm chuyển biên chế tự chủ đối với Trung tâm Y tế dự phòng, Trung tâm Dạy nghề, Trạm Y tế quy mô đặt tại trung tâm huyện
- Sự nghiệp giáo dục: giảm trên cơ sở số viên chức nghỉ hưu giai đoạn 2016-2021 là 171 người và đối tượng nghỉ theo chính sách NĐ 108</t>
    </r>
  </si>
  <si>
    <r>
      <rPr>
        <b/>
        <sz val="10"/>
        <rFont val="Times"/>
        <family val="1"/>
      </rPr>
      <t xml:space="preserve">1. BC hành chính: </t>
    </r>
    <r>
      <rPr>
        <sz val="10"/>
        <rFont val="Times"/>
        <family val="1"/>
      </rPr>
      <t xml:space="preserve">
- Hiện có: 63/65 công chức
- Nghỉ hưu 2016-2021: 6 người
</t>
    </r>
    <r>
      <rPr>
        <b/>
        <sz val="10"/>
        <rFont val="Times"/>
      </rPr>
      <t>2. BC sự nghiệp:</t>
    </r>
    <r>
      <rPr>
        <sz val="10"/>
        <rFont val="Times"/>
        <family val="1"/>
      </rPr>
      <t xml:space="preserve">
- Sự nghiệp khác: Nghỉ hưu giai đoạn 2016-2021: 8 viên chức; giảm biên chế: các Hội cấp huyện 4 biên chế: đối tượng nghỉ theo chính sách NĐ 108, giảm chuyển biên chế tự chủ đối với Trung tâm Y tế dự phòng, Trung tâm Dạy nghề, Trạm Y tế đặt tại trung tâm TX
- Sự nghiệp giáo dục: giảm trên cơ sở số viên chức nghỉ hưu giai đoạn 2016-2021 là 71 người và nghỉ theo chính sách NĐ 108</t>
    </r>
  </si>
  <si>
    <r>
      <rPr>
        <b/>
        <sz val="10"/>
        <rFont val="Times"/>
        <family val="1"/>
      </rPr>
      <t xml:space="preserve">1. BC hành chính: </t>
    </r>
    <r>
      <rPr>
        <sz val="10"/>
        <rFont val="Times"/>
        <family val="1"/>
      </rPr>
      <t xml:space="preserve">
- Hiện có: 75/78 công chức
- Nghỉ hưu 2016-2021: 12 người
</t>
    </r>
    <r>
      <rPr>
        <b/>
        <sz val="10"/>
        <rFont val="Times"/>
      </rPr>
      <t>2. BC sự nghiệp:</t>
    </r>
    <r>
      <rPr>
        <sz val="10"/>
        <rFont val="Times"/>
        <family val="1"/>
      </rPr>
      <t xml:space="preserve">
- Sự nghiệp khác: Nghỉ hưu giai đoạn 2016-2021: 26 người; giảm biên chế: các Hội cấp huyện 5 biên chế: nghỉ theo chính sách 108, giảm chuyển biên chế tự chủ đối với Trung tâm Y tế dự phòng, Trung tâm Dạy nghề, Trạm Y tế đặt tại trung tâm huyện.
- Sự nghiệp giáo dục: giảm trên cơ sở số viên chức nghỉ hưu giai đoạn 2016-2021: 136 người và nghỉ theo chính sách NĐ 108</t>
    </r>
  </si>
  <si>
    <r>
      <rPr>
        <b/>
        <sz val="10"/>
        <rFont val="Times"/>
        <family val="1"/>
      </rPr>
      <t xml:space="preserve">1. BC hành chính: </t>
    </r>
    <r>
      <rPr>
        <sz val="10"/>
        <rFont val="Times"/>
        <family val="1"/>
      </rPr>
      <t xml:space="preserve">
- Hiện có: 64/65 công chức
- Nghỉ hưu 2016-2021: 06 người
</t>
    </r>
    <r>
      <rPr>
        <b/>
        <sz val="10"/>
        <rFont val="Times"/>
      </rPr>
      <t>2. BC sự nghiệp:</t>
    </r>
    <r>
      <rPr>
        <sz val="10"/>
        <rFont val="Times"/>
        <family val="1"/>
      </rPr>
      <t xml:space="preserve">
- Sự nghiệp khác: Nghỉ hưu giai đoạn 2016-2021: 8 người; giảm biên chế: đối tượng nghỉ theo chính sách NĐ 108, giảm biên chế của Trung tâm Dạy nghề, Trung tâm Y tế dự phòng huyện và các Trạm y tế xã đặt tại trung tâm thị xã.
- Sự nghiệp giáo dục: giảm trên cơ sở số viên chức nghỉ hưu giai đoạn 2016-2021 là 144 người và nghỉ theo chính sách NĐ 108</t>
    </r>
  </si>
  <si>
    <r>
      <rPr>
        <b/>
        <sz val="10"/>
        <rFont val="Times"/>
        <family val="1"/>
      </rPr>
      <t xml:space="preserve">1. BC hành chính: </t>
    </r>
    <r>
      <rPr>
        <sz val="10"/>
        <rFont val="Times"/>
        <family val="1"/>
      </rPr>
      <t xml:space="preserve">
- Hiện có: 60/69 công chức
- Nghỉ hưu 2016-2021: 10 người
</t>
    </r>
    <r>
      <rPr>
        <b/>
        <sz val="10"/>
        <rFont val="Times"/>
      </rPr>
      <t>2. BC sự nghiệp:</t>
    </r>
    <r>
      <rPr>
        <sz val="10"/>
        <rFont val="Times"/>
        <family val="1"/>
      </rPr>
      <t xml:space="preserve">
- Sự nghiệp khác: Nghỉ hưu giai đoạn 2016-2021: 8 người; giảm biên chế: các Hội cấp huyện 6 biên chế; các trạm y tế tại trung tâm huyện; nghỉ theo chính sách NĐ 108
- Sự nghiệp giáo dục: giảm trên cơ sở số viên chức nghỉ hưu giai đoạn 2016-2021 là 144 người và đối tượng nghỉ theo chính sách NĐ 108</t>
    </r>
  </si>
  <si>
    <r>
      <rPr>
        <b/>
        <sz val="10"/>
        <rFont val="Times"/>
        <family val="1"/>
      </rPr>
      <t xml:space="preserve">1. BC hành chính: </t>
    </r>
    <r>
      <rPr>
        <sz val="10"/>
        <rFont val="Times"/>
        <family val="1"/>
      </rPr>
      <t xml:space="preserve">
- Hiện có: 87/92 công chức
- Nghỉ hưu 2016-2021: 15 người
</t>
    </r>
    <r>
      <rPr>
        <b/>
        <sz val="10"/>
        <rFont val="Times"/>
      </rPr>
      <t>2. BC sự nghiệp:</t>
    </r>
    <r>
      <rPr>
        <sz val="10"/>
        <rFont val="Times"/>
        <family val="1"/>
      </rPr>
      <t xml:space="preserve">
- Sự nghiệp khác: Nghỉ hưu giai đoạn 2016-2021: 12 người; giảm biên chế: các Hội cấp huyện 5 biên chế; các trạm y tế tại trung tâm huyện, TT Y tế dự phòng huyện; đối tượng nghỉ theo chính sách 108
- Sự nghiệp giáo dục: giảm trên cơ sở số viên chức nghỉ hưu giai đoạn 2016-2021: 168 người và nghỉ theo chính sách NĐ 108</t>
    </r>
  </si>
  <si>
    <r>
      <rPr>
        <b/>
        <sz val="10"/>
        <rFont val="Times"/>
        <family val="1"/>
      </rPr>
      <t xml:space="preserve">1. BC hành chính: </t>
    </r>
    <r>
      <rPr>
        <sz val="10"/>
        <rFont val="Times"/>
        <family val="1"/>
      </rPr>
      <t xml:space="preserve">
- Hiện có: 86/89 công chức
- Nghỉ hưu 2016-2021: 17 người
</t>
    </r>
    <r>
      <rPr>
        <b/>
        <sz val="10"/>
        <rFont val="Times"/>
      </rPr>
      <t>2. BC sự nghiệp:</t>
    </r>
    <r>
      <rPr>
        <sz val="10"/>
        <rFont val="Times"/>
        <family val="1"/>
      </rPr>
      <t xml:space="preserve">
- Sự nghiệp khác: Nghỉ hưu giai đoạn 2016-2021: 8 người; giảm biên chế: các Hội cấp huyện 5 biên chế; các trạm y tế đặt tại trung tâm huyện, TT y tế dự phòng huyện; đối tượng nghỉ theo chính sách 108
- Sự nghiệp giáo dục: giảm trên cơ sở số viên chức nghỉ hưu giai đoạn 2016-2021: 212 người; nghỉ theo chính sách NĐ 108</t>
    </r>
  </si>
  <si>
    <r>
      <rPr>
        <b/>
        <sz val="10"/>
        <rFont val="Times"/>
        <family val="1"/>
      </rPr>
      <t xml:space="preserve">1. BC hành chính: </t>
    </r>
    <r>
      <rPr>
        <sz val="10"/>
        <rFont val="Times"/>
        <family val="1"/>
      </rPr>
      <t xml:space="preserve">
- Hiện có: 66/72 công chức
- Nghỉ hưu 2016-2021: 2 người
</t>
    </r>
    <r>
      <rPr>
        <b/>
        <sz val="10"/>
        <rFont val="Times"/>
      </rPr>
      <t>2. BC sự nghiệp:</t>
    </r>
    <r>
      <rPr>
        <sz val="10"/>
        <rFont val="Times"/>
        <family val="1"/>
      </rPr>
      <t xml:space="preserve">
- Sự nghiệp khác: Nghỉ hưu giai đoạn 2016-2021: 10 người; giảm biên chế: các Hội cấp huyện 5 biên chế; đối tượng nghỉ theo chính sách NĐ 108, giảm chuyển biên chế tự chủ đối với Trung tâm Y tế dự phòng, Trung tâm Dạy nghề, Trạm Y tế đặt tại trung tâm huyện
- Sự nghiệp giáo dục: giảm trên cơ sở số viên chức nghỉ hưu giai đoạn 2016-2021 là 33 người và đối tượng nghỉ theo chính sách NĐ 108</t>
    </r>
  </si>
  <si>
    <t>Ghi chú:</t>
  </si>
  <si>
    <t xml:space="preserve">- Năm 2016: Tỉnh đã thực hiện tinh giản biên chế các cơ quan, đơn vị theo lộ trình tại Nghi quyết số 164/2015/NQ-HĐND ngày 12/12/2015 của </t>
  </si>
  <si>
    <t>Hội đồng nhân dân tỉnh và Quyết định 4972/QĐ-UBND ngày 28/12/2015 của Ủy ban nhân dân tỉnh</t>
  </si>
  <si>
    <t>- Biên chế sự nghiệp giáo dục năm 2015 dôi dư: 1.016 biên chế</t>
  </si>
  <si>
    <t>- 06 phòng
- 02 đơn vị trực thuộc (chi cục)
- 28 đơn vị sự nghiệp</t>
  </si>
  <si>
    <t>Tình hình sử dụng biên chế</t>
  </si>
  <si>
    <t>Hiện có: 61/71 viên chức; Tinh giản trên số viên chức nghỉ hưu giai đoạn 2016-2021: 7 người. Chuyển biên chế nhà nước cấp ngân sách sang biên chế tự chủ 10%</t>
  </si>
  <si>
    <t>Hiện có: 83/87 viên chức ; Tinh giản trên số viên chức nghỉ hưu giai đoạn 2016-2021: 2 người, nghỉ theo chính sách 108 và chuyển biên chế nhà nước cấp ngân sách sang biên chế tự chủ 10%.</t>
  </si>
  <si>
    <t>Hiện có: 48/51 viên chức; Tinh giản trên số viên chức nghỉ hưu giai đoạn 2016-2021: 3 người và chuyển biên chế nhà nước cấp ngân sách sang biên chế tự chủ 10%.</t>
  </si>
  <si>
    <t>Số vị trí việc làm cơ quan hành chính được duyệt</t>
  </si>
  <si>
    <t>- Vị trí việc làm các cơ quan hành chính tỉnh Hà Tĩnh đã được Bộ Nội vụ phê duyệt tại Quyết định số 2043/QĐ-BNV ngày 31/12/2015 của Bộ Nội vụ</t>
  </si>
  <si>
    <t>- Nhóm lãnh đạo điều hành: 7
-Nhóm chuyên môn nghiệp vụ: 6
-Nhóm hỗ trợ phục vụ: 9.
* Tổng cộng: 22 VTVL</t>
  </si>
  <si>
    <t>- Nhóm lãnh đạo điều hành: 06
-Nhóm chuyên môn nghiệp vụ: 8
-Nhóm hỗ trợ phục vụ: 13
* Tổng cộng 27 VTVL</t>
  </si>
  <si>
    <t>- Nhóm lãnh đạo điều hành: 14
-Nhóm chuyên môn nghiệp vụ: 14
-Nhóm hỗ trợ phục vụ: 13
* Tổng cộng 41 VTVL</t>
  </si>
  <si>
    <t>- Nhóm lãnh đạo điều hành: 8
-Nhóm chuyên môn nghiệp vụ: 11
-Nhóm hỗ trợ phục vụ: 13
* Tổng cộng 32 VTVL</t>
  </si>
  <si>
    <t>- Nhóm lãnh đạo điều hành: 8
-Nhóm chuyên môn nghiệp vụ: 8
-Nhóm hỗ trợ phục vụ: 13.
* Tổng cộng 29 VTVL</t>
  </si>
  <si>
    <t>- Nhóm lãnh đạo điều hành:12
-Nhóm chuyên môn nghiệp vụ: 54
-Nhóm hỗ trợ phục vụ: 14
* Tổng cộng 80 VTVL</t>
  </si>
  <si>
    <t>- Nhóm lãnh đạo điều hành:12
-Nhóm chuyên môn nghiệp vụ: 56
-Nhóm hỗ trợ phục vụ: 14.
* Tổng cộng 82 VTVL</t>
  </si>
  <si>
    <t>- Nhóm lãnh đạo điều hành:12
-Nhóm chuyên môn nghiệp vụ: 54
-Nhóm hỗ trợ phục vụ: 14.
* Tổng cộng 80 VTVL</t>
  </si>
  <si>
    <t>- Nhóm lãnh đạo điều hành: 8
-Nhóm chuyên môn nghiệp vụ: 8
-Nhóm hỗ trợ phục vụ: 13
* Tổng cộng 29 VTVL</t>
  </si>
  <si>
    <t>- Nhóm lãnh đạo điều hành: 16
-Nhóm chuyên môn nghiệp vụ: 29
-Nhóm hỗ trợ phục vụ: 13
* Tổng cộng 58 VTVL</t>
  </si>
  <si>
    <t>- Nhóm lãnh đạo điều hành: 12
-Nhóm chuyên môn nghiệp vụ: 16
-Nhóm hỗ trợ phục vụ: 13.
* Tổng cộng 41 VTVL</t>
  </si>
  <si>
    <t>- Nhóm lãnh đạo điều hành: 12
-Nhóm chuyên môn nghiệp vụ: 17
-Nhóm hỗ trợ phục vụ: 13.
* Tổng cộng 42 VTVL</t>
  </si>
  <si>
    <t>- Nhóm lãnh đạo điều hành: 8
-Nhóm chuyên môn nghiệp vụ: 10
-Nhóm hỗ trợ phục vụ: 13
* Tổng cộng 31 VTVL</t>
  </si>
  <si>
    <t>- Nhóm lãnh đạo điều hành: 8
-Nhóm chuyên môn nghiệp vụ: 9
-Nhóm hỗ trợ phục vụ: 13
* Tổng cộng 30 VTVL</t>
  </si>
  <si>
    <t>- Nhóm lãnh đạo điều hành: 14
-Nhóm chuyên môn nghiệp vụ: 17
-Nhóm hỗ trợ phục vụ: 13
* Tổng cộng 44 VTVL</t>
  </si>
  <si>
    <t>- Nhóm lãnh đạo điều hành: 8
-Nhóm chuyên môn nghiệp vụ: 11
-Nhóm hỗ trợ phục vụ: 13.
* Tổng cộng 32 VTVL</t>
  </si>
  <si>
    <t>- Nhóm lãnh đạo điều hành: 12
-Nhóm chuyên môn nghiệp vụ: 10
-Nhóm hỗ trợ phục vụ: 13
* Tổng cộng 35 VTVL</t>
  </si>
  <si>
    <t>- Nhóm lãnh đạo điều hành: 8
-Nhóm chuyên môn nghiệp vụ: 11
-Nhóm hỗ trợ phục vụ: 13.
* Tổng cộng 35 VTVL</t>
  </si>
  <si>
    <t>- Nhóm lãnh đạo điều hành: 8
-Nhóm chuyên môn nghiệp vụ: 14
-Nhóm hỗ trợ phục vụ: 13
* Tổng cộng 35 VTVL</t>
  </si>
  <si>
    <t>- Nhóm lãnh đạo điều hành: 12
-Nhóm chuyên môn nghiệp vụ: 16
-Nhóm hỗ trợ phục vụ: 13
* Tổng cộng 41 VTVL</t>
  </si>
  <si>
    <t>- Nhóm lãnh đạo điều hành: 6
-Nhóm chuyên môn nghiệp vụ: 5
-Nhóm hỗ trợ phục vụ: 13.
* Tổng cộng 24 VTVL</t>
  </si>
  <si>
    <t>- Nhóm lãnh đạo điều hành: 8
-Nhóm chuyên môn nghiệp vụ: 7
-Nhóm hỗ trợ phục vụ: 13.
* Tổng cộng 28 VTVL</t>
  </si>
  <si>
    <t>TP Hà Tĩnh</t>
  </si>
  <si>
    <t>TX HL</t>
  </si>
  <si>
    <t>Hương Sơn</t>
  </si>
  <si>
    <t>Đức Thọ</t>
  </si>
  <si>
    <t>Vũ Quang</t>
  </si>
  <si>
    <t>Nghi Xuân</t>
  </si>
  <si>
    <t>Can Lộc</t>
  </si>
  <si>
    <t>Hương Khê</t>
  </si>
  <si>
    <t>Thạch Hà</t>
  </si>
  <si>
    <t>Lộc Hà</t>
  </si>
  <si>
    <t>H Kỳ Anh</t>
  </si>
  <si>
    <t>TX Kỳ Anh</t>
  </si>
  <si>
    <t xml:space="preserve">Dân số </t>
  </si>
  <si>
    <t>Đơn vị HC</t>
  </si>
  <si>
    <t>Diện tích (ha)</t>
  </si>
  <si>
    <t>Cẩm Xuyên</t>
  </si>
  <si>
    <t>BC 2015</t>
  </si>
  <si>
    <t>STT</t>
  </si>
  <si>
    <t>Đơn vị</t>
  </si>
  <si>
    <t>Tổng cộng</t>
  </si>
  <si>
    <t>Theo thẩm định BC</t>
  </si>
  <si>
    <t>Tính lại BC theo quy mô, quản lý</t>
  </si>
  <si>
    <t>- Diện tích, dân số, đơn vị hành chính cấp xã thuộc các huyện, thành phố, thị xã đến ngày 31/12/2015 theo số liệu của Cục Thống kê Hà Tĩnh</t>
  </si>
  <si>
    <t>- 08 phòng
- 01 đơn vị sự nghiệp</t>
  </si>
  <si>
    <t>Văn phòng Ban An toàn Giao thông tỉnh</t>
  </si>
  <si>
    <t>02 phòng</t>
  </si>
  <si>
    <t>- 9 phòng;
- 10 đơn vị sự nghiệp</t>
  </si>
  <si>
    <t>- 10 phòng;
- 40 đơn vị sự nghiệp (trong đó có 39 trường THPT)</t>
  </si>
  <si>
    <t>- 12 phòng;
- 08 đơn vị sự nghiệp (có 13 trạm y tế);
- 03 Hội;
- 33 trường học ( MN 13, Tiểu học 13, THCS 07)</t>
  </si>
  <si>
    <t>- 08 phòng
- 02 đơn vị sự nghiệp</t>
  </si>
  <si>
    <t>- 11 phòng
- 02 đơn vị sự nghiệp</t>
  </si>
  <si>
    <t>Biên chế hiện có 2/4 biên chế giao</t>
  </si>
  <si>
    <t>Biên chế hiện có 6/6 biên chế giao</t>
  </si>
  <si>
    <t>Biên chế hiện có 5/6 biên chế giao</t>
  </si>
  <si>
    <t>Biên chế hiện có 3/5 biên chế giao</t>
  </si>
  <si>
    <t>Biên chế hiện có 11/11 biên chế giao</t>
  </si>
  <si>
    <t>Biên chế hiện có 1/1 biên chế giao</t>
  </si>
  <si>
    <t>Biên chế hiện có 2/2 biên chế giao</t>
  </si>
  <si>
    <t>- 11 phòng;
- 07 đơn vị sự nghiệp (có 12 trạm y tế);
- 33 trường học (MN 12, Tiểu học 12, THCS 9 - có 1 trường 2 cấp học)</t>
  </si>
  <si>
    <t>- Diện tích: 126350.04 ha, dân số: 100.767 người, ĐV hành chính: 22.
- SN giáo dục giảm 196 dôi dư</t>
  </si>
  <si>
    <t>- Diện tích: 28222 ha, dân số: 72.284 người, ĐV hành chính: 12.
- SN giáo dục giảm 10% theo kế hoạch</t>
  </si>
  <si>
    <t>Biên chế hiện có 10/10 biên chế giao</t>
  </si>
  <si>
    <t>Biên chế hiện có 7/7 biên chế giao</t>
  </si>
  <si>
    <t>Biên chế hiện có 12/12 biên chế giao</t>
  </si>
  <si>
    <t>Biên chế hiện có 8/8 biên chế giao</t>
  </si>
  <si>
    <t>Biên chế hiện có 5/5 biên chế giao</t>
  </si>
  <si>
    <t>Biên chế hiện có 4/4 biên chế giao</t>
  </si>
  <si>
    <t>Biên chế hiện có 18/18 biên chế giao</t>
  </si>
  <si>
    <t>BC đến hết năm 2021</t>
  </si>
  <si>
    <t>Trường Cao đẳng Y tế</t>
  </si>
  <si>
    <t>Ban Dự án Ngàn Trươi - Cẩm Trang</t>
  </si>
  <si>
    <t>Biên chế sự nghiệp có 206 biên chế dôi dư</t>
  </si>
  <si>
    <t xml:space="preserve">BC hành chính: Hiện có: 39/41 công chức; nghỉ hưu từ năm 2016-2021: 11 người
</t>
  </si>
  <si>
    <t xml:space="preserve"> BC hành chính: Hiện có 4/4 công chức</t>
  </si>
  <si>
    <t>- Diện tích: 5662.92 ha, dân số: 97.581 người, ĐV hành chính: 16. 
- SN giáo dục giảm 10% theo kế hoạch</t>
  </si>
  <si>
    <t>- Diện tích: 63642.79 ha, dân số: 143.653 người, ĐV hành chính: 27. 
- SN giáo dục giảm 72 dôi dư</t>
  </si>
  <si>
    <t xml:space="preserve">- Diện tích: 35452.92 ha, dân số: 134.371 người, ĐV hành chính: 31.
- SN giáo dục giảm 105 dôi dư.
</t>
  </si>
  <si>
    <t>- Diện tích: 110414.78 ha, dân số: 116.040 người, ĐV hành chính: 32. 
- SN giáo dục giảm 124 dôi dư</t>
  </si>
  <si>
    <t>- Diện tích: 75960 ha, dân số: 115.207 người, ĐV hành chính: 21. 
- SN giáo dục giảm 10% theo kế hoạch</t>
  </si>
  <si>
    <t>- Diện tích: 20238.47 ha, dân số: 105.540 người, ĐV hành chính: 28. 
- SN giáo dục giảm 114 dôi dư</t>
  </si>
  <si>
    <t>- Diện tích: 22004.14 ha, dân số: 99.404 người, ĐV hành chính: 19. 
- SN giáo dục giảm 96 dôi dư</t>
  </si>
  <si>
    <t>- Diện tích: 11853.06 ha, dân số: 81.357 người, ĐV hành chính: 13.
- SN giáo dục giảm 14 dôi dư</t>
  </si>
  <si>
    <t>- Diện tích: 30248.40 ha, dân số: 130.277 người, ĐV hành chính: 23.
- SN giáo dục giảm 97 dôi dư</t>
  </si>
  <si>
    <t>- Diện tích: 5855.23 ha, dân số: 38.290 người, ĐV hành chính: 6.
- SN giáo dục giảm giảm 55 dôi dư</t>
  </si>
  <si>
    <t>- Diện tích: 63821.13 ha, dân số: 29.749 người, ĐV hành chính: 12. 
- SN giáo dục giảm 63 dôi dư</t>
  </si>
  <si>
    <r>
      <rPr>
        <b/>
        <sz val="10"/>
        <rFont val="Times"/>
      </rPr>
      <t>- BC hành chính:</t>
    </r>
    <r>
      <rPr>
        <sz val="10"/>
        <rFont val="Times"/>
        <family val="1"/>
      </rPr>
      <t xml:space="preserve">
+ Hiện có: 66/70 công chức;
+ Nghỉ hưu từ năm 2016-2021: 05 người;
- </t>
    </r>
    <r>
      <rPr>
        <b/>
        <sz val="10"/>
        <rFont val="Times"/>
      </rPr>
      <t>BC sự nghiệp</t>
    </r>
    <r>
      <rPr>
        <sz val="10"/>
        <rFont val="Times"/>
        <family val="1"/>
      </rPr>
      <t>: Chuyển BC sự nghiệp hỗ trợ ngân sách sang BC sự nghiệp tự chủ 10% của Trung tâm Dịch vụ Hạ tầng, Trung tâm Cấp nước, Trung tâm Xúc tiến đầu tư và Cung ứng nguồn nhân lực KKT tỉnh</t>
    </r>
  </si>
  <si>
    <r>
      <t>-</t>
    </r>
    <r>
      <rPr>
        <b/>
        <sz val="10"/>
        <rFont val="Times"/>
      </rPr>
      <t>BC hành chính</t>
    </r>
    <r>
      <rPr>
        <sz val="10"/>
        <rFont val="Times"/>
        <family val="1"/>
      </rPr>
      <t xml:space="preserve">: Hiện có 8/9 công chức. 
- Giảm trên cơ sở chuyển biên chế sau khi hoàn thành chương trình mục tiêu quốc gia XD Nông thôn mới </t>
    </r>
  </si>
  <si>
    <r>
      <rPr>
        <b/>
        <sz val="10"/>
        <rFont val="Times"/>
      </rPr>
      <t>BC hành chính:</t>
    </r>
    <r>
      <rPr>
        <sz val="10"/>
        <rFont val="Times"/>
        <family val="1"/>
      </rPr>
      <t xml:space="preserve"> Hiện có: 51/52 công chức; nghỉ hưu từ năm 2016-2021: 3 người
</t>
    </r>
  </si>
  <si>
    <r>
      <rPr>
        <b/>
        <sz val="10"/>
        <rFont val="Times"/>
      </rPr>
      <t>- BC hành chính:</t>
    </r>
    <r>
      <rPr>
        <sz val="10"/>
        <rFont val="Times"/>
        <family val="1"/>
      </rPr>
      <t xml:space="preserve">
+ Hiện có: 64/68 công chức;
+ Nghỉ hưu từ năm 2016-2021: 10 công chức
</t>
    </r>
    <r>
      <rPr>
        <b/>
        <sz val="10"/>
        <rFont val="Times"/>
      </rPr>
      <t>- BC sự nghiệp:</t>
    </r>
    <r>
      <rPr>
        <sz val="10"/>
        <rFont val="Times"/>
        <family val="1"/>
      </rPr>
      <t xml:space="preserve"> Năm 2020 chuyển BC sự nghiệp cấp ngân sách sang BC tự chủ của các đơn vị: Trung tâm Kỹ thuật địa chính và CNTT, Trung tâm Phát triển quỹ đất</t>
    </r>
  </si>
  <si>
    <r>
      <rPr>
        <b/>
        <sz val="10"/>
        <rFont val="Times"/>
      </rPr>
      <t>- BC hành chính:</t>
    </r>
    <r>
      <rPr>
        <sz val="10"/>
        <rFont val="Times"/>
        <family val="1"/>
      </rPr>
      <t xml:space="preserve">
+ Hiện có: 57/61 công chức;
+ Nghỉ hưu từ năm 2016-2021: 22 công chức
</t>
    </r>
    <r>
      <rPr>
        <b/>
        <sz val="10"/>
        <rFont val="Times"/>
      </rPr>
      <t>- BC sự nghiệp:</t>
    </r>
    <r>
      <rPr>
        <sz val="10"/>
        <rFont val="Times"/>
        <family val="1"/>
      </rPr>
      <t xml:space="preserve"> thực hiện trên cơ sở số viên chức nghỉ hưu từ năm 2016-2021: 139 người và nghỉ theo chính sách NĐ 108</t>
    </r>
  </si>
  <si>
    <r>
      <rPr>
        <b/>
        <sz val="10"/>
        <rFont val="Times"/>
      </rPr>
      <t>- BC hành chính:</t>
    </r>
    <r>
      <rPr>
        <sz val="10"/>
        <rFont val="Times"/>
        <family val="1"/>
      </rPr>
      <t xml:space="preserve">
+ Hiện có: 30/32 công chức;
+ Nghỉ hưu từ năm 2016-2021 không có
</t>
    </r>
    <r>
      <rPr>
        <b/>
        <sz val="10"/>
        <rFont val="Times"/>
      </rPr>
      <t>- BC sự nghiệp</t>
    </r>
    <r>
      <rPr>
        <sz val="10"/>
        <rFont val="Times"/>
        <family val="1"/>
      </rPr>
      <t>: chuyển 11 BC sự nghiệp của Phòng Công chứng số 1, 2 sang mô hình doanh nghiệp</t>
    </r>
  </si>
  <si>
    <r>
      <rPr>
        <b/>
        <sz val="10"/>
        <rFont val="Times"/>
      </rPr>
      <t>- BC hành chính:</t>
    </r>
    <r>
      <rPr>
        <sz val="10"/>
        <rFont val="Times"/>
        <family val="1"/>
      </rPr>
      <t xml:space="preserve">
+ Hiện có: 40/42 công chức;
+ Nghỉ hưu từ năm 2016-2021: 07 người
</t>
    </r>
    <r>
      <rPr>
        <b/>
        <sz val="10"/>
        <rFont val="Times"/>
      </rPr>
      <t>- BC sự nghiệp</t>
    </r>
    <r>
      <rPr>
        <sz val="10"/>
        <rFont val="Times"/>
        <family val="1"/>
      </rPr>
      <t>: Chuyển 04 BC sự nghiệp ngân sách sang BC sự nghiệp tự của Trung tâm Nấm vào năm 2019.</t>
    </r>
  </si>
  <si>
    <r>
      <rPr>
        <b/>
        <sz val="10"/>
        <rFont val="Times"/>
      </rPr>
      <t>- BC hành chính:</t>
    </r>
    <r>
      <rPr>
        <sz val="10"/>
        <rFont val="Times"/>
        <family val="1"/>
      </rPr>
      <t xml:space="preserve">
+ Hiện có: 41/43 công chức;
+ Nghỉ hưu từ năm 2016-2021: 06 công chức
</t>
    </r>
    <r>
      <rPr>
        <b/>
        <sz val="10"/>
        <rFont val="Times"/>
      </rPr>
      <t xml:space="preserve">- BC sự nghiệp: </t>
    </r>
    <r>
      <rPr>
        <sz val="10"/>
        <rFont val="Times"/>
        <family val="1"/>
      </rPr>
      <t xml:space="preserve">
+ Nghỉ hưu từ năm 2016-2021: 15 viên chức.
+ Chuyển BC sự nghiệp ngân sách sang BC sự nghiệp tự chủ của các đơn vị: Trung tâm Văn hóa-Điện ảnh tỉnh, Trung tâm Đào tạo-Huấn luyện thể dục, thể thao, Trung tâm Quảng bá, Xúc tiến VH du lịch, Nhà hát Nghệ thuật truyền thông</t>
    </r>
  </si>
  <si>
    <r>
      <rPr>
        <b/>
        <sz val="10"/>
        <rFont val="Times"/>
      </rPr>
      <t>- BC hành chính:</t>
    </r>
    <r>
      <rPr>
        <sz val="10"/>
        <rFont val="Times"/>
        <family val="1"/>
      </rPr>
      <t xml:space="preserve">
+ Hiện có: 107/112 công chức;
+ Nghỉ hưu từ năm 2016-2021: 26 người
</t>
    </r>
    <r>
      <rPr>
        <b/>
        <sz val="10"/>
        <rFont val="Times"/>
      </rPr>
      <t>- BC sự nghiệp</t>
    </r>
    <r>
      <rPr>
        <sz val="10"/>
        <rFont val="Times"/>
        <family val="1"/>
      </rPr>
      <t>: Trên cơ sở giảm biên chế sự nghiệp cấp ngân sách sang biên chế tự chủ 20% của Trung tâm Khuyến công và Xúc tiến thương mại</t>
    </r>
  </si>
  <si>
    <r>
      <rPr>
        <b/>
        <sz val="10"/>
        <rFont val="Times"/>
      </rPr>
      <t>BC hành chính:</t>
    </r>
    <r>
      <rPr>
        <sz val="10"/>
        <rFont val="Times"/>
        <family val="1"/>
      </rPr>
      <t xml:space="preserve"> Hiện có: 17/19 công chức; nghỉ hưu từ năm 2016-2021 không có</t>
    </r>
  </si>
  <si>
    <r>
      <rPr>
        <b/>
        <sz val="10"/>
        <rFont val="Times"/>
      </rPr>
      <t>BC hành chính</t>
    </r>
    <r>
      <rPr>
        <sz val="10"/>
        <rFont val="Times"/>
        <family val="1"/>
      </rPr>
      <t>: Hiện có 63/64 công chức, nghỉ hưu từ năm 2016-2021 có 18 công chức.</t>
    </r>
  </si>
  <si>
    <r>
      <rPr>
        <b/>
        <sz val="10"/>
        <rFont val="Times"/>
      </rPr>
      <t xml:space="preserve">- BC hành chính: </t>
    </r>
    <r>
      <rPr>
        <sz val="10"/>
        <rFont val="Times"/>
        <family val="1"/>
      </rPr>
      <t xml:space="preserve">
+ Hiện có 38/41;
+ Nghỉ hưu từ năm 2016-2021: 5 công chức.
</t>
    </r>
    <r>
      <rPr>
        <b/>
        <sz val="10"/>
        <rFont val="Times"/>
      </rPr>
      <t>- BC sự nghiệp:</t>
    </r>
    <r>
      <rPr>
        <sz val="10"/>
        <rFont val="Times"/>
        <family val="1"/>
      </rPr>
      <t xml:space="preserve"> Chuyển 03 biên chế cấp ngân sách của Trung tâm Kiểm định chất lượng xây dựng sang BC tự chủ từ năm 2017</t>
    </r>
  </si>
  <si>
    <r>
      <rPr>
        <b/>
        <sz val="10"/>
        <rFont val="Times"/>
      </rPr>
      <t>BC hành chính:</t>
    </r>
    <r>
      <rPr>
        <sz val="10"/>
        <rFont val="Times"/>
        <family val="1"/>
      </rPr>
      <t xml:space="preserve"> Hiện có 19/21 công chức, nghỉ hưu từ năm 2016-2021 có 02 công chức.</t>
    </r>
  </si>
  <si>
    <r>
      <rPr>
        <b/>
        <sz val="10"/>
        <rFont val="Times"/>
      </rPr>
      <t xml:space="preserve">- Biên chế hành chính: </t>
    </r>
    <r>
      <rPr>
        <sz val="10"/>
        <rFont val="Times"/>
        <family val="1"/>
      </rPr>
      <t xml:space="preserve">
+ Hiện có 49/52 công chức
+ Giai đoạn 2017-2021: giảm 04 bc (trên cơ sở nghỉ hưu)
</t>
    </r>
    <r>
      <rPr>
        <b/>
        <sz val="10"/>
        <rFont val="Times"/>
      </rPr>
      <t>- Biên chế sự nghiệp:</t>
    </r>
    <r>
      <rPr>
        <sz val="10"/>
        <rFont val="Times"/>
        <family val="1"/>
      </rPr>
      <t xml:space="preserve">
+ Số viên chức nghỉ hưu từ năm 2016-2021 là 19 viên chức.
+ Trên cơ sở giảm biên chế sự nghiệp cấp ngân sách sang biên chế tự chủ 10% đối với các đơn vị: Trường TC nghề Hà Tĩnh, Trường TC Kỹ nghệ Hà Tĩnh, Trung tâm Dịch vụ việc làm.</t>
    </r>
  </si>
  <si>
    <r>
      <rPr>
        <b/>
        <sz val="10"/>
        <rFont val="Times"/>
      </rPr>
      <t xml:space="preserve">- BC hành chính: </t>
    </r>
    <r>
      <rPr>
        <sz val="10"/>
        <rFont val="Times"/>
        <family val="1"/>
      </rPr>
      <t xml:space="preserve">
+ Hiện có 61/62 công chức, 
+ Nghỉ hưu từ năm 2016-2021 có 11 công chức.
</t>
    </r>
    <r>
      <rPr>
        <b/>
        <sz val="10"/>
        <rFont val="Times"/>
      </rPr>
      <t>- BC sự nghiệp:</t>
    </r>
    <r>
      <rPr>
        <sz val="10"/>
        <rFont val="Times"/>
        <family val="1"/>
      </rPr>
      <t xml:space="preserve"> Giảm biên chế trên cơ sở:
+ Rà soát chuyển biên chế ngạch hộ lý 305 người sang khoán công việc;
+ Viên chức nghỉ hưu giai đoạn 2016-2021: 282 viên chức và nghỉ theo chính sách 108;
+ Giảm hành chính đối với các đơn vị hợp nhất, sáp nhập theo TTLT số 51/2015/TTLT-BYT-BNV</t>
    </r>
  </si>
  <si>
    <r>
      <rPr>
        <b/>
        <sz val="10"/>
        <rFont val="Times"/>
      </rPr>
      <t xml:space="preserve">- BC hành chính: </t>
    </r>
    <r>
      <rPr>
        <sz val="10"/>
        <rFont val="Times"/>
        <family val="1"/>
      </rPr>
      <t xml:space="preserve">
+ Giảm theo chính sách 108 là 26 người;
+ Nghỉ hưu giai đoạn 2016-2021 có 69 người.
</t>
    </r>
    <r>
      <rPr>
        <b/>
        <sz val="10"/>
        <rFont val="Times"/>
      </rPr>
      <t>- BC sự nghiệp:</t>
    </r>
    <r>
      <rPr>
        <sz val="10"/>
        <rFont val="Times"/>
        <family val="1"/>
      </rPr>
      <t xml:space="preserve">
+ Giảm theo chính sách 108 là 45 người.</t>
    </r>
  </si>
  <si>
    <r>
      <rPr>
        <b/>
        <sz val="10"/>
        <rFont val="Times"/>
      </rPr>
      <t xml:space="preserve">- BC hành chính: </t>
    </r>
    <r>
      <rPr>
        <sz val="10"/>
        <rFont val="Times"/>
        <family val="1"/>
      </rPr>
      <t xml:space="preserve">
+ Hiện có 68/69 công chức, 
+ Nghỉ hưu từ năm 2016-2021 có 08 công chức.
</t>
    </r>
    <r>
      <rPr>
        <b/>
        <sz val="10"/>
        <rFont val="Times"/>
      </rPr>
      <t>- BC sự nghiệp</t>
    </r>
    <r>
      <rPr>
        <sz val="10"/>
        <rFont val="Times"/>
        <family val="1"/>
      </rPr>
      <t>: Năm 2018 chuyển BC sự nghiệp cấp ngân sách sang biên chế tự chủ của Trung tâm Dịch vụ Tài chính công</t>
    </r>
  </si>
  <si>
    <r>
      <rPr>
        <b/>
        <sz val="10"/>
        <rFont val="Times"/>
      </rPr>
      <t>BC hành chính</t>
    </r>
    <r>
      <rPr>
        <sz val="10"/>
        <rFont val="Times"/>
        <family val="1"/>
      </rPr>
      <t>: Hiện có 47/49 công chức, Nghỉ hưu từ năm 2016-2021 có 09 người.</t>
    </r>
  </si>
  <si>
    <r>
      <rPr>
        <b/>
        <sz val="10"/>
        <rFont val="Times"/>
      </rPr>
      <t>- BC hành chính:</t>
    </r>
    <r>
      <rPr>
        <sz val="10"/>
        <rFont val="Times"/>
        <family val="1"/>
      </rPr>
      <t xml:space="preserve"> Hiện có 53/54 công chức; nghỉ hưu từ năm 2016-2021 là 06 người, 
</t>
    </r>
    <r>
      <rPr>
        <b/>
        <sz val="10"/>
        <rFont val="Times"/>
      </rPr>
      <t>- BC sự nghiệp:</t>
    </r>
    <r>
      <rPr>
        <sz val="10"/>
        <rFont val="Times"/>
        <family val="1"/>
      </rPr>
      <t xml:space="preserve"> Trung tâm Công báo-tin học hiện có 6/12. Giảm 04 biên chế sự nghiệp chưa sử dụng</t>
    </r>
  </si>
  <si>
    <r>
      <rPr>
        <b/>
        <sz val="10"/>
        <rFont val="Times"/>
      </rPr>
      <t>BC hành chính</t>
    </r>
    <r>
      <rPr>
        <sz val="10"/>
        <rFont val="Times"/>
        <family val="1"/>
      </rPr>
      <t>: Hiện có 26/31 công chức, nghỉ hưu từ năm 2016-2021 có 05 người</t>
    </r>
  </si>
  <si>
    <t>Điều chỉnh trong biên chế dự phòng của tỉnh</t>
  </si>
  <si>
    <t>TỔNG (HÀNH CHÍNH+SỰ NGHIỆP)</t>
  </si>
  <si>
    <t>SN GD</t>
  </si>
  <si>
    <t>SN khác</t>
  </si>
  <si>
    <t>KẾ HOẠCH TINH GIẢN BIÊN CHẾ HÀNH CHÍNH, SỰ NGHIỆP CẤP TỈNH, CẤP HUYỆN</t>
  </si>
  <si>
    <t xml:space="preserve">HĐND TỈNH HÀ TĨNH </t>
  </si>
  <si>
    <t>KHÓA VXII, KỲ HỌP THỨ 3</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</si>
</sst>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6" formatCode="&quot;$&quot;#,##0_);[Red]\(&quot;$&quot;#,##0\)"/>
    <numFmt numFmtId="164" formatCode="&quot;\&quot;#,##0.00;[Red]&quot;\&quot;&quot;\&quot;&quot;\&quot;&quot;\&quot;&quot;\&quot;&quot;\&quot;\-#,##0.00"/>
    <numFmt numFmtId="165" formatCode="&quot;\&quot;#,##0;[Red]&quot;\&quot;&quot;\&quot;\-#,##0"/>
    <numFmt numFmtId="166" formatCode="_-* #,##0_-;\-* #,##0_-;_-* &quot;-&quot;_-;_-@_-"/>
    <numFmt numFmtId="167" formatCode="_-* #,##0.00_-;\-* #,##0.00_-;_-* &quot;-&quot;??_-;_-@_-"/>
    <numFmt numFmtId="168" formatCode="&quot;$&quot;#,##0;[Red]\-&quot;$&quot;#,##0"/>
    <numFmt numFmtId="169" formatCode="&quot;\&quot;###&quot;,&quot;0&quot;.&quot;00;[Red]&quot;\&quot;\-###&quot;,&quot;0&quot;.&quot;00"/>
    <numFmt numFmtId="170" formatCode="0.00000000"/>
    <numFmt numFmtId="171" formatCode="_-&quot;$&quot;* #&quot;,&quot;##0_-;\-&quot;$&quot;* #&quot;,&quot;##0_-;_-&quot;$&quot;* &quot;-&quot;_-;_-@_-"/>
    <numFmt numFmtId="172" formatCode="0.000000000"/>
    <numFmt numFmtId="173" formatCode="0&quot;.&quot;0%"/>
    <numFmt numFmtId="174" formatCode="#,##0\ &quot;F&quot;;[Red]\-#,##0\ &quot;F&quot;"/>
    <numFmt numFmtId="175" formatCode="_-&quot;$&quot;* ###&quot;,&quot;0&quot;.&quot;00_-;\-&quot;$&quot;* ###&quot;,&quot;0&quot;.&quot;00_-;_-&quot;$&quot;* &quot;-&quot;??_-;_-@_-"/>
    <numFmt numFmtId="176" formatCode="#,##0.00\ &quot;F&quot;;\-#,##0.00\ &quot;F&quot;"/>
    <numFmt numFmtId="177" formatCode="0.000"/>
    <numFmt numFmtId="178" formatCode="\$#,##0\ ;\(\$#,##0\)"/>
    <numFmt numFmtId="179" formatCode="m/d"/>
    <numFmt numFmtId="180" formatCode="##&quot;,&quot;#0&quot;.&quot;0;\-##&quot;,&quot;#0&quot;.&quot;0"/>
    <numFmt numFmtId="181" formatCode="##&quot;,&quot;#0&quot;.&quot;0_);\(##&quot;,&quot;#0&quot;.&quot;0\)"/>
    <numFmt numFmtId="182" formatCode="_-&quot;£&quot;* #,##0_-;\-&quot;£&quot;* #,##0_-;_-&quot;£&quot;* &quot;-&quot;_-;_-@_-"/>
    <numFmt numFmtId="183" formatCode="#"/>
    <numFmt numFmtId="184" formatCode="0&quot;.&quot;0##"/>
    <numFmt numFmtId="185" formatCode="0.00000%"/>
    <numFmt numFmtId="186" formatCode="#,##0.00\ &quot;F&quot;;[Red]\-#,##0.00\ &quot;F&quot;"/>
    <numFmt numFmtId="187" formatCode="_-* ##&quot;,&quot;#0&quot;.&quot;0\ _F_-;\-* ##&quot;,&quot;#0&quot;.&quot;0\ _F_-;_-* &quot;-&quot;??\ _F_-;_-@_-"/>
    <numFmt numFmtId="188" formatCode="_-* #,##0\ &quot;F&quot;_-;\-* #,##0\ &quot;F&quot;_-;_-* &quot;-&quot;\ &quot;F&quot;_-;_-@_-"/>
    <numFmt numFmtId="189" formatCode="_-* #&quot;,&quot;##0\ _F_-;\-* #&quot;,&quot;##0\ _F_-;_-* &quot;-&quot;??\ _F_-;_-@_-"/>
    <numFmt numFmtId="190" formatCode="#&quot;,&quot;##0&quot;,&quot;&quot;.&quot;000_);\(#&quot;,&quot;##0&quot;,&quot;&quot;.&quot;000\)"/>
    <numFmt numFmtId="191" formatCode="&quot;￥&quot;#,##0;&quot;￥&quot;\-#,##0"/>
    <numFmt numFmtId="192" formatCode="00.000"/>
    <numFmt numFmtId="193" formatCode="_-&quot;$&quot;* #,##0_-;\-&quot;$&quot;* #,##0_-;_-&quot;$&quot;* &quot;-&quot;_-;_-@_-"/>
    <numFmt numFmtId="194" formatCode="_-&quot;$&quot;* #,##0.00_-;\-&quot;$&quot;* #,##0.00_-;_-&quot;$&quot;* &quot;-&quot;??_-;_-@_-"/>
    <numFmt numFmtId="195" formatCode="0.0"/>
  </numFmts>
  <fonts count="99">
    <font>
      <sz val="11"/>
      <color theme="1"/>
      <name val="Calibri"/>
      <family val="2"/>
      <scheme val="minor"/>
    </font>
    <font>
      <sz val="11"/>
      <color indexed="8"/>
      <name val="Calibri"/>
      <family val="2"/>
    </font>
    <font>
      <sz val="12"/>
      <name val=".VnTime"/>
      <family val="2"/>
    </font>
    <font>
      <sz val="12"/>
      <name val=".VnTime"/>
      <family val="2"/>
    </font>
    <font>
      <sz val="11"/>
      <name val=".VnTime"/>
      <family val="2"/>
    </font>
    <font>
      <sz val="10"/>
      <name val="Times New Roman"/>
      <family val="1"/>
    </font>
    <font>
      <sz val="12"/>
      <name val=".VnArial Narrow"/>
      <family val="2"/>
    </font>
    <font>
      <sz val="14"/>
      <name val=".VnTime"/>
      <family val="2"/>
    </font>
    <font>
      <b/>
      <sz val="14"/>
      <name val=".VnTimeH"/>
      <family val="2"/>
    </font>
    <font>
      <sz val="12"/>
      <name val="Times New Roman"/>
      <family val="1"/>
    </font>
    <font>
      <sz val="10"/>
      <name val=".VnTime"/>
      <family val="2"/>
    </font>
    <font>
      <sz val="8"/>
      <name val="Arial"/>
      <family val="2"/>
    </font>
    <font>
      <sz val="10"/>
      <name val="Arial"/>
      <family val="2"/>
    </font>
    <font>
      <sz val="10"/>
      <name val="?? ??"/>
      <family val="1"/>
      <charset val="136"/>
    </font>
    <font>
      <sz val="14"/>
      <name val="??"/>
      <family val="3"/>
      <charset val="129"/>
    </font>
    <font>
      <sz val="9"/>
      <name val="Arial"/>
      <family val="2"/>
    </font>
    <font>
      <sz val="12"/>
      <name val="Courier"/>
      <family val="3"/>
    </font>
    <font>
      <sz val="11"/>
      <name val="–¾’©"/>
      <family val="1"/>
      <charset val="128"/>
    </font>
    <font>
      <b/>
      <u/>
      <sz val="14"/>
      <color indexed="8"/>
      <name val=".VnBook-AntiquaH"/>
      <family val="2"/>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1"/>
      <color indexed="9"/>
      <name val="Calibri"/>
      <family val="2"/>
    </font>
    <font>
      <sz val="12"/>
      <name val="¹UAAA¼"/>
      <family val="3"/>
      <charset val="129"/>
    </font>
    <font>
      <sz val="11"/>
      <color indexed="20"/>
      <name val="Calibri"/>
      <family val="2"/>
    </font>
    <font>
      <sz val="12"/>
      <name val="µ¸¿òÃ¼"/>
      <family val="3"/>
      <charset val="129"/>
    </font>
    <font>
      <sz val="12"/>
      <name val="System"/>
      <family val="1"/>
      <charset val="129"/>
    </font>
    <font>
      <sz val="12"/>
      <name val="Helv"/>
      <family val="2"/>
    </font>
    <font>
      <sz val="10"/>
      <name val="±¼¸²A¼"/>
      <family val="3"/>
      <charset val="129"/>
    </font>
    <font>
      <b/>
      <sz val="11"/>
      <color indexed="52"/>
      <name val="Calibri"/>
      <family val="2"/>
    </font>
    <font>
      <b/>
      <sz val="11"/>
      <color indexed="9"/>
      <name val="Calibri"/>
      <family val="2"/>
    </font>
    <font>
      <i/>
      <sz val="11"/>
      <color indexed="23"/>
      <name val="Calibri"/>
      <family val="2"/>
    </font>
    <font>
      <sz val="11"/>
      <color indexed="17"/>
      <name val="Calibri"/>
      <family val="2"/>
    </font>
    <font>
      <b/>
      <sz val="12"/>
      <name val="Arial"/>
      <family val="2"/>
    </font>
    <font>
      <b/>
      <sz val="18"/>
      <name val="Arial"/>
      <family val="2"/>
    </font>
    <font>
      <b/>
      <sz val="11"/>
      <color indexed="56"/>
      <name val="Calibri"/>
      <family val="2"/>
    </font>
    <font>
      <sz val="11"/>
      <color indexed="62"/>
      <name val="Calibri"/>
      <family val="2"/>
    </font>
    <font>
      <sz val="11"/>
      <color indexed="52"/>
      <name val="Calibri"/>
      <family val="2"/>
    </font>
    <font>
      <sz val="10"/>
      <name val="MS Sans Serif"/>
      <family val="2"/>
    </font>
    <font>
      <sz val="12"/>
      <name val="Arial"/>
      <family val="2"/>
    </font>
    <font>
      <sz val="11"/>
      <color indexed="60"/>
      <name val="Calibri"/>
      <family val="2"/>
    </font>
    <font>
      <sz val="10"/>
      <name val=".VnArial"/>
      <family val="2"/>
    </font>
    <font>
      <sz val="13"/>
      <name val=".VnTime"/>
      <family val="2"/>
    </font>
    <font>
      <b/>
      <sz val="11"/>
      <color indexed="63"/>
      <name val="Calibri"/>
      <family val="2"/>
    </font>
    <font>
      <b/>
      <sz val="18"/>
      <color indexed="56"/>
      <name val="Cambria"/>
      <family val="2"/>
    </font>
    <font>
      <sz val="11"/>
      <color indexed="10"/>
      <name val="Calibri"/>
      <family val="2"/>
    </font>
    <font>
      <sz val="14"/>
      <name val=".VnArial"/>
      <family val="2"/>
    </font>
    <font>
      <sz val="14"/>
      <name val="뼻뮝"/>
      <family val="3"/>
    </font>
    <font>
      <sz val="12"/>
      <name val="바탕체"/>
      <family val="3"/>
    </font>
    <font>
      <sz val="12"/>
      <name val="뼻뮝"/>
      <family val="3"/>
    </font>
    <font>
      <sz val="12"/>
      <name val="바탕체"/>
      <family val="1"/>
      <charset val="129"/>
    </font>
    <font>
      <sz val="11"/>
      <name val="돋움"/>
      <family val="3"/>
    </font>
    <font>
      <sz val="10"/>
      <name val="굴림체"/>
      <family val="3"/>
    </font>
    <font>
      <sz val="10"/>
      <name val=" "/>
      <family val="1"/>
      <charset val="136"/>
    </font>
    <font>
      <sz val="11"/>
      <name val="Times"/>
      <family val="1"/>
    </font>
    <font>
      <b/>
      <sz val="14"/>
      <color indexed="8"/>
      <name val="Times"/>
      <family val="1"/>
    </font>
    <font>
      <sz val="11"/>
      <color theme="1"/>
      <name val="Times"/>
      <family val="1"/>
    </font>
    <font>
      <sz val="14"/>
      <color theme="1"/>
      <name val="Times"/>
      <family val="1"/>
    </font>
    <font>
      <b/>
      <sz val="13"/>
      <color theme="1"/>
      <name val="Times"/>
      <family val="1"/>
    </font>
    <font>
      <b/>
      <sz val="14"/>
      <color theme="1"/>
      <name val="Times"/>
      <family val="1"/>
    </font>
    <font>
      <sz val="11"/>
      <name val="Calibri"/>
      <family val="2"/>
      <scheme val="minor"/>
    </font>
    <font>
      <sz val="11"/>
      <color theme="1"/>
      <name val="Times New Roman"/>
      <family val="1"/>
    </font>
    <font>
      <b/>
      <sz val="10"/>
      <name val="Times"/>
      <family val="1"/>
    </font>
    <font>
      <i/>
      <sz val="10"/>
      <name val="Times"/>
      <family val="1"/>
    </font>
    <font>
      <i/>
      <sz val="10"/>
      <name val="Times New Roman"/>
      <family val="1"/>
    </font>
    <font>
      <sz val="10"/>
      <name val="Times"/>
      <family val="1"/>
    </font>
    <font>
      <sz val="10"/>
      <color theme="1"/>
      <name val="Times New Roman"/>
      <family val="1"/>
    </font>
    <font>
      <sz val="10"/>
      <color theme="1"/>
      <name val="Calibri"/>
      <family val="2"/>
      <scheme val="minor"/>
    </font>
    <font>
      <b/>
      <sz val="10"/>
      <name val="Times New Roman"/>
      <family val="1"/>
    </font>
    <font>
      <b/>
      <sz val="10"/>
      <color theme="1"/>
      <name val="Calibri"/>
      <family val="2"/>
      <scheme val="minor"/>
    </font>
    <font>
      <sz val="10"/>
      <name val="Calibri"/>
      <family val="2"/>
      <scheme val="minor"/>
    </font>
    <font>
      <sz val="10"/>
      <name val="Times"/>
    </font>
    <font>
      <b/>
      <sz val="10"/>
      <name val="Times"/>
    </font>
    <font>
      <sz val="11"/>
      <name val="Times New Roman"/>
      <family val="1"/>
    </font>
    <font>
      <b/>
      <sz val="11"/>
      <color theme="1"/>
      <name val="Times New Roman"/>
      <family val="1"/>
    </font>
    <font>
      <b/>
      <sz val="11"/>
      <name val="Times New Roman"/>
      <family val="1"/>
    </font>
    <font>
      <sz val="12"/>
      <color rgb="FFFF0000"/>
      <name val="Times New Roman"/>
      <family val="1"/>
    </font>
    <font>
      <sz val="12"/>
      <color theme="1"/>
      <name val="Times New Roman"/>
      <family val="1"/>
    </font>
    <font>
      <b/>
      <sz val="12"/>
      <color rgb="FFFF0000"/>
      <name val="Times New Roman"/>
      <family val="1"/>
    </font>
    <font>
      <b/>
      <sz val="12"/>
      <color theme="1"/>
      <name val="Times New Roman"/>
      <family val="1"/>
    </font>
    <font>
      <b/>
      <sz val="13"/>
      <color theme="1"/>
      <name val="Times"/>
    </font>
    <font>
      <sz val="11"/>
      <color rgb="FFFF0000"/>
      <name val="Calibri"/>
      <family val="2"/>
      <scheme val="minor"/>
    </font>
    <font>
      <sz val="10"/>
      <color rgb="FFFF0000"/>
      <name val="Times"/>
      <family val="1"/>
    </font>
    <font>
      <b/>
      <sz val="10"/>
      <color rgb="FFFF0000"/>
      <name val="Times"/>
      <family val="1"/>
    </font>
    <font>
      <sz val="14"/>
      <color rgb="FFFF0000"/>
      <name val="Times"/>
      <family val="1"/>
    </font>
    <font>
      <sz val="11"/>
      <color rgb="FFFF0000"/>
      <name val="Times"/>
      <family val="1"/>
    </font>
    <font>
      <i/>
      <sz val="10"/>
      <color rgb="FFFF0000"/>
      <name val="Times"/>
      <family val="1"/>
    </font>
    <font>
      <b/>
      <sz val="10"/>
      <color rgb="FFFF0000"/>
      <name val="Times New Roman"/>
      <family val="1"/>
    </font>
    <font>
      <sz val="10"/>
      <color rgb="FFFF0000"/>
      <name val="Times New Roman"/>
      <family val="1"/>
    </font>
    <font>
      <b/>
      <sz val="11"/>
      <color rgb="FFFF0000"/>
      <name val="Times New Roman"/>
      <family val="1"/>
    </font>
    <font>
      <sz val="11"/>
      <color rgb="FFFF0000"/>
      <name val="Times New Roman"/>
      <family val="1"/>
    </font>
    <font>
      <i/>
      <sz val="10"/>
      <name val="Calibri"/>
      <family val="2"/>
      <scheme val="minor"/>
    </font>
    <font>
      <b/>
      <sz val="10"/>
      <name val="Calibri"/>
      <family val="2"/>
      <scheme val="minor"/>
    </font>
    <font>
      <b/>
      <sz val="14"/>
      <color theme="1"/>
      <name val="Times New Roman"/>
      <family val="1"/>
    </font>
    <font>
      <sz val="14"/>
      <color theme="1"/>
      <name val="Times New Roman"/>
      <family val="1"/>
    </font>
    <font>
      <sz val="15"/>
      <color theme="1"/>
      <name val="Times New Roman"/>
      <family val="1"/>
    </font>
    <font>
      <i/>
      <sz val="14"/>
      <color indexed="8"/>
      <name val="Times"/>
      <family val="1"/>
    </font>
    <font>
      <i/>
      <sz val="11"/>
      <color theme="1"/>
      <name val="Calibri"/>
      <family val="2"/>
      <scheme val="minor"/>
    </font>
  </fonts>
  <fills count="27">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rgb="FFFFFF00"/>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31">
    <xf numFmtId="0" fontId="0" fillId="0" borderId="0"/>
    <xf numFmtId="0" fontId="3" fillId="0" borderId="0" applyNumberFormat="0" applyFill="0" applyBorder="0" applyAlignment="0" applyProtection="0"/>
    <xf numFmtId="164" fontId="12" fillId="0" borderId="0" applyFont="0" applyFill="0" applyBorder="0" applyAlignment="0" applyProtection="0"/>
    <xf numFmtId="0" fontId="13" fillId="0" borderId="0" applyFont="0" applyFill="0" applyBorder="0" applyAlignment="0" applyProtection="0"/>
    <xf numFmtId="165" fontId="12" fillId="0" borderId="0" applyFont="0" applyFill="0" applyBorder="0" applyAlignment="0" applyProtection="0"/>
    <xf numFmtId="40" fontId="14" fillId="0" borderId="0" applyFont="0" applyFill="0" applyBorder="0" applyAlignment="0" applyProtection="0"/>
    <xf numFmtId="38" fontId="14" fillId="0" borderId="0" applyFont="0" applyFill="0" applyBorder="0" applyAlignment="0" applyProtection="0"/>
    <xf numFmtId="166" fontId="15" fillId="0" borderId="0" applyFont="0" applyFill="0" applyBorder="0" applyAlignment="0" applyProtection="0"/>
    <xf numFmtId="167" fontId="15" fillId="0" borderId="0" applyFont="0" applyFill="0" applyBorder="0" applyAlignment="0" applyProtection="0"/>
    <xf numFmtId="168" fontId="16" fillId="0" borderId="0" applyFont="0" applyFill="0" applyBorder="0" applyAlignment="0" applyProtection="0"/>
    <xf numFmtId="0" fontId="13" fillId="0" borderId="0" applyFont="0" applyFill="0" applyBorder="0" applyAlignment="0" applyProtection="0"/>
    <xf numFmtId="0" fontId="17" fillId="0" borderId="0"/>
    <xf numFmtId="0" fontId="17" fillId="0" borderId="0"/>
    <xf numFmtId="0" fontId="18" fillId="2" borderId="0"/>
    <xf numFmtId="0" fontId="4" fillId="2" borderId="0"/>
    <xf numFmtId="0" fontId="4" fillId="2" borderId="0"/>
    <xf numFmtId="0" fontId="18" fillId="2" borderId="0"/>
    <xf numFmtId="0" fontId="19" fillId="2" borderId="0"/>
    <xf numFmtId="0" fontId="4" fillId="2" borderId="0"/>
    <xf numFmtId="0" fontId="4" fillId="2" borderId="0"/>
    <xf numFmtId="0" fontId="19" fillId="2" borderId="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1" fillId="2" borderId="0"/>
    <xf numFmtId="0" fontId="4" fillId="2" borderId="0"/>
    <xf numFmtId="0" fontId="4" fillId="2" borderId="0"/>
    <xf numFmtId="0" fontId="21" fillId="2" borderId="0"/>
    <xf numFmtId="0" fontId="22" fillId="0" borderId="0">
      <alignment wrapText="1"/>
    </xf>
    <xf numFmtId="0" fontId="4" fillId="0" borderId="0">
      <alignment wrapText="1"/>
    </xf>
    <xf numFmtId="0" fontId="4" fillId="0" borderId="0">
      <alignment wrapText="1"/>
    </xf>
    <xf numFmtId="0" fontId="22" fillId="0" borderId="0">
      <alignment wrapText="1"/>
    </xf>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10" fillId="0" borderId="0"/>
    <xf numFmtId="0" fontId="23" fillId="13"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169" fontId="3" fillId="0" borderId="0" applyFont="0" applyFill="0" applyBorder="0" applyAlignment="0" applyProtection="0"/>
    <xf numFmtId="0" fontId="24" fillId="0" borderId="0" applyFont="0" applyFill="0" applyBorder="0" applyAlignment="0" applyProtection="0"/>
    <xf numFmtId="170" fontId="12" fillId="0" borderId="0" applyFont="0" applyFill="0" applyBorder="0" applyAlignment="0" applyProtection="0"/>
    <xf numFmtId="171" fontId="3" fillId="0" borderId="0" applyFont="0" applyFill="0" applyBorder="0" applyAlignment="0" applyProtection="0"/>
    <xf numFmtId="0" fontId="24" fillId="0" borderId="0" applyFont="0" applyFill="0" applyBorder="0" applyAlignment="0" applyProtection="0"/>
    <xf numFmtId="172" fontId="12" fillId="0" borderId="0" applyFont="0" applyFill="0" applyBorder="0" applyAlignment="0" applyProtection="0"/>
    <xf numFmtId="173" fontId="3" fillId="0" borderId="0" applyFont="0" applyFill="0" applyBorder="0" applyAlignment="0" applyProtection="0"/>
    <xf numFmtId="0" fontId="24" fillId="0" borderId="0" applyFont="0" applyFill="0" applyBorder="0" applyAlignment="0" applyProtection="0"/>
    <xf numFmtId="174" fontId="12" fillId="0" borderId="0" applyFont="0" applyFill="0" applyBorder="0" applyAlignment="0" applyProtection="0"/>
    <xf numFmtId="175" fontId="3" fillId="0" borderId="0" applyFont="0" applyFill="0" applyBorder="0" applyAlignment="0" applyProtection="0"/>
    <xf numFmtId="0" fontId="24" fillId="0" borderId="0" applyFont="0" applyFill="0" applyBorder="0" applyAlignment="0" applyProtection="0"/>
    <xf numFmtId="176" fontId="12" fillId="0" borderId="0" applyFont="0" applyFill="0" applyBorder="0" applyAlignment="0" applyProtection="0"/>
    <xf numFmtId="0" fontId="25" fillId="4" borderId="0" applyNumberFormat="0" applyBorder="0" applyAlignment="0" applyProtection="0"/>
    <xf numFmtId="0" fontId="25" fillId="4" borderId="0" applyNumberFormat="0" applyBorder="0" applyAlignment="0" applyProtection="0"/>
    <xf numFmtId="0" fontId="12" fillId="0" borderId="0"/>
    <xf numFmtId="0" fontId="12" fillId="0" borderId="0"/>
    <xf numFmtId="0" fontId="24" fillId="0" borderId="0"/>
    <xf numFmtId="0" fontId="26" fillId="0" borderId="0"/>
    <xf numFmtId="0" fontId="24" fillId="0" borderId="0"/>
    <xf numFmtId="0" fontId="26" fillId="0" borderId="0"/>
    <xf numFmtId="0" fontId="27" fillId="0" borderId="0"/>
    <xf numFmtId="37" fontId="28" fillId="0" borderId="0"/>
    <xf numFmtId="0" fontId="29" fillId="0" borderId="0"/>
    <xf numFmtId="177" fontId="12" fillId="0" borderId="0" applyFill="0" applyBorder="0" applyAlignment="0"/>
    <xf numFmtId="0" fontId="30" fillId="21" borderId="1" applyNumberFormat="0" applyAlignment="0" applyProtection="0"/>
    <xf numFmtId="0" fontId="30" fillId="21" borderId="1" applyNumberFormat="0" applyAlignment="0" applyProtection="0"/>
    <xf numFmtId="0" fontId="31" fillId="22" borderId="2" applyNumberFormat="0" applyAlignment="0" applyProtection="0"/>
    <xf numFmtId="0" fontId="31" fillId="22" borderId="2" applyNumberFormat="0" applyAlignment="0" applyProtection="0"/>
    <xf numFmtId="3" fontId="12" fillId="0" borderId="0" applyFont="0" applyFill="0" applyBorder="0" applyAlignment="0" applyProtection="0"/>
    <xf numFmtId="178" fontId="12" fillId="0" borderId="0" applyFont="0" applyFill="0" applyBorder="0" applyAlignment="0" applyProtection="0"/>
    <xf numFmtId="177" fontId="3" fillId="0" borderId="3"/>
    <xf numFmtId="0" fontId="12"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2" fontId="12" fillId="0" borderId="0" applyFont="0" applyFill="0" applyBorder="0" applyAlignment="0" applyProtection="0"/>
    <xf numFmtId="0" fontId="33" fillId="5" borderId="0" applyNumberFormat="0" applyBorder="0" applyAlignment="0" applyProtection="0"/>
    <xf numFmtId="0" fontId="33" fillId="5" borderId="0" applyNumberFormat="0" applyBorder="0" applyAlignment="0" applyProtection="0"/>
    <xf numFmtId="38" fontId="11" fillId="2" borderId="0" applyNumberFormat="0" applyBorder="0" applyAlignment="0" applyProtection="0"/>
    <xf numFmtId="0" fontId="34" fillId="0" borderId="4" applyNumberFormat="0" applyAlignment="0" applyProtection="0">
      <alignment horizontal="left" vertical="center"/>
    </xf>
    <xf numFmtId="0" fontId="34" fillId="0" borderId="5">
      <alignment horizontal="left" vertical="center"/>
    </xf>
    <xf numFmtId="0" fontId="35"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6" fillId="0" borderId="6" applyNumberFormat="0" applyFill="0" applyAlignment="0" applyProtection="0"/>
    <xf numFmtId="0" fontId="36" fillId="0" borderId="6"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181" fontId="3" fillId="0" borderId="0">
      <protection locked="0"/>
    </xf>
    <xf numFmtId="181" fontId="3" fillId="0" borderId="0">
      <protection locked="0"/>
    </xf>
    <xf numFmtId="49" fontId="8" fillId="0" borderId="7">
      <alignment vertical="center"/>
    </xf>
    <xf numFmtId="10" fontId="11" fillId="23" borderId="7" applyNumberFormat="0" applyBorder="0" applyAlignment="0" applyProtection="0"/>
    <xf numFmtId="0" fontId="37" fillId="8" borderId="1" applyNumberFormat="0" applyAlignment="0" applyProtection="0"/>
    <xf numFmtId="0" fontId="37" fillId="8" borderId="1" applyNumberFormat="0" applyAlignment="0" applyProtection="0"/>
    <xf numFmtId="0" fontId="38" fillId="0" borderId="8" applyNumberFormat="0" applyFill="0" applyAlignment="0" applyProtection="0"/>
    <xf numFmtId="0" fontId="38" fillId="0" borderId="8" applyNumberFormat="0" applyFill="0" applyAlignment="0" applyProtection="0"/>
    <xf numFmtId="0" fontId="6" fillId="0" borderId="0"/>
    <xf numFmtId="38" fontId="39" fillId="0" borderId="0" applyFont="0" applyFill="0" applyBorder="0" applyAlignment="0" applyProtection="0"/>
    <xf numFmtId="40" fontId="39" fillId="0" borderId="0" applyFont="0" applyFill="0" applyBorder="0" applyAlignment="0" applyProtection="0"/>
    <xf numFmtId="182" fontId="12" fillId="0" borderId="9"/>
    <xf numFmtId="183" fontId="3" fillId="0" borderId="0" applyFont="0" applyFill="0" applyBorder="0" applyAlignment="0" applyProtection="0"/>
    <xf numFmtId="184" fontId="3" fillId="0" borderId="0" applyFont="0" applyFill="0" applyBorder="0" applyAlignment="0" applyProtection="0"/>
    <xf numFmtId="0" fontId="40" fillId="0" borderId="0" applyNumberFormat="0" applyFont="0" applyFill="0" applyAlignment="0"/>
    <xf numFmtId="0" fontId="41" fillId="24" borderId="0" applyNumberFormat="0" applyBorder="0" applyAlignment="0" applyProtection="0"/>
    <xf numFmtId="0" fontId="41" fillId="24" borderId="0" applyNumberFormat="0" applyBorder="0" applyAlignment="0" applyProtection="0"/>
    <xf numFmtId="185" fontId="42" fillId="0" borderId="0"/>
    <xf numFmtId="0" fontId="7" fillId="0" borderId="0"/>
    <xf numFmtId="0" fontId="2" fillId="0" borderId="0"/>
    <xf numFmtId="0" fontId="3" fillId="0" borderId="0"/>
    <xf numFmtId="0" fontId="4" fillId="25" borderId="10" applyNumberFormat="0" applyFont="0" applyAlignment="0" applyProtection="0"/>
    <xf numFmtId="0" fontId="4" fillId="25" borderId="10" applyNumberFormat="0" applyFont="0" applyAlignment="0" applyProtection="0"/>
    <xf numFmtId="0" fontId="43" fillId="0" borderId="0" applyNumberFormat="0" applyFill="0" applyBorder="0" applyAlignment="0" applyProtection="0"/>
    <xf numFmtId="0" fontId="3" fillId="0" borderId="0" applyNumberFormat="0" applyFill="0" applyBorder="0" applyAlignment="0" applyProtection="0"/>
    <xf numFmtId="0" fontId="12" fillId="0" borderId="0" applyFont="0" applyFill="0" applyBorder="0" applyAlignment="0" applyProtection="0"/>
    <xf numFmtId="0" fontId="5" fillId="0" borderId="0"/>
    <xf numFmtId="0" fontId="44" fillId="21" borderId="11" applyNumberFormat="0" applyAlignment="0" applyProtection="0"/>
    <xf numFmtId="0" fontId="44" fillId="21" borderId="11" applyNumberFormat="0" applyAlignment="0" applyProtection="0"/>
    <xf numFmtId="10" fontId="12" fillId="0" borderId="0" applyFont="0" applyFill="0" applyBorder="0" applyAlignment="0" applyProtection="0"/>
    <xf numFmtId="0" fontId="3" fillId="0" borderId="0" applyNumberFormat="0" applyFill="0" applyBorder="0" applyAlignment="0" applyProtection="0"/>
    <xf numFmtId="186" fontId="43" fillId="0" borderId="12">
      <alignment horizontal="right" vertical="center"/>
    </xf>
    <xf numFmtId="187" fontId="3" fillId="0" borderId="12">
      <alignment horizontal="right" vertical="center"/>
    </xf>
    <xf numFmtId="187" fontId="2" fillId="0" borderId="12">
      <alignment horizontal="right" vertical="center"/>
    </xf>
    <xf numFmtId="186" fontId="43" fillId="0" borderId="12">
      <alignment horizontal="right" vertical="center"/>
    </xf>
    <xf numFmtId="186" fontId="43" fillId="0" borderId="12">
      <alignment horizontal="right" vertical="center"/>
    </xf>
    <xf numFmtId="188" fontId="43" fillId="0" borderId="12">
      <alignment horizontal="center"/>
    </xf>
    <xf numFmtId="0" fontId="43" fillId="0" borderId="0" applyNumberFormat="0" applyFill="0" applyBorder="0" applyAlignment="0" applyProtection="0"/>
    <xf numFmtId="0" fontId="12"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12" fillId="0" borderId="13" applyNumberFormat="0" applyFont="0" applyFill="0" applyAlignment="0" applyProtection="0"/>
    <xf numFmtId="0" fontId="12" fillId="0" borderId="13" applyNumberFormat="0" applyFont="0" applyFill="0" applyAlignment="0" applyProtection="0"/>
    <xf numFmtId="174" fontId="43" fillId="0" borderId="0"/>
    <xf numFmtId="176" fontId="43" fillId="0" borderId="7"/>
    <xf numFmtId="0" fontId="12" fillId="0" borderId="0"/>
    <xf numFmtId="189" fontId="3" fillId="0" borderId="0" applyFont="0" applyFill="0" applyBorder="0" applyAlignment="0" applyProtection="0"/>
    <xf numFmtId="190" fontId="3"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40" fontId="48" fillId="0" borderId="0" applyFont="0" applyFill="0" applyBorder="0" applyAlignment="0" applyProtection="0"/>
    <xf numFmtId="38" fontId="48"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9" fontId="49" fillId="0" borderId="0" applyFont="0" applyFill="0" applyBorder="0" applyAlignment="0" applyProtection="0"/>
    <xf numFmtId="0" fontId="50" fillId="0" borderId="0"/>
    <xf numFmtId="0" fontId="40" fillId="0" borderId="0"/>
    <xf numFmtId="166" fontId="15" fillId="0" borderId="0" applyFont="0" applyFill="0" applyBorder="0" applyAlignment="0" applyProtection="0"/>
    <xf numFmtId="167" fontId="15"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191" fontId="52" fillId="0" borderId="0" applyFont="0" applyFill="0" applyBorder="0" applyAlignment="0" applyProtection="0"/>
    <xf numFmtId="192" fontId="52" fillId="0" borderId="0" applyFont="0" applyFill="0" applyBorder="0" applyAlignment="0" applyProtection="0"/>
    <xf numFmtId="0" fontId="53" fillId="0" borderId="0"/>
    <xf numFmtId="193" fontId="15" fillId="0" borderId="0" applyFont="0" applyFill="0" applyBorder="0" applyAlignment="0" applyProtection="0"/>
    <xf numFmtId="6" fontId="16" fillId="0" borderId="0" applyFont="0" applyFill="0" applyBorder="0" applyAlignment="0" applyProtection="0"/>
    <xf numFmtId="194" fontId="15" fillId="0" borderId="0" applyFont="0" applyFill="0" applyBorder="0" applyAlignment="0" applyProtection="0"/>
    <xf numFmtId="0" fontId="54" fillId="0" borderId="0" applyFont="0" applyFill="0" applyBorder="0" applyAlignment="0" applyProtection="0"/>
    <xf numFmtId="0" fontId="54" fillId="0" borderId="0" applyFont="0" applyFill="0" applyBorder="0" applyAlignment="0" applyProtection="0"/>
    <xf numFmtId="0" fontId="9" fillId="0" borderId="0">
      <alignment vertical="center"/>
    </xf>
    <xf numFmtId="0" fontId="2"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77" fontId="2" fillId="0" borderId="3"/>
    <xf numFmtId="181" fontId="2" fillId="0" borderId="0">
      <protection locked="0"/>
    </xf>
    <xf numFmtId="181" fontId="2" fillId="0" borderId="0">
      <protection locked="0"/>
    </xf>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187" fontId="2" fillId="0" borderId="12">
      <alignment horizontal="right" vertical="center"/>
    </xf>
  </cellStyleXfs>
  <cellXfs count="182">
    <xf numFmtId="0" fontId="0" fillId="0" borderId="0" xfId="0"/>
    <xf numFmtId="0" fontId="57" fillId="0" borderId="0" xfId="0" applyFont="1" applyFill="1" applyAlignment="1">
      <alignment horizontal="center" wrapText="1"/>
    </xf>
    <xf numFmtId="0" fontId="58" fillId="0" borderId="0" xfId="0" applyFont="1" applyFill="1" applyAlignment="1">
      <alignment wrapText="1"/>
    </xf>
    <xf numFmtId="0" fontId="57" fillId="0" borderId="0" xfId="0" applyFont="1" applyFill="1" applyAlignment="1">
      <alignment wrapText="1"/>
    </xf>
    <xf numFmtId="0" fontId="58" fillId="0" borderId="0" xfId="0" applyFont="1" applyFill="1" applyAlignment="1">
      <alignment horizontal="center"/>
    </xf>
    <xf numFmtId="0" fontId="58" fillId="0" borderId="0" xfId="0" applyFont="1" applyFill="1" applyAlignment="1">
      <alignment horizontal="left" wrapText="1"/>
    </xf>
    <xf numFmtId="0" fontId="57" fillId="0" borderId="0" xfId="0" applyFont="1" applyFill="1" applyAlignment="1">
      <alignment horizontal="left" wrapText="1"/>
    </xf>
    <xf numFmtId="195" fontId="0" fillId="0" borderId="0" xfId="0" applyNumberFormat="1"/>
    <xf numFmtId="0" fontId="55" fillId="0" borderId="0" xfId="0" applyFont="1" applyFill="1" applyAlignment="1">
      <alignment horizontal="left" vertical="center" wrapText="1"/>
    </xf>
    <xf numFmtId="0" fontId="61" fillId="0" borderId="0" xfId="0" applyFont="1" applyFill="1"/>
    <xf numFmtId="0" fontId="0" fillId="0" borderId="0" xfId="0" applyFill="1"/>
    <xf numFmtId="0" fontId="64" fillId="0" borderId="7" xfId="147" applyFont="1" applyFill="1" applyBorder="1" applyAlignment="1">
      <alignment horizontal="center" vertical="center" wrapText="1"/>
    </xf>
    <xf numFmtId="195" fontId="66" fillId="0" borderId="7" xfId="147" applyNumberFormat="1" applyFont="1" applyFill="1" applyBorder="1" applyAlignment="1">
      <alignment horizontal="center" vertical="center" wrapText="1"/>
    </xf>
    <xf numFmtId="0" fontId="5" fillId="0" borderId="7" xfId="147" quotePrefix="1" applyFont="1" applyFill="1" applyBorder="1" applyAlignment="1">
      <alignment horizontal="center" vertical="center" wrapText="1"/>
    </xf>
    <xf numFmtId="0" fontId="69" fillId="0" borderId="7" xfId="147" quotePrefix="1" applyFont="1" applyFill="1" applyBorder="1" applyAlignment="1">
      <alignment horizontal="center" vertical="center" wrapText="1"/>
    </xf>
    <xf numFmtId="0" fontId="69" fillId="0" borderId="7" xfId="0" applyFont="1" applyFill="1" applyBorder="1" applyAlignment="1">
      <alignment horizontal="center" vertical="center"/>
    </xf>
    <xf numFmtId="0" fontId="5" fillId="0" borderId="7" xfId="0" applyFont="1" applyFill="1" applyBorder="1" applyAlignment="1">
      <alignment horizontal="center" vertical="center"/>
    </xf>
    <xf numFmtId="0" fontId="68" fillId="0" borderId="0" xfId="0" applyFont="1"/>
    <xf numFmtId="195" fontId="63" fillId="0" borderId="7" xfId="147" applyNumberFormat="1" applyFont="1" applyFill="1" applyBorder="1" applyAlignment="1">
      <alignment horizontal="center" vertical="center" wrapText="1"/>
    </xf>
    <xf numFmtId="1" fontId="66" fillId="0" borderId="7" xfId="147" applyNumberFormat="1" applyFont="1" applyFill="1" applyBorder="1" applyAlignment="1">
      <alignment horizontal="center" vertical="center" wrapText="1"/>
    </xf>
    <xf numFmtId="195" fontId="69" fillId="0" borderId="7" xfId="147" applyNumberFormat="1" applyFont="1" applyFill="1" applyBorder="1" applyAlignment="1">
      <alignment horizontal="center" vertical="center" wrapText="1"/>
    </xf>
    <xf numFmtId="195" fontId="5" fillId="0" borderId="7" xfId="147" applyNumberFormat="1" applyFont="1" applyFill="1" applyBorder="1" applyAlignment="1">
      <alignment horizontal="center" vertical="center" wrapText="1"/>
    </xf>
    <xf numFmtId="49" fontId="63" fillId="0" borderId="7" xfId="147" applyNumberFormat="1" applyFont="1" applyFill="1" applyBorder="1" applyAlignment="1">
      <alignment horizontal="center" vertical="center" wrapText="1"/>
    </xf>
    <xf numFmtId="49" fontId="63" fillId="0" borderId="7" xfId="147" applyNumberFormat="1" applyFont="1" applyFill="1" applyBorder="1" applyAlignment="1">
      <alignment horizontal="left" vertical="center" wrapText="1"/>
    </xf>
    <xf numFmtId="49" fontId="66" fillId="0" borderId="7" xfId="147" applyNumberFormat="1" applyFont="1" applyFill="1" applyBorder="1" applyAlignment="1">
      <alignment horizontal="center" vertical="center" wrapText="1"/>
    </xf>
    <xf numFmtId="0" fontId="66" fillId="0" borderId="7" xfId="0" applyFont="1" applyFill="1" applyBorder="1" applyAlignment="1">
      <alignment horizontal="center" vertical="center" wrapText="1"/>
    </xf>
    <xf numFmtId="49" fontId="66" fillId="0" borderId="7" xfId="147" quotePrefix="1" applyNumberFormat="1" applyFont="1" applyFill="1" applyBorder="1" applyAlignment="1">
      <alignment horizontal="center" vertical="center" wrapText="1"/>
    </xf>
    <xf numFmtId="0" fontId="72" fillId="0" borderId="7" xfId="147" applyFont="1" applyFill="1" applyBorder="1" applyAlignment="1">
      <alignment horizontal="center" vertical="center" wrapText="1"/>
    </xf>
    <xf numFmtId="0" fontId="62" fillId="0" borderId="0" xfId="0" applyFont="1" applyAlignment="1">
      <alignment horizontal="left" vertical="center" wrapText="1"/>
    </xf>
    <xf numFmtId="0" fontId="62" fillId="0" borderId="0" xfId="0" applyFont="1"/>
    <xf numFmtId="0" fontId="62" fillId="0" borderId="0" xfId="0" quotePrefix="1" applyFont="1"/>
    <xf numFmtId="0" fontId="62" fillId="0" borderId="0" xfId="0" applyFont="1" applyFill="1"/>
    <xf numFmtId="0" fontId="74" fillId="0" borderId="0" xfId="0" applyFont="1" applyFill="1"/>
    <xf numFmtId="0" fontId="75" fillId="0" borderId="0" xfId="0" applyFont="1" applyFill="1" applyAlignment="1">
      <alignment horizontal="left"/>
    </xf>
    <xf numFmtId="0" fontId="75" fillId="0" borderId="0" xfId="0" applyFont="1"/>
    <xf numFmtId="0" fontId="75" fillId="0" borderId="0" xfId="0" applyFont="1" applyFill="1"/>
    <xf numFmtId="0" fontId="76" fillId="0" borderId="0" xfId="0" applyFont="1" applyFill="1"/>
    <xf numFmtId="0" fontId="75" fillId="0" borderId="0" xfId="0" applyFont="1" applyAlignment="1">
      <alignment horizontal="left" vertical="center" wrapText="1"/>
    </xf>
    <xf numFmtId="0" fontId="0" fillId="0" borderId="0" xfId="0" applyFill="1" applyAlignment="1">
      <alignment horizontal="left"/>
    </xf>
    <xf numFmtId="0" fontId="62" fillId="0" borderId="0" xfId="0" applyFont="1" applyFill="1" applyAlignment="1">
      <alignment horizontal="left"/>
    </xf>
    <xf numFmtId="0" fontId="67" fillId="0" borderId="7" xfId="0" applyFont="1" applyBorder="1" applyAlignment="1">
      <alignment horizontal="left" vertical="center" wrapText="1"/>
    </xf>
    <xf numFmtId="1" fontId="58" fillId="0" borderId="0" xfId="0" applyNumberFormat="1" applyFont="1" applyFill="1" applyAlignment="1">
      <alignment wrapText="1"/>
    </xf>
    <xf numFmtId="1" fontId="57" fillId="0" borderId="0" xfId="0" applyNumberFormat="1" applyFont="1" applyFill="1" applyAlignment="1">
      <alignment wrapText="1"/>
    </xf>
    <xf numFmtId="1" fontId="63" fillId="0" borderId="7" xfId="147" applyNumberFormat="1" applyFont="1" applyFill="1" applyBorder="1" applyAlignment="1">
      <alignment horizontal="center" vertical="center" wrapText="1"/>
    </xf>
    <xf numFmtId="1" fontId="0" fillId="0" borderId="0" xfId="0" applyNumberFormat="1"/>
    <xf numFmtId="1" fontId="75" fillId="0" borderId="0" xfId="0" applyNumberFormat="1" applyFont="1"/>
    <xf numFmtId="1" fontId="62" fillId="0" borderId="0" xfId="0" applyNumberFormat="1" applyFont="1"/>
    <xf numFmtId="0" fontId="65" fillId="0" borderId="7" xfId="147" applyFont="1" applyFill="1" applyBorder="1" applyAlignment="1">
      <alignment horizontal="center" vertical="center" wrapText="1"/>
    </xf>
    <xf numFmtId="0" fontId="77" fillId="0" borderId="7" xfId="0" applyFont="1" applyBorder="1"/>
    <xf numFmtId="0" fontId="78" fillId="0" borderId="0" xfId="0" applyFont="1"/>
    <xf numFmtId="0" fontId="77" fillId="0" borderId="7" xfId="0" applyFont="1" applyFill="1" applyBorder="1"/>
    <xf numFmtId="0" fontId="78" fillId="0" borderId="7" xfId="0" applyFont="1" applyBorder="1"/>
    <xf numFmtId="0" fontId="77" fillId="0" borderId="7" xfId="0" applyFont="1" applyBorder="1" applyAlignment="1">
      <alignment horizontal="center"/>
    </xf>
    <xf numFmtId="0" fontId="0" fillId="0" borderId="0" xfId="0" applyAlignment="1">
      <alignment horizontal="center"/>
    </xf>
    <xf numFmtId="0" fontId="79" fillId="0" borderId="7" xfId="0" applyFont="1" applyBorder="1" applyAlignment="1">
      <alignment horizontal="center"/>
    </xf>
    <xf numFmtId="0" fontId="79" fillId="0" borderId="7" xfId="0" applyFont="1" applyFill="1" applyBorder="1" applyAlignment="1">
      <alignment horizontal="center"/>
    </xf>
    <xf numFmtId="0" fontId="80" fillId="0" borderId="7" xfId="0" applyFont="1" applyBorder="1" applyAlignment="1">
      <alignment horizontal="center" wrapText="1"/>
    </xf>
    <xf numFmtId="0" fontId="80" fillId="0" borderId="0" xfId="0" applyFont="1" applyAlignment="1">
      <alignment horizontal="center"/>
    </xf>
    <xf numFmtId="0" fontId="79" fillId="0" borderId="7" xfId="0" applyFont="1" applyFill="1" applyBorder="1" applyAlignment="1">
      <alignment horizontal="center" wrapText="1"/>
    </xf>
    <xf numFmtId="0" fontId="78" fillId="0" borderId="7" xfId="0" applyFont="1" applyFill="1" applyBorder="1"/>
    <xf numFmtId="0" fontId="77" fillId="26" borderId="7" xfId="0" applyFont="1" applyFill="1" applyBorder="1" applyAlignment="1">
      <alignment horizontal="center"/>
    </xf>
    <xf numFmtId="0" fontId="77" fillId="26" borderId="7" xfId="0" applyFont="1" applyFill="1" applyBorder="1"/>
    <xf numFmtId="0" fontId="78" fillId="26" borderId="0" xfId="0" applyFont="1" applyFill="1"/>
    <xf numFmtId="0" fontId="77" fillId="26" borderId="0" xfId="0" applyFont="1" applyFill="1"/>
    <xf numFmtId="0" fontId="83" fillId="0" borderId="7" xfId="147" applyFont="1" applyFill="1" applyBorder="1" applyAlignment="1">
      <alignment horizontal="center" vertical="center" wrapText="1"/>
    </xf>
    <xf numFmtId="0" fontId="85" fillId="0" borderId="0" xfId="0" applyFont="1" applyFill="1" applyAlignment="1">
      <alignment wrapText="1"/>
    </xf>
    <xf numFmtId="0" fontId="86" fillId="0" borderId="0" xfId="0" applyFont="1" applyFill="1" applyAlignment="1">
      <alignment wrapText="1"/>
    </xf>
    <xf numFmtId="0" fontId="87" fillId="0" borderId="7" xfId="147" applyFont="1" applyFill="1" applyBorder="1" applyAlignment="1">
      <alignment horizontal="center" vertical="center" wrapText="1"/>
    </xf>
    <xf numFmtId="0" fontId="88" fillId="0" borderId="7" xfId="147" applyFont="1" applyFill="1" applyBorder="1" applyAlignment="1">
      <alignment horizontal="center" vertical="center" wrapText="1"/>
    </xf>
    <xf numFmtId="0" fontId="89" fillId="0" borderId="7" xfId="147" applyFont="1" applyFill="1" applyBorder="1" applyAlignment="1">
      <alignment horizontal="center" vertical="center" wrapText="1"/>
    </xf>
    <xf numFmtId="0" fontId="83" fillId="0" borderId="7" xfId="0" applyFont="1" applyFill="1" applyBorder="1" applyAlignment="1">
      <alignment horizontal="center" vertical="center" wrapText="1"/>
    </xf>
    <xf numFmtId="0" fontId="82" fillId="0" borderId="0" xfId="0" applyFont="1"/>
    <xf numFmtId="0" fontId="90" fillId="0" borderId="0" xfId="0" applyFont="1"/>
    <xf numFmtId="0" fontId="91" fillId="0" borderId="0" xfId="0" applyFont="1"/>
    <xf numFmtId="0" fontId="63" fillId="0" borderId="7" xfId="147" applyFont="1" applyFill="1" applyBorder="1" applyAlignment="1">
      <alignment horizontal="left" vertical="center" wrapText="1"/>
    </xf>
    <xf numFmtId="49" fontId="66" fillId="0" borderId="7" xfId="147" applyNumberFormat="1" applyFont="1" applyFill="1" applyBorder="1" applyAlignment="1">
      <alignment horizontal="left" vertical="center" wrapText="1"/>
    </xf>
    <xf numFmtId="0" fontId="66" fillId="0" borderId="7" xfId="147" applyFont="1" applyFill="1" applyBorder="1" applyAlignment="1">
      <alignment horizontal="left" vertical="center" wrapText="1"/>
    </xf>
    <xf numFmtId="0" fontId="5" fillId="0" borderId="7" xfId="0" applyFont="1" applyFill="1" applyBorder="1" applyAlignment="1">
      <alignment horizontal="left" vertical="center" wrapText="1"/>
    </xf>
    <xf numFmtId="0" fontId="69" fillId="0" borderId="7" xfId="147" applyFont="1" applyFill="1" applyBorder="1" applyAlignment="1">
      <alignment horizontal="left" vertical="center" wrapText="1"/>
    </xf>
    <xf numFmtId="0" fontId="5" fillId="0" borderId="7" xfId="147" applyFont="1" applyFill="1" applyBorder="1" applyAlignment="1">
      <alignment horizontal="left" vertical="center" wrapText="1"/>
    </xf>
    <xf numFmtId="0" fontId="69" fillId="0" borderId="7" xfId="147" applyFont="1" applyFill="1" applyBorder="1" applyAlignment="1">
      <alignment horizontal="center" vertical="center" wrapText="1"/>
    </xf>
    <xf numFmtId="0" fontId="69" fillId="0" borderId="7" xfId="0" applyFont="1" applyFill="1" applyBorder="1" applyAlignment="1">
      <alignment horizontal="left" vertical="center" wrapText="1"/>
    </xf>
    <xf numFmtId="0" fontId="66" fillId="0" borderId="7" xfId="147" applyFont="1" applyFill="1" applyBorder="1" applyAlignment="1">
      <alignment horizontal="center" vertical="center" wrapText="1"/>
    </xf>
    <xf numFmtId="0" fontId="5" fillId="0" borderId="7" xfId="147" applyFont="1" applyFill="1" applyBorder="1" applyAlignment="1">
      <alignment horizontal="center" vertical="center" wrapText="1"/>
    </xf>
    <xf numFmtId="0" fontId="63" fillId="0" borderId="7" xfId="147" applyFont="1" applyFill="1" applyBorder="1" applyAlignment="1">
      <alignment horizontal="center" vertical="center" wrapText="1"/>
    </xf>
    <xf numFmtId="0" fontId="84" fillId="0" borderId="7" xfId="147" applyFont="1" applyFill="1" applyBorder="1" applyAlignment="1">
      <alignment horizontal="center" vertical="center" wrapText="1"/>
    </xf>
    <xf numFmtId="0" fontId="5" fillId="0" borderId="7" xfId="0" applyFont="1" applyFill="1" applyBorder="1" applyAlignment="1">
      <alignment vertical="center" wrapText="1"/>
    </xf>
    <xf numFmtId="0" fontId="5" fillId="0" borderId="7" xfId="0" quotePrefix="1" applyFont="1" applyFill="1" applyBorder="1" applyAlignment="1">
      <alignment vertical="center" wrapText="1"/>
    </xf>
    <xf numFmtId="0" fontId="70" fillId="0" borderId="0" xfId="0" applyFont="1" applyFill="1"/>
    <xf numFmtId="0" fontId="5" fillId="0" borderId="7" xfId="147" quotePrefix="1" applyFont="1" applyFill="1" applyBorder="1" applyAlignment="1">
      <alignment vertical="center" wrapText="1"/>
    </xf>
    <xf numFmtId="0" fontId="71" fillId="0" borderId="7" xfId="0" applyFont="1" applyFill="1" applyBorder="1" applyAlignment="1">
      <alignment vertical="center" wrapText="1"/>
    </xf>
    <xf numFmtId="0" fontId="63" fillId="0" borderId="7" xfId="147" applyFont="1" applyFill="1" applyBorder="1" applyAlignment="1">
      <alignment horizontal="center" vertical="center" wrapText="1"/>
    </xf>
    <xf numFmtId="0" fontId="66" fillId="0" borderId="7" xfId="147" applyFont="1" applyFill="1" applyBorder="1" applyAlignment="1">
      <alignment horizontal="center" vertical="center" wrapText="1"/>
    </xf>
    <xf numFmtId="49" fontId="66" fillId="0" borderId="7" xfId="147" applyNumberFormat="1" applyFont="1" applyFill="1" applyBorder="1" applyAlignment="1">
      <alignment horizontal="left" vertical="center" wrapText="1"/>
    </xf>
    <xf numFmtId="0" fontId="84" fillId="0" borderId="7" xfId="147" applyFont="1" applyFill="1" applyBorder="1" applyAlignment="1">
      <alignment horizontal="center" vertical="center" wrapText="1"/>
    </xf>
    <xf numFmtId="0" fontId="71" fillId="0" borderId="0" xfId="0" applyFont="1" applyFill="1"/>
    <xf numFmtId="0" fontId="92" fillId="0" borderId="0" xfId="0" applyFont="1" applyFill="1"/>
    <xf numFmtId="0" fontId="93" fillId="0" borderId="0" xfId="0" applyFont="1" applyFill="1"/>
    <xf numFmtId="0" fontId="94" fillId="0" borderId="0" xfId="0" applyFont="1"/>
    <xf numFmtId="0" fontId="95" fillId="0" borderId="0" xfId="0" applyFont="1"/>
    <xf numFmtId="0" fontId="67" fillId="0" borderId="0" xfId="0" applyFont="1"/>
    <xf numFmtId="0" fontId="94" fillId="0" borderId="0" xfId="0" applyFont="1" applyFill="1"/>
    <xf numFmtId="0" fontId="96" fillId="0" borderId="0" xfId="0" applyFont="1"/>
    <xf numFmtId="0" fontId="63" fillId="0" borderId="7" xfId="147" applyFont="1" applyFill="1" applyBorder="1" applyAlignment="1">
      <alignment horizontal="left" vertical="center" wrapText="1"/>
    </xf>
    <xf numFmtId="0" fontId="66" fillId="0" borderId="7" xfId="147" applyFont="1" applyFill="1" applyBorder="1" applyAlignment="1">
      <alignment horizontal="left" vertical="center" wrapText="1"/>
    </xf>
    <xf numFmtId="0" fontId="69" fillId="0" borderId="7" xfId="0" applyFont="1" applyFill="1" applyBorder="1" applyAlignment="1">
      <alignment horizontal="left" vertical="center" wrapText="1"/>
    </xf>
    <xf numFmtId="0" fontId="63" fillId="0" borderId="7" xfId="147" applyFont="1" applyFill="1" applyBorder="1" applyAlignment="1">
      <alignment horizontal="center" vertical="center" wrapText="1"/>
    </xf>
    <xf numFmtId="0" fontId="84" fillId="0" borderId="7" xfId="147" applyFont="1" applyFill="1" applyBorder="1" applyAlignment="1">
      <alignment horizontal="center" vertical="center" wrapText="1"/>
    </xf>
    <xf numFmtId="0" fontId="70" fillId="0" borderId="0" xfId="0" quotePrefix="1" applyFont="1" applyFill="1"/>
    <xf numFmtId="0" fontId="98" fillId="0" borderId="0" xfId="0" applyFont="1"/>
    <xf numFmtId="0" fontId="63" fillId="0" borderId="12" xfId="147" applyFont="1" applyFill="1" applyBorder="1" applyAlignment="1">
      <alignment horizontal="left" vertical="center" wrapText="1"/>
    </xf>
    <xf numFmtId="0" fontId="63" fillId="0" borderId="5" xfId="147" applyFont="1" applyFill="1" applyBorder="1" applyAlignment="1">
      <alignment horizontal="left" vertical="center" wrapText="1"/>
    </xf>
    <xf numFmtId="0" fontId="63" fillId="0" borderId="17" xfId="147" applyFont="1" applyFill="1" applyBorder="1" applyAlignment="1">
      <alignment horizontal="left" vertical="center" wrapText="1"/>
    </xf>
    <xf numFmtId="0" fontId="63" fillId="0" borderId="7" xfId="147" applyFont="1" applyFill="1" applyBorder="1" applyAlignment="1">
      <alignment horizontal="left" vertical="center" wrapText="1"/>
    </xf>
    <xf numFmtId="0" fontId="73" fillId="0" borderId="7" xfId="147" applyFont="1" applyFill="1" applyBorder="1" applyAlignment="1">
      <alignment horizontal="left" vertical="center" wrapText="1"/>
    </xf>
    <xf numFmtId="0" fontId="62" fillId="0" borderId="0" xfId="0" quotePrefix="1" applyFont="1" applyAlignment="1">
      <alignment horizontal="left"/>
    </xf>
    <xf numFmtId="0" fontId="62" fillId="0" borderId="0" xfId="0" applyFont="1" applyAlignment="1">
      <alignment horizontal="left"/>
    </xf>
    <xf numFmtId="49" fontId="66" fillId="0" borderId="7" xfId="147" applyNumberFormat="1" applyFont="1" applyFill="1" applyBorder="1" applyAlignment="1">
      <alignment horizontal="left" vertical="center" wrapText="1"/>
    </xf>
    <xf numFmtId="49" fontId="66" fillId="0" borderId="7" xfId="147" quotePrefix="1" applyNumberFormat="1" applyFont="1" applyFill="1" applyBorder="1" applyAlignment="1">
      <alignment horizontal="left" vertical="center" wrapText="1"/>
    </xf>
    <xf numFmtId="0" fontId="66" fillId="0" borderId="7" xfId="147" quotePrefix="1" applyFont="1" applyFill="1" applyBorder="1" applyAlignment="1">
      <alignment horizontal="left" vertical="center" wrapText="1"/>
    </xf>
    <xf numFmtId="0" fontId="66" fillId="0" borderId="7" xfId="147" applyFont="1" applyFill="1" applyBorder="1" applyAlignment="1">
      <alignment horizontal="left" vertical="center" wrapText="1"/>
    </xf>
    <xf numFmtId="0" fontId="5" fillId="0" borderId="7" xfId="0" quotePrefix="1" applyFont="1" applyFill="1" applyBorder="1" applyAlignment="1">
      <alignment horizontal="left" vertical="center" wrapText="1"/>
    </xf>
    <xf numFmtId="0" fontId="73" fillId="0" borderId="12" xfId="147" applyFont="1" applyFill="1" applyBorder="1" applyAlignment="1">
      <alignment horizontal="left" vertical="center" wrapText="1"/>
    </xf>
    <xf numFmtId="0" fontId="73" fillId="0" borderId="5" xfId="147" applyFont="1" applyFill="1" applyBorder="1" applyAlignment="1">
      <alignment horizontal="left" vertical="center" wrapText="1"/>
    </xf>
    <xf numFmtId="0" fontId="73" fillId="0" borderId="17" xfId="147" applyFont="1" applyFill="1" applyBorder="1" applyAlignment="1">
      <alignment horizontal="left" vertical="center" wrapText="1"/>
    </xf>
    <xf numFmtId="0" fontId="5" fillId="0" borderId="7" xfId="0" applyFont="1" applyFill="1" applyBorder="1" applyAlignment="1">
      <alignment horizontal="left" vertical="center" wrapText="1"/>
    </xf>
    <xf numFmtId="0" fontId="69" fillId="0" borderId="7" xfId="147"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7" xfId="147" applyFont="1" applyFill="1" applyBorder="1" applyAlignment="1">
      <alignment horizontal="left" vertical="center" wrapText="1"/>
    </xf>
    <xf numFmtId="0" fontId="69" fillId="0" borderId="7" xfId="147" applyFont="1" applyFill="1" applyBorder="1" applyAlignment="1">
      <alignment horizontal="center" vertical="center" wrapText="1"/>
    </xf>
    <xf numFmtId="0" fontId="5" fillId="0" borderId="7" xfId="147" quotePrefix="1" applyFont="1" applyFill="1" applyBorder="1" applyAlignment="1">
      <alignment horizontal="left" vertical="center" wrapText="1"/>
    </xf>
    <xf numFmtId="0" fontId="69" fillId="0" borderId="7" xfId="0" applyFont="1" applyFill="1" applyBorder="1" applyAlignment="1">
      <alignment horizontal="left" vertical="center" wrapText="1"/>
    </xf>
    <xf numFmtId="0" fontId="66" fillId="0" borderId="7" xfId="147" applyFont="1" applyFill="1" applyBorder="1" applyAlignment="1">
      <alignment horizontal="center" vertical="center" wrapText="1"/>
    </xf>
    <xf numFmtId="0" fontId="5" fillId="0" borderId="7" xfId="147" applyFont="1" applyFill="1" applyBorder="1" applyAlignment="1">
      <alignment horizontal="center" vertical="center" wrapText="1"/>
    </xf>
    <xf numFmtId="0" fontId="72" fillId="0" borderId="14" xfId="147" applyFont="1" applyFill="1" applyBorder="1" applyAlignment="1">
      <alignment horizontal="left" vertical="center" wrapText="1"/>
    </xf>
    <xf numFmtId="0" fontId="72" fillId="0" borderId="15" xfId="147" applyFont="1" applyFill="1" applyBorder="1" applyAlignment="1">
      <alignment horizontal="left" vertical="center" wrapText="1"/>
    </xf>
    <xf numFmtId="0" fontId="72" fillId="0" borderId="16" xfId="147" applyFont="1" applyFill="1" applyBorder="1" applyAlignment="1">
      <alignment horizontal="left" vertical="center" wrapText="1"/>
    </xf>
    <xf numFmtId="0" fontId="72" fillId="0" borderId="7" xfId="147" quotePrefix="1" applyFont="1" applyFill="1" applyBorder="1" applyAlignment="1">
      <alignment horizontal="left" vertical="center" wrapText="1"/>
    </xf>
    <xf numFmtId="0" fontId="71" fillId="0" borderId="7" xfId="0" applyFont="1" applyFill="1" applyBorder="1" applyAlignment="1">
      <alignment horizontal="left" vertical="center" wrapText="1"/>
    </xf>
    <xf numFmtId="0" fontId="72" fillId="0" borderId="7" xfId="147" applyFont="1" applyFill="1" applyBorder="1" applyAlignment="1">
      <alignment horizontal="left" vertical="center" wrapText="1"/>
    </xf>
    <xf numFmtId="0" fontId="63" fillId="0" borderId="7" xfId="147" applyFont="1" applyFill="1" applyBorder="1" applyAlignment="1">
      <alignment horizontal="center" vertical="center" wrapText="1"/>
    </xf>
    <xf numFmtId="0" fontId="81" fillId="0" borderId="0" xfId="0" applyFont="1" applyFill="1" applyAlignment="1">
      <alignment horizontal="center"/>
    </xf>
    <xf numFmtId="0" fontId="59" fillId="0" borderId="0" xfId="0" applyFont="1" applyFill="1" applyAlignment="1">
      <alignment horizontal="center"/>
    </xf>
    <xf numFmtId="0" fontId="60" fillId="0" borderId="0" xfId="0" applyFont="1" applyFill="1" applyAlignment="1">
      <alignment horizontal="center"/>
    </xf>
    <xf numFmtId="0" fontId="56" fillId="0" borderId="0" xfId="0" applyFont="1" applyFill="1" applyAlignment="1">
      <alignment horizontal="center" wrapText="1"/>
    </xf>
    <xf numFmtId="1" fontId="63" fillId="0" borderId="14" xfId="147" applyNumberFormat="1" applyFont="1" applyFill="1" applyBorder="1" applyAlignment="1">
      <alignment horizontal="center" vertical="center" wrapText="1"/>
    </xf>
    <xf numFmtId="1" fontId="63" fillId="0" borderId="15" xfId="147" applyNumberFormat="1" applyFont="1" applyFill="1" applyBorder="1" applyAlignment="1">
      <alignment horizontal="center" vertical="center" wrapText="1"/>
    </xf>
    <xf numFmtId="1" fontId="63" fillId="0" borderId="16" xfId="147" applyNumberFormat="1" applyFont="1" applyFill="1" applyBorder="1" applyAlignment="1">
      <alignment horizontal="center" vertical="center" wrapText="1"/>
    </xf>
    <xf numFmtId="0" fontId="69" fillId="0" borderId="14" xfId="0" applyFont="1" applyFill="1" applyBorder="1" applyAlignment="1">
      <alignment horizontal="center" vertical="center" wrapText="1"/>
    </xf>
    <xf numFmtId="0" fontId="69" fillId="0" borderId="15" xfId="0" applyFont="1" applyFill="1" applyBorder="1" applyAlignment="1">
      <alignment horizontal="center" vertical="center" wrapText="1"/>
    </xf>
    <xf numFmtId="0" fontId="69" fillId="0" borderId="16" xfId="0" applyFont="1" applyFill="1" applyBorder="1" applyAlignment="1">
      <alignment horizontal="center" vertical="center" wrapText="1"/>
    </xf>
    <xf numFmtId="0" fontId="84" fillId="0" borderId="7" xfId="147" applyFont="1" applyFill="1" applyBorder="1" applyAlignment="1">
      <alignment horizontal="center" vertical="center" wrapText="1"/>
    </xf>
    <xf numFmtId="0" fontId="97" fillId="0" borderId="0" xfId="0" applyFont="1" applyFill="1" applyAlignment="1">
      <alignment horizontal="center" wrapText="1"/>
    </xf>
    <xf numFmtId="0" fontId="78" fillId="0" borderId="12" xfId="0" applyFont="1" applyBorder="1" applyAlignment="1">
      <alignment horizontal="center"/>
    </xf>
    <xf numFmtId="0" fontId="78" fillId="0" borderId="17" xfId="0" applyFont="1" applyBorder="1" applyAlignment="1">
      <alignment horizontal="center"/>
    </xf>
    <xf numFmtId="0" fontId="66" fillId="0" borderId="14" xfId="147" quotePrefix="1" applyFont="1" applyFill="1" applyBorder="1" applyAlignment="1">
      <alignment horizontal="left" vertical="top" wrapText="1"/>
    </xf>
    <xf numFmtId="0" fontId="66" fillId="0" borderId="15" xfId="147" quotePrefix="1" applyFont="1" applyFill="1" applyBorder="1" applyAlignment="1">
      <alignment horizontal="left" vertical="top" wrapText="1"/>
    </xf>
    <xf numFmtId="0" fontId="66" fillId="0" borderId="16" xfId="147" quotePrefix="1" applyFont="1" applyFill="1" applyBorder="1" applyAlignment="1">
      <alignment horizontal="left" vertical="top" wrapText="1"/>
    </xf>
    <xf numFmtId="0" fontId="66" fillId="0" borderId="15" xfId="147" applyFont="1" applyFill="1" applyBorder="1" applyAlignment="1">
      <alignment horizontal="left" vertical="top" wrapText="1"/>
    </xf>
    <xf numFmtId="0" fontId="66" fillId="0" borderId="16" xfId="147" applyFont="1" applyFill="1" applyBorder="1" applyAlignment="1">
      <alignment horizontal="left" vertical="top" wrapText="1"/>
    </xf>
    <xf numFmtId="0" fontId="66" fillId="0" borderId="14" xfId="147" quotePrefix="1" applyFont="1" applyFill="1" applyBorder="1" applyAlignment="1">
      <alignment horizontal="left" wrapText="1"/>
    </xf>
    <xf numFmtId="0" fontId="66" fillId="0" borderId="15" xfId="147" quotePrefix="1" applyFont="1" applyFill="1" applyBorder="1" applyAlignment="1">
      <alignment horizontal="left" wrapText="1"/>
    </xf>
    <xf numFmtId="0" fontId="66" fillId="0" borderId="16" xfId="147" quotePrefix="1" applyFont="1" applyFill="1" applyBorder="1" applyAlignment="1">
      <alignment horizontal="left" wrapText="1"/>
    </xf>
    <xf numFmtId="0" fontId="72" fillId="0" borderId="14" xfId="147" quotePrefix="1" applyFont="1" applyFill="1" applyBorder="1" applyAlignment="1">
      <alignment horizontal="left" vertical="top" wrapText="1"/>
    </xf>
    <xf numFmtId="0" fontId="72" fillId="0" borderId="15" xfId="147" quotePrefix="1" applyFont="1" applyFill="1" applyBorder="1" applyAlignment="1">
      <alignment horizontal="left" vertical="top" wrapText="1"/>
    </xf>
    <xf numFmtId="0" fontId="72" fillId="0" borderId="16" xfId="147" quotePrefix="1" applyFont="1" applyFill="1" applyBorder="1" applyAlignment="1">
      <alignment horizontal="left" vertical="top" wrapText="1"/>
    </xf>
    <xf numFmtId="49" fontId="66" fillId="0" borderId="14" xfId="147" applyNumberFormat="1" applyFont="1" applyFill="1" applyBorder="1" applyAlignment="1">
      <alignment horizontal="left" vertical="center" wrapText="1"/>
    </xf>
    <xf numFmtId="49" fontId="66" fillId="0" borderId="15" xfId="147" applyNumberFormat="1" applyFont="1" applyFill="1" applyBorder="1" applyAlignment="1">
      <alignment horizontal="left" vertical="center" wrapText="1"/>
    </xf>
    <xf numFmtId="49" fontId="66" fillId="0" borderId="16" xfId="147" applyNumberFormat="1" applyFont="1" applyFill="1" applyBorder="1" applyAlignment="1">
      <alignment horizontal="left" vertical="center" wrapText="1"/>
    </xf>
    <xf numFmtId="49" fontId="66" fillId="0" borderId="14" xfId="147" applyNumberFormat="1" applyFont="1" applyFill="1" applyBorder="1" applyAlignment="1">
      <alignment horizontal="left" wrapText="1"/>
    </xf>
    <xf numFmtId="49" fontId="66" fillId="0" borderId="15" xfId="147" applyNumberFormat="1" applyFont="1" applyFill="1" applyBorder="1" applyAlignment="1">
      <alignment horizontal="left" wrapText="1"/>
    </xf>
    <xf numFmtId="49" fontId="66" fillId="0" borderId="16" xfId="147" applyNumberFormat="1" applyFont="1" applyFill="1" applyBorder="1" applyAlignment="1">
      <alignment horizontal="left" wrapText="1"/>
    </xf>
    <xf numFmtId="49" fontId="66" fillId="0" borderId="14" xfId="147" applyNumberFormat="1" applyFont="1" applyFill="1" applyBorder="1" applyAlignment="1">
      <alignment horizontal="left" vertical="top" wrapText="1"/>
    </xf>
    <xf numFmtId="49" fontId="66" fillId="0" borderId="15" xfId="147" applyNumberFormat="1" applyFont="1" applyFill="1" applyBorder="1" applyAlignment="1">
      <alignment horizontal="left" vertical="top" wrapText="1"/>
    </xf>
    <xf numFmtId="49" fontId="66" fillId="0" borderId="16" xfId="147" applyNumberFormat="1" applyFont="1" applyFill="1" applyBorder="1" applyAlignment="1">
      <alignment horizontal="left" vertical="top" wrapText="1"/>
    </xf>
    <xf numFmtId="0" fontId="5" fillId="0" borderId="14" xfId="0" quotePrefix="1"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0" borderId="15" xfId="0" quotePrefix="1" applyFont="1" applyFill="1" applyBorder="1" applyAlignment="1">
      <alignment horizontal="left" vertical="top" wrapText="1"/>
    </xf>
    <xf numFmtId="0" fontId="5" fillId="0" borderId="16" xfId="0" quotePrefix="1" applyFont="1" applyFill="1" applyBorder="1" applyAlignment="1">
      <alignment horizontal="left" vertical="top" wrapText="1"/>
    </xf>
  </cellXfs>
  <cellStyles count="231">
    <cellStyle name="          _x000d__x000a_shell=progman.exe_x000d__x000a_m" xfId="1"/>
    <cellStyle name="          _x000d__x000a_shell=progman.exe_x000d__x000a_m 2" xfId="199"/>
    <cellStyle name="??" xfId="2"/>
    <cellStyle name="?? [0.00]_ Att. 1- Cover" xfId="3"/>
    <cellStyle name="?? [0]" xfId="4"/>
    <cellStyle name="???? [0.00]_PRODUCT DETAIL Q1" xfId="5"/>
    <cellStyle name="????_PRODUCT DETAIL Q1" xfId="6"/>
    <cellStyle name="???[0]_00Q3902REV.1" xfId="7"/>
    <cellStyle name="???_00Q3902REV.1" xfId="8"/>
    <cellStyle name="??[0]_BRE" xfId="9"/>
    <cellStyle name="??_ Att. 1- Cover" xfId="10"/>
    <cellStyle name="•W€_’·Šú‰p•¶" xfId="12"/>
    <cellStyle name="•W_’·Šú‰p•¶" xfId="11"/>
    <cellStyle name="W_STDFOR" xfId="173"/>
    <cellStyle name="1" xfId="13"/>
    <cellStyle name="1_Cau thuy dien Ban La (Cu Anh)" xfId="14"/>
    <cellStyle name="1_Du toan 558 (Km17+508.12 - Km 22)" xfId="15"/>
    <cellStyle name="1_ÿÿÿÿÿ" xfId="16"/>
    <cellStyle name="2" xfId="17"/>
    <cellStyle name="2_Cau thuy dien Ban La (Cu Anh)" xfId="18"/>
    <cellStyle name="2_Du toan 558 (Km17+508.12 - Km 22)" xfId="19"/>
    <cellStyle name="2_ÿÿÿÿÿ" xfId="20"/>
    <cellStyle name="20% - Accent1 2" xfId="21"/>
    <cellStyle name="20% - Accent1 2 2" xfId="200"/>
    <cellStyle name="20% - Accent1 3" xfId="22"/>
    <cellStyle name="20% - Accent1 3 2" xfId="201"/>
    <cellStyle name="20% - Accent2 2" xfId="23"/>
    <cellStyle name="20% - Accent2 2 2" xfId="202"/>
    <cellStyle name="20% - Accent2 3" xfId="24"/>
    <cellStyle name="20% - Accent2 3 2" xfId="203"/>
    <cellStyle name="20% - Accent3 2" xfId="25"/>
    <cellStyle name="20% - Accent3 2 2" xfId="204"/>
    <cellStyle name="20% - Accent3 3" xfId="26"/>
    <cellStyle name="20% - Accent3 3 2" xfId="205"/>
    <cellStyle name="20% - Accent4 2" xfId="27"/>
    <cellStyle name="20% - Accent4 2 2" xfId="206"/>
    <cellStyle name="20% - Accent4 3" xfId="28"/>
    <cellStyle name="20% - Accent4 3 2" xfId="207"/>
    <cellStyle name="20% - Accent5 2" xfId="29"/>
    <cellStyle name="20% - Accent5 2 2" xfId="208"/>
    <cellStyle name="20% - Accent5 3" xfId="30"/>
    <cellStyle name="20% - Accent5 3 2" xfId="209"/>
    <cellStyle name="20% - Accent6 2" xfId="31"/>
    <cellStyle name="20% - Accent6 2 2" xfId="210"/>
    <cellStyle name="20% - Accent6 3" xfId="32"/>
    <cellStyle name="20% - Accent6 3 2" xfId="211"/>
    <cellStyle name="3" xfId="33"/>
    <cellStyle name="3_Cau thuy dien Ban La (Cu Anh)" xfId="34"/>
    <cellStyle name="3_Du toan 558 (Km17+508.12 - Km 22)" xfId="35"/>
    <cellStyle name="3_ÿÿÿÿÿ" xfId="36"/>
    <cellStyle name="4" xfId="37"/>
    <cellStyle name="4_Cau thuy dien Ban La (Cu Anh)" xfId="38"/>
    <cellStyle name="4_Du toan 558 (Km17+508.12 - Km 22)" xfId="39"/>
    <cellStyle name="4_ÿÿÿÿÿ" xfId="40"/>
    <cellStyle name="40% - Accent1 2" xfId="41"/>
    <cellStyle name="40% - Accent1 2 2" xfId="212"/>
    <cellStyle name="40% - Accent1 3" xfId="42"/>
    <cellStyle name="40% - Accent1 3 2" xfId="213"/>
    <cellStyle name="40% - Accent2 2" xfId="43"/>
    <cellStyle name="40% - Accent2 2 2" xfId="214"/>
    <cellStyle name="40% - Accent2 3" xfId="44"/>
    <cellStyle name="40% - Accent2 3 2" xfId="215"/>
    <cellStyle name="40% - Accent3 2" xfId="45"/>
    <cellStyle name="40% - Accent3 2 2" xfId="216"/>
    <cellStyle name="40% - Accent3 3" xfId="46"/>
    <cellStyle name="40% - Accent3 3 2" xfId="217"/>
    <cellStyle name="40% - Accent4 2" xfId="47"/>
    <cellStyle name="40% - Accent4 2 2" xfId="218"/>
    <cellStyle name="40% - Accent4 3" xfId="48"/>
    <cellStyle name="40% - Accent4 3 2" xfId="219"/>
    <cellStyle name="40% - Accent5 2" xfId="49"/>
    <cellStyle name="40% - Accent5 2 2" xfId="220"/>
    <cellStyle name="40% - Accent5 3" xfId="50"/>
    <cellStyle name="40% - Accent5 3 2" xfId="221"/>
    <cellStyle name="40% - Accent6 2" xfId="51"/>
    <cellStyle name="40% - Accent6 2 2" xfId="222"/>
    <cellStyle name="40% - Accent6 3" xfId="52"/>
    <cellStyle name="40% - Accent6 3 2" xfId="223"/>
    <cellStyle name="6" xfId="53"/>
    <cellStyle name="60% - Accent1 2" xfId="54"/>
    <cellStyle name="60% - Accent1 3" xfId="55"/>
    <cellStyle name="60% - Accent2 2" xfId="56"/>
    <cellStyle name="60% - Accent2 3" xfId="57"/>
    <cellStyle name="60% - Accent3 2" xfId="58"/>
    <cellStyle name="60% - Accent3 3" xfId="59"/>
    <cellStyle name="60% - Accent4 2" xfId="60"/>
    <cellStyle name="60% - Accent4 3" xfId="61"/>
    <cellStyle name="60% - Accent5 2" xfId="62"/>
    <cellStyle name="60% - Accent5 3" xfId="63"/>
    <cellStyle name="60% - Accent6 2" xfId="64"/>
    <cellStyle name="60% - Accent6 3" xfId="65"/>
    <cellStyle name="Accent1 2" xfId="66"/>
    <cellStyle name="Accent1 3" xfId="67"/>
    <cellStyle name="Accent2 2" xfId="68"/>
    <cellStyle name="Accent2 3" xfId="69"/>
    <cellStyle name="Accent3 2" xfId="70"/>
    <cellStyle name="Accent3 3" xfId="71"/>
    <cellStyle name="Accent4 2" xfId="72"/>
    <cellStyle name="Accent4 3" xfId="73"/>
    <cellStyle name="Accent5 2" xfId="74"/>
    <cellStyle name="Accent5 3" xfId="75"/>
    <cellStyle name="Accent6 2" xfId="76"/>
    <cellStyle name="Accent6 3" xfId="77"/>
    <cellStyle name="ÅëÈ­ [0]_¿ì¹°Åë" xfId="78"/>
    <cellStyle name="AeE­ [0]_INQUIRY ¿µ¾÷AßAø " xfId="79"/>
    <cellStyle name="ÅëÈ­ [0]_S" xfId="80"/>
    <cellStyle name="ÅëÈ­_¿ì¹°Åë" xfId="81"/>
    <cellStyle name="AeE­_INQUIRY ¿µ¾÷AßAø " xfId="82"/>
    <cellStyle name="ÅëÈ­_S" xfId="83"/>
    <cellStyle name="ÄÞ¸¶ [0]_¿ì¹°Åë" xfId="84"/>
    <cellStyle name="AÞ¸¶ [0]_INQUIRY ¿?¾÷AßAø " xfId="85"/>
    <cellStyle name="ÄÞ¸¶ [0]_S" xfId="86"/>
    <cellStyle name="ÄÞ¸¶_¿ì¹°Åë" xfId="87"/>
    <cellStyle name="AÞ¸¶_INQUIRY ¿?¾÷AßAø " xfId="88"/>
    <cellStyle name="ÄÞ¸¶_S" xfId="89"/>
    <cellStyle name="Bad 2" xfId="90"/>
    <cellStyle name="Bad 3" xfId="91"/>
    <cellStyle name="Bi?nh th???ng_Works-Seperate" xfId="92"/>
    <cellStyle name="Bình thường_Works-Seperate" xfId="93"/>
    <cellStyle name="C?AØ_¿?¾÷CoE² " xfId="94"/>
    <cellStyle name="Ç¥ÁØ_´çÃÊ±¸ÀÔ»ý»ê" xfId="95"/>
    <cellStyle name="C￥AØ_¿μ¾÷CoE² " xfId="96"/>
    <cellStyle name="Ç¥ÁØ_±³°¢¼ö·®" xfId="97"/>
    <cellStyle name="C￥AØ_≫c¾÷ºIº° AN°e " xfId="98"/>
    <cellStyle name="Ç¥ÁØ_S" xfId="99"/>
    <cellStyle name="C￥AØ_Sheet1_¿μ¾÷CoE² " xfId="100"/>
    <cellStyle name="Calc Currency (0)" xfId="101"/>
    <cellStyle name="Calculation 2" xfId="102"/>
    <cellStyle name="Calculation 3" xfId="103"/>
    <cellStyle name="Check Cell 2" xfId="104"/>
    <cellStyle name="Check Cell 3" xfId="105"/>
    <cellStyle name="Comma0" xfId="106"/>
    <cellStyle name="Currency0" xfId="107"/>
    <cellStyle name="D1" xfId="108"/>
    <cellStyle name="D1 2" xfId="224"/>
    <cellStyle name="Date" xfId="109"/>
    <cellStyle name="Dezimal [0]_UXO VII" xfId="110"/>
    <cellStyle name="Dezimal_UXO VII" xfId="111"/>
    <cellStyle name="Explanatory Text 2" xfId="112"/>
    <cellStyle name="Explanatory Text 3" xfId="113"/>
    <cellStyle name="Fixed" xfId="114"/>
    <cellStyle name="Good 2" xfId="115"/>
    <cellStyle name="Good 3" xfId="116"/>
    <cellStyle name="Grey" xfId="117"/>
    <cellStyle name="Header1" xfId="118"/>
    <cellStyle name="Header2" xfId="119"/>
    <cellStyle name="Heading 1 2" xfId="120"/>
    <cellStyle name="Heading 1 3" xfId="121"/>
    <cellStyle name="Heading 2 2" xfId="122"/>
    <cellStyle name="Heading 2 3" xfId="123"/>
    <cellStyle name="Heading 3 2" xfId="124"/>
    <cellStyle name="Heading 3 3" xfId="125"/>
    <cellStyle name="Heading 4 2" xfId="126"/>
    <cellStyle name="Heading 4 3" xfId="127"/>
    <cellStyle name="Heading1" xfId="128"/>
    <cellStyle name="Heading1 2" xfId="225"/>
    <cellStyle name="Heading2" xfId="129"/>
    <cellStyle name="Heading2 2" xfId="226"/>
    <cellStyle name="Hoa-Scholl" xfId="130"/>
    <cellStyle name="Input [yellow]" xfId="131"/>
    <cellStyle name="Input 2" xfId="132"/>
    <cellStyle name="Input 3" xfId="133"/>
    <cellStyle name="Linked Cell 2" xfId="134"/>
    <cellStyle name="Linked Cell 3" xfId="135"/>
    <cellStyle name="Luong" xfId="136"/>
    <cellStyle name="Millares [0]_Well Timing" xfId="137"/>
    <cellStyle name="Millares_Well Timing" xfId="138"/>
    <cellStyle name="moi" xfId="139"/>
    <cellStyle name="Moneda [0]_Well Timing" xfId="140"/>
    <cellStyle name="Moneda_Well Timing" xfId="141"/>
    <cellStyle name="n" xfId="142"/>
    <cellStyle name="Neutral 2" xfId="143"/>
    <cellStyle name="Neutral 3" xfId="144"/>
    <cellStyle name="Normal" xfId="0" builtinId="0"/>
    <cellStyle name="Normal - Style1" xfId="145"/>
    <cellStyle name="Normal 2" xfId="146"/>
    <cellStyle name="Normal 3" xfId="147"/>
    <cellStyle name="Normal1" xfId="148"/>
    <cellStyle name="Normal1 2" xfId="227"/>
    <cellStyle name="Note 2" xfId="149"/>
    <cellStyle name="Note 3" xfId="150"/>
    <cellStyle name="oft Excel]_x000d__x000a_Comment=The open=/f lines load custom functions into the Paste Function list._x000d__x000a_Maximized=2_x000d__x000a_Basics=1_x000d__x000a_A" xfId="151"/>
    <cellStyle name="oft Excel]_x000d__x000a_Comment=The open=/f lines load custom functions into the Paste Function list._x000d__x000a_Maximized=3_x000d__x000a_Basics=1_x000d__x000a_A" xfId="152"/>
    <cellStyle name="oft Excel]_x000d__x000a_Comment=The open=/f lines load custom functions into the Paste Function list._x000d__x000a_Maximized=3_x000d__x000a_Basics=1_x000d__x000a_A 2" xfId="228"/>
    <cellStyle name="omma [0]_Mktg Prog" xfId="153"/>
    <cellStyle name="ormal_Sheet1_1" xfId="154"/>
    <cellStyle name="Output 2" xfId="155"/>
    <cellStyle name="Output 3" xfId="156"/>
    <cellStyle name="Percent [2]" xfId="157"/>
    <cellStyle name="s]_x000d__x000a_spooler=yes_x000d__x000a_load=_x000d__x000a_Beep=yes_x000d__x000a_NullPort=None_x000d__x000a_BorderWidth=3_x000d__x000a_CursorBlinkRate=1200_x000d__x000a_DoubleClickSpeed=452_x000d__x000a_Programs=co" xfId="158"/>
    <cellStyle name="s]_x000d__x000a_spooler=yes_x000d__x000a_load=_x000d__x000a_Beep=yes_x000d__x000a_NullPort=None_x000d__x000a_BorderWidth=3_x000d__x000a_CursorBlinkRate=1200_x000d__x000a_DoubleClickSpeed=452_x000d__x000a_Programs=co 2" xfId="229"/>
    <cellStyle name="T" xfId="159"/>
    <cellStyle name="T_ M 15" xfId="160"/>
    <cellStyle name="T_ M 15 2" xfId="230"/>
    <cellStyle name="T_ M 15_01.5 Bieu mau tinh gian bien che 2016.2021" xfId="161"/>
    <cellStyle name="T_4A-Vung le" xfId="162"/>
    <cellStyle name="T_Book1" xfId="163"/>
    <cellStyle name="th" xfId="164"/>
    <cellStyle name="þ_x001d_ð·_x000c_æþ'_x000d_ßþU_x0001_Ø_x0005_ü_x0014__x0007__x0001__x0001_" xfId="165"/>
    <cellStyle name="þ_x001d_ðÇ%Uý—&amp;Hý9_x0008_Ÿ_x0009_s_x000a__x0007__x0001__x0001_" xfId="166"/>
    <cellStyle name="Title 2" xfId="167"/>
    <cellStyle name="Title 3" xfId="168"/>
    <cellStyle name="Total 2" xfId="169"/>
    <cellStyle name="Total 3" xfId="170"/>
    <cellStyle name="viet" xfId="171"/>
    <cellStyle name="viet2" xfId="172"/>
    <cellStyle name="Währung [0]_UXO VII" xfId="174"/>
    <cellStyle name="Währung_UXO VII" xfId="175"/>
    <cellStyle name="Warning Text 2" xfId="176"/>
    <cellStyle name="Warning Text 3" xfId="177"/>
    <cellStyle name="xuan" xfId="178"/>
    <cellStyle name=" [0.00]_ Att. 1- Cover" xfId="196"/>
    <cellStyle name="_ Att. 1- Cover" xfId="197"/>
    <cellStyle name="?_ Att. 1- Cover" xfId="198"/>
    <cellStyle name="똿뗦먛귟 [0.00]_PRODUCT DETAIL Q1" xfId="179"/>
    <cellStyle name="똿뗦먛귟_PRODUCT DETAIL Q1" xfId="180"/>
    <cellStyle name="믅됞 [0.00]_PRODUCT DETAIL Q1" xfId="181"/>
    <cellStyle name="믅됞_PRODUCT DETAIL Q1" xfId="182"/>
    <cellStyle name="백분율_95" xfId="183"/>
    <cellStyle name="뷭?_BOOKSHIP" xfId="184"/>
    <cellStyle name="콤마 [0]_ 비목별 월별기술 " xfId="188"/>
    <cellStyle name="콤마_ 비목별 월별기술 " xfId="189"/>
    <cellStyle name="통화 [0]_1202" xfId="190"/>
    <cellStyle name="통화_1202" xfId="191"/>
    <cellStyle name="표준_(정보부문)월별인원계획" xfId="192"/>
    <cellStyle name="一般_00Q3902REV.1" xfId="185"/>
    <cellStyle name="千分位[0]_00Q3902REV.1" xfId="186"/>
    <cellStyle name="千分位_00Q3902REV.1" xfId="187"/>
    <cellStyle name="貨幣 [0]_00Q3902REV.1" xfId="193"/>
    <cellStyle name="貨幣[0]_BRE" xfId="194"/>
    <cellStyle name="貨幣_00Q3902REV.1" xfId="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447675</xdr:colOff>
      <xdr:row>2</xdr:row>
      <xdr:rowOff>0</xdr:rowOff>
    </xdr:from>
    <xdr:to>
      <xdr:col>3</xdr:col>
      <xdr:colOff>400050</xdr:colOff>
      <xdr:row>2</xdr:row>
      <xdr:rowOff>0</xdr:rowOff>
    </xdr:to>
    <xdr:cxnSp macro="">
      <xdr:nvCxnSpPr>
        <xdr:cNvPr id="2" name="Straight Connector 1"/>
        <xdr:cNvCxnSpPr/>
      </xdr:nvCxnSpPr>
      <xdr:spPr>
        <a:xfrm>
          <a:off x="1819275" y="476250"/>
          <a:ext cx="6000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253813</xdr:colOff>
      <xdr:row>2</xdr:row>
      <xdr:rowOff>9525</xdr:rowOff>
    </xdr:from>
    <xdr:to>
      <xdr:col>14</xdr:col>
      <xdr:colOff>1234888</xdr:colOff>
      <xdr:row>2</xdr:row>
      <xdr:rowOff>9525</xdr:rowOff>
    </xdr:to>
    <xdr:cxnSp macro="">
      <xdr:nvCxnSpPr>
        <xdr:cNvPr id="3" name="Straight Connector 2"/>
        <xdr:cNvCxnSpPr/>
      </xdr:nvCxnSpPr>
      <xdr:spPr>
        <a:xfrm>
          <a:off x="5655048" y="480172"/>
          <a:ext cx="210166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8"/>
  <sheetViews>
    <sheetView tabSelected="1" view="pageBreakPreview" topLeftCell="A194" zoomScale="130" zoomScaleNormal="100" zoomScaleSheetLayoutView="130" workbookViewId="0">
      <selection activeCell="O240" sqref="O240:O245"/>
    </sheetView>
  </sheetViews>
  <sheetFormatPr defaultRowHeight="14.4"/>
  <cols>
    <col min="1" max="1" width="3" customWidth="1"/>
    <col min="2" max="2" width="17.5546875" customWidth="1"/>
    <col min="3" max="3" width="9.6640625" style="38" customWidth="1"/>
    <col min="4" max="4" width="13.6640625" style="10" customWidth="1"/>
    <col min="5" max="5" width="6" style="10" customWidth="1"/>
    <col min="6" max="7" width="5.33203125" style="71" customWidth="1"/>
    <col min="8" max="8" width="5.33203125" customWidth="1"/>
    <col min="9" max="9" width="5.109375" customWidth="1"/>
    <col min="10" max="10" width="5" customWidth="1"/>
    <col min="11" max="12" width="4.88671875" customWidth="1"/>
    <col min="13" max="13" width="5.6640625" bestFit="1" customWidth="1"/>
    <col min="14" max="14" width="6.109375" style="44" customWidth="1"/>
    <col min="15" max="15" width="26.44140625" style="9" customWidth="1"/>
    <col min="16" max="16" width="10.88671875" style="28" customWidth="1"/>
    <col min="19" max="19" width="21.33203125" hidden="1" customWidth="1"/>
    <col min="20" max="20" width="21.88671875" hidden="1" customWidth="1"/>
    <col min="21" max="21" width="11.109375" customWidth="1"/>
    <col min="22" max="22" width="11.109375" hidden="1" customWidth="1"/>
  </cols>
  <sheetData>
    <row r="1" spans="1:16" ht="18">
      <c r="A1" s="1"/>
      <c r="B1" s="143" t="s">
        <v>292</v>
      </c>
      <c r="C1" s="143"/>
      <c r="D1" s="143"/>
      <c r="E1" s="143"/>
      <c r="F1" s="143"/>
      <c r="G1" s="143"/>
      <c r="H1" s="2"/>
      <c r="I1" s="144" t="s">
        <v>53</v>
      </c>
      <c r="J1" s="144"/>
      <c r="K1" s="144"/>
      <c r="L1" s="144"/>
      <c r="M1" s="144"/>
      <c r="N1" s="144"/>
      <c r="O1" s="144"/>
      <c r="P1" s="144"/>
    </row>
    <row r="2" spans="1:16" ht="18">
      <c r="A2" s="1"/>
      <c r="B2" s="144" t="s">
        <v>293</v>
      </c>
      <c r="C2" s="144"/>
      <c r="D2" s="144"/>
      <c r="E2" s="144"/>
      <c r="F2" s="144"/>
      <c r="G2" s="144"/>
      <c r="H2" s="2"/>
      <c r="I2" s="145" t="s">
        <v>54</v>
      </c>
      <c r="J2" s="145"/>
      <c r="K2" s="145"/>
      <c r="L2" s="145"/>
      <c r="M2" s="145"/>
      <c r="N2" s="145"/>
      <c r="O2" s="145"/>
      <c r="P2" s="145"/>
    </row>
    <row r="3" spans="1:16" ht="12.75" customHeight="1">
      <c r="A3" s="4"/>
      <c r="B3" s="5"/>
      <c r="C3" s="5"/>
      <c r="D3" s="5"/>
      <c r="E3" s="2"/>
      <c r="F3" s="65"/>
      <c r="G3" s="65"/>
      <c r="H3" s="2"/>
      <c r="I3" s="2"/>
      <c r="J3" s="2"/>
      <c r="K3" s="2"/>
      <c r="L3" s="2"/>
      <c r="M3" s="2"/>
      <c r="N3" s="41"/>
      <c r="O3" s="8"/>
    </row>
    <row r="4" spans="1:16" ht="18.75" customHeight="1">
      <c r="A4" s="146" t="s">
        <v>291</v>
      </c>
      <c r="B4" s="146"/>
      <c r="C4" s="146"/>
      <c r="D4" s="146"/>
      <c r="E4" s="146"/>
      <c r="F4" s="146"/>
      <c r="G4" s="146"/>
      <c r="H4" s="146"/>
      <c r="I4" s="146"/>
      <c r="J4" s="146"/>
      <c r="K4" s="146"/>
      <c r="L4" s="146"/>
      <c r="M4" s="146"/>
      <c r="N4" s="146"/>
      <c r="O4" s="146"/>
      <c r="P4" s="146"/>
    </row>
    <row r="5" spans="1:16" ht="18.75" customHeight="1">
      <c r="A5" s="146" t="s">
        <v>50</v>
      </c>
      <c r="B5" s="146"/>
      <c r="C5" s="146"/>
      <c r="D5" s="146"/>
      <c r="E5" s="146"/>
      <c r="F5" s="146"/>
      <c r="G5" s="146"/>
      <c r="H5" s="146"/>
      <c r="I5" s="146"/>
      <c r="J5" s="146"/>
      <c r="K5" s="146"/>
      <c r="L5" s="146"/>
      <c r="M5" s="146"/>
      <c r="N5" s="146"/>
      <c r="O5" s="146"/>
      <c r="P5" s="146"/>
    </row>
    <row r="6" spans="1:16" s="109" customFormat="1" ht="18.75" customHeight="1">
      <c r="A6" s="154"/>
      <c r="B6" s="154"/>
      <c r="C6" s="154"/>
      <c r="D6" s="154"/>
      <c r="E6" s="154"/>
      <c r="F6" s="154"/>
      <c r="G6" s="154"/>
      <c r="H6" s="154"/>
      <c r="I6" s="154"/>
      <c r="J6" s="154"/>
      <c r="K6" s="154"/>
      <c r="L6" s="154"/>
      <c r="M6" s="154"/>
      <c r="N6" s="154"/>
      <c r="O6" s="154"/>
      <c r="P6" s="154"/>
    </row>
    <row r="7" spans="1:16" ht="9.75" customHeight="1">
      <c r="A7" s="1"/>
      <c r="B7" s="6"/>
      <c r="C7" s="6"/>
      <c r="D7" s="6"/>
      <c r="E7" s="3"/>
      <c r="F7" s="66"/>
      <c r="G7" s="66"/>
      <c r="H7" s="3"/>
      <c r="I7" s="3"/>
      <c r="J7" s="3"/>
      <c r="K7" s="3"/>
      <c r="L7" s="3"/>
      <c r="M7" s="3"/>
      <c r="N7" s="42"/>
      <c r="O7" s="8"/>
    </row>
    <row r="8" spans="1:16" s="95" customFormat="1" ht="26.25" customHeight="1">
      <c r="A8" s="142" t="s">
        <v>0</v>
      </c>
      <c r="B8" s="142" t="s">
        <v>1</v>
      </c>
      <c r="C8" s="142" t="s">
        <v>87</v>
      </c>
      <c r="D8" s="142" t="s">
        <v>178</v>
      </c>
      <c r="E8" s="142" t="s">
        <v>2</v>
      </c>
      <c r="F8" s="142" t="s">
        <v>88</v>
      </c>
      <c r="G8" s="142"/>
      <c r="H8" s="142"/>
      <c r="I8" s="142"/>
      <c r="J8" s="142"/>
      <c r="K8" s="142"/>
      <c r="L8" s="142"/>
      <c r="M8" s="142"/>
      <c r="N8" s="147" t="s">
        <v>250</v>
      </c>
      <c r="O8" s="142" t="s">
        <v>174</v>
      </c>
      <c r="P8" s="150" t="s">
        <v>103</v>
      </c>
    </row>
    <row r="9" spans="1:16" s="95" customFormat="1" ht="31.5" customHeight="1">
      <c r="A9" s="142"/>
      <c r="B9" s="142"/>
      <c r="C9" s="142"/>
      <c r="D9" s="142"/>
      <c r="E9" s="142"/>
      <c r="F9" s="153" t="s">
        <v>3</v>
      </c>
      <c r="G9" s="153" t="s">
        <v>4</v>
      </c>
      <c r="H9" s="142" t="s">
        <v>5</v>
      </c>
      <c r="I9" s="142" t="s">
        <v>6</v>
      </c>
      <c r="J9" s="142" t="s">
        <v>7</v>
      </c>
      <c r="K9" s="142" t="s">
        <v>43</v>
      </c>
      <c r="L9" s="142" t="s">
        <v>8</v>
      </c>
      <c r="M9" s="142"/>
      <c r="N9" s="148"/>
      <c r="O9" s="142"/>
      <c r="P9" s="151"/>
    </row>
    <row r="10" spans="1:16" s="95" customFormat="1" ht="23.25" customHeight="1">
      <c r="A10" s="142"/>
      <c r="B10" s="142"/>
      <c r="C10" s="142"/>
      <c r="D10" s="142"/>
      <c r="E10" s="142"/>
      <c r="F10" s="153"/>
      <c r="G10" s="153"/>
      <c r="H10" s="142"/>
      <c r="I10" s="142"/>
      <c r="J10" s="142"/>
      <c r="K10" s="142"/>
      <c r="L10" s="84" t="s">
        <v>9</v>
      </c>
      <c r="M10" s="84" t="s">
        <v>10</v>
      </c>
      <c r="N10" s="149"/>
      <c r="O10" s="142"/>
      <c r="P10" s="152"/>
    </row>
    <row r="11" spans="1:16" s="96" customFormat="1" ht="23.25" customHeight="1">
      <c r="A11" s="11">
        <v>1</v>
      </c>
      <c r="B11" s="11">
        <v>2</v>
      </c>
      <c r="C11" s="11">
        <v>3</v>
      </c>
      <c r="D11" s="11">
        <v>4</v>
      </c>
      <c r="E11" s="11">
        <v>5</v>
      </c>
      <c r="F11" s="67">
        <v>6</v>
      </c>
      <c r="G11" s="67">
        <v>7</v>
      </c>
      <c r="H11" s="11">
        <v>8</v>
      </c>
      <c r="I11" s="11">
        <v>9</v>
      </c>
      <c r="J11" s="11">
        <v>10</v>
      </c>
      <c r="K11" s="11">
        <v>11</v>
      </c>
      <c r="L11" s="11">
        <v>12</v>
      </c>
      <c r="M11" s="11">
        <v>13</v>
      </c>
      <c r="N11" s="11">
        <v>14</v>
      </c>
      <c r="O11" s="11">
        <v>15</v>
      </c>
      <c r="P11" s="47">
        <v>16</v>
      </c>
    </row>
    <row r="12" spans="1:16" s="95" customFormat="1" ht="23.25" customHeight="1">
      <c r="A12" s="84" t="s">
        <v>11</v>
      </c>
      <c r="B12" s="113" t="s">
        <v>12</v>
      </c>
      <c r="C12" s="113"/>
      <c r="D12" s="113"/>
      <c r="E12" s="84">
        <f>E13+E17+E21+E25+E29+E33+E37+E41+E45+E49+E53+E57+E61+E65+E69+E73+E77+E81+E85+E89+E93+E97</f>
        <v>8953</v>
      </c>
      <c r="F12" s="85">
        <f t="shared" ref="F12:K12" si="0">F13+F17+F21+F25+F29+F33+F37+F41+F45+F49+F53+F57+F61+F65+F69+F73+F77+F81+F85+F89+F93</f>
        <v>118</v>
      </c>
      <c r="G12" s="85">
        <f t="shared" si="0"/>
        <v>131</v>
      </c>
      <c r="H12" s="84">
        <f t="shared" si="0"/>
        <v>181</v>
      </c>
      <c r="I12" s="84">
        <f t="shared" si="0"/>
        <v>173</v>
      </c>
      <c r="J12" s="84">
        <f t="shared" si="0"/>
        <v>178</v>
      </c>
      <c r="K12" s="84">
        <f t="shared" si="0"/>
        <v>149</v>
      </c>
      <c r="L12" s="84">
        <f>SUM(F12:K12)</f>
        <v>930</v>
      </c>
      <c r="M12" s="18">
        <f>L12/E12*100</f>
        <v>10.38757958226293</v>
      </c>
      <c r="N12" s="43">
        <f>E12-L12</f>
        <v>8023</v>
      </c>
      <c r="O12" s="76"/>
      <c r="P12" s="77"/>
    </row>
    <row r="13" spans="1:16" s="95" customFormat="1" ht="28.5" customHeight="1">
      <c r="A13" s="84">
        <v>1</v>
      </c>
      <c r="B13" s="74" t="s">
        <v>13</v>
      </c>
      <c r="C13" s="119" t="s">
        <v>89</v>
      </c>
      <c r="D13" s="139" t="s">
        <v>180</v>
      </c>
      <c r="E13" s="84">
        <f>E14+E15+E16</f>
        <v>43</v>
      </c>
      <c r="F13" s="85">
        <v>0</v>
      </c>
      <c r="G13" s="85">
        <f t="shared" ref="G13:K13" si="1">G14+G15+G16</f>
        <v>0</v>
      </c>
      <c r="H13" s="84">
        <f t="shared" si="1"/>
        <v>0</v>
      </c>
      <c r="I13" s="84">
        <f t="shared" si="1"/>
        <v>0</v>
      </c>
      <c r="J13" s="84">
        <f t="shared" si="1"/>
        <v>0</v>
      </c>
      <c r="K13" s="84">
        <f t="shared" si="1"/>
        <v>0</v>
      </c>
      <c r="L13" s="84">
        <f t="shared" ref="L13:L16" si="2">F13+G13+H13+I13+J13+K13</f>
        <v>0</v>
      </c>
      <c r="M13" s="18">
        <f t="shared" ref="M13:M76" si="3">L13/E13*100</f>
        <v>0</v>
      </c>
      <c r="N13" s="43">
        <f t="shared" ref="N13:N76" si="4">E13-L13</f>
        <v>43</v>
      </c>
      <c r="O13" s="139" t="s">
        <v>286</v>
      </c>
      <c r="P13" s="125"/>
    </row>
    <row r="14" spans="1:16" s="95" customFormat="1" ht="22.5" customHeight="1">
      <c r="A14" s="82"/>
      <c r="B14" s="76" t="s">
        <v>14</v>
      </c>
      <c r="C14" s="120"/>
      <c r="D14" s="141"/>
      <c r="E14" s="82">
        <v>31</v>
      </c>
      <c r="F14" s="64">
        <v>0</v>
      </c>
      <c r="G14" s="64">
        <v>0</v>
      </c>
      <c r="H14" s="82">
        <v>0</v>
      </c>
      <c r="I14" s="82">
        <v>0</v>
      </c>
      <c r="J14" s="82">
        <v>0</v>
      </c>
      <c r="K14" s="82">
        <v>0</v>
      </c>
      <c r="L14" s="82">
        <f t="shared" si="2"/>
        <v>0</v>
      </c>
      <c r="M14" s="12">
        <f t="shared" si="3"/>
        <v>0</v>
      </c>
      <c r="N14" s="43">
        <f t="shared" si="4"/>
        <v>31</v>
      </c>
      <c r="O14" s="120"/>
      <c r="P14" s="125"/>
    </row>
    <row r="15" spans="1:16" s="95" customFormat="1" ht="24.75" customHeight="1">
      <c r="A15" s="82"/>
      <c r="B15" s="76" t="s">
        <v>15</v>
      </c>
      <c r="C15" s="120"/>
      <c r="D15" s="141"/>
      <c r="E15" s="82">
        <v>5</v>
      </c>
      <c r="F15" s="64">
        <v>0</v>
      </c>
      <c r="G15" s="64">
        <v>0</v>
      </c>
      <c r="H15" s="82">
        <v>0</v>
      </c>
      <c r="I15" s="82">
        <v>0</v>
      </c>
      <c r="J15" s="82">
        <v>0</v>
      </c>
      <c r="K15" s="82">
        <v>0</v>
      </c>
      <c r="L15" s="82">
        <f t="shared" si="2"/>
        <v>0</v>
      </c>
      <c r="M15" s="12">
        <f t="shared" si="3"/>
        <v>0</v>
      </c>
      <c r="N15" s="43">
        <f t="shared" si="4"/>
        <v>5</v>
      </c>
      <c r="O15" s="120"/>
      <c r="P15" s="125"/>
    </row>
    <row r="16" spans="1:16" s="95" customFormat="1" ht="32.25" customHeight="1">
      <c r="A16" s="82"/>
      <c r="B16" s="76" t="s">
        <v>16</v>
      </c>
      <c r="C16" s="120"/>
      <c r="D16" s="141"/>
      <c r="E16" s="82">
        <v>7</v>
      </c>
      <c r="F16" s="64">
        <v>0</v>
      </c>
      <c r="G16" s="64">
        <v>0</v>
      </c>
      <c r="H16" s="82">
        <v>0</v>
      </c>
      <c r="I16" s="82">
        <v>0</v>
      </c>
      <c r="J16" s="82">
        <v>0</v>
      </c>
      <c r="K16" s="82">
        <v>0</v>
      </c>
      <c r="L16" s="82">
        <f t="shared" si="2"/>
        <v>0</v>
      </c>
      <c r="M16" s="12">
        <f t="shared" si="3"/>
        <v>0</v>
      </c>
      <c r="N16" s="43">
        <f t="shared" si="4"/>
        <v>7</v>
      </c>
      <c r="O16" s="120"/>
      <c r="P16" s="125"/>
    </row>
    <row r="17" spans="1:16" s="95" customFormat="1" ht="26.25" customHeight="1">
      <c r="A17" s="84">
        <v>2</v>
      </c>
      <c r="B17" s="74" t="s">
        <v>17</v>
      </c>
      <c r="C17" s="119" t="s">
        <v>232</v>
      </c>
      <c r="D17" s="139" t="s">
        <v>181</v>
      </c>
      <c r="E17" s="84">
        <f t="shared" ref="E17" si="5">E18+E19+E20</f>
        <v>84</v>
      </c>
      <c r="F17" s="85">
        <f>SUM(F18:F20)</f>
        <v>0</v>
      </c>
      <c r="G17" s="85">
        <f t="shared" ref="G17:K17" si="6">SUM(G18:G20)</f>
        <v>-1</v>
      </c>
      <c r="H17" s="84">
        <f t="shared" si="6"/>
        <v>2</v>
      </c>
      <c r="I17" s="84">
        <f t="shared" si="6"/>
        <v>2</v>
      </c>
      <c r="J17" s="84">
        <f t="shared" si="6"/>
        <v>2</v>
      </c>
      <c r="K17" s="84">
        <f t="shared" si="6"/>
        <v>1</v>
      </c>
      <c r="L17" s="84">
        <f>SUM(F17:K17)</f>
        <v>6</v>
      </c>
      <c r="M17" s="18">
        <f t="shared" si="3"/>
        <v>7.1428571428571423</v>
      </c>
      <c r="N17" s="43">
        <f t="shared" si="4"/>
        <v>78</v>
      </c>
      <c r="O17" s="139" t="s">
        <v>285</v>
      </c>
      <c r="P17" s="125"/>
    </row>
    <row r="18" spans="1:16" s="95" customFormat="1" ht="22.5" customHeight="1">
      <c r="A18" s="82"/>
      <c r="B18" s="76" t="s">
        <v>14</v>
      </c>
      <c r="C18" s="119"/>
      <c r="D18" s="139"/>
      <c r="E18" s="82">
        <v>54</v>
      </c>
      <c r="F18" s="64">
        <v>0</v>
      </c>
      <c r="G18" s="64">
        <v>0</v>
      </c>
      <c r="H18" s="82">
        <v>1</v>
      </c>
      <c r="I18" s="82">
        <v>1</v>
      </c>
      <c r="J18" s="82">
        <v>1</v>
      </c>
      <c r="K18" s="82">
        <v>0</v>
      </c>
      <c r="L18" s="82">
        <f t="shared" ref="L18:L20" si="7">SUM(F18:K18)</f>
        <v>3</v>
      </c>
      <c r="M18" s="12">
        <f t="shared" si="3"/>
        <v>5.5555555555555554</v>
      </c>
      <c r="N18" s="43">
        <f t="shared" si="4"/>
        <v>51</v>
      </c>
      <c r="O18" s="120"/>
      <c r="P18" s="125"/>
    </row>
    <row r="19" spans="1:16" s="95" customFormat="1" ht="22.5" customHeight="1">
      <c r="A19" s="82"/>
      <c r="B19" s="76" t="s">
        <v>15</v>
      </c>
      <c r="C19" s="119"/>
      <c r="D19" s="139"/>
      <c r="E19" s="82">
        <v>22</v>
      </c>
      <c r="F19" s="64">
        <v>0</v>
      </c>
      <c r="G19" s="64">
        <v>0</v>
      </c>
      <c r="H19" s="82">
        <v>1</v>
      </c>
      <c r="I19" s="82">
        <v>1</v>
      </c>
      <c r="J19" s="82">
        <v>1</v>
      </c>
      <c r="K19" s="82">
        <v>1</v>
      </c>
      <c r="L19" s="82">
        <f t="shared" si="7"/>
        <v>4</v>
      </c>
      <c r="M19" s="12">
        <f t="shared" si="3"/>
        <v>18.181818181818183</v>
      </c>
      <c r="N19" s="43">
        <f t="shared" si="4"/>
        <v>18</v>
      </c>
      <c r="O19" s="120"/>
      <c r="P19" s="125"/>
    </row>
    <row r="20" spans="1:16" s="95" customFormat="1" ht="50.4" customHeight="1">
      <c r="A20" s="82"/>
      <c r="B20" s="76" t="s">
        <v>16</v>
      </c>
      <c r="C20" s="119"/>
      <c r="D20" s="139"/>
      <c r="E20" s="82">
        <v>8</v>
      </c>
      <c r="F20" s="64">
        <v>0</v>
      </c>
      <c r="G20" s="64">
        <v>-1</v>
      </c>
      <c r="H20" s="82">
        <v>0</v>
      </c>
      <c r="I20" s="82">
        <v>0</v>
      </c>
      <c r="J20" s="82">
        <v>0</v>
      </c>
      <c r="K20" s="82">
        <v>0</v>
      </c>
      <c r="L20" s="82">
        <f t="shared" si="7"/>
        <v>-1</v>
      </c>
      <c r="M20" s="12">
        <f t="shared" si="3"/>
        <v>-12.5</v>
      </c>
      <c r="N20" s="43">
        <f t="shared" si="4"/>
        <v>9</v>
      </c>
      <c r="O20" s="120"/>
      <c r="P20" s="125"/>
    </row>
    <row r="21" spans="1:16" s="95" customFormat="1" ht="26.25" customHeight="1">
      <c r="A21" s="84">
        <v>3</v>
      </c>
      <c r="B21" s="74" t="s">
        <v>18</v>
      </c>
      <c r="C21" s="157" t="s">
        <v>231</v>
      </c>
      <c r="D21" s="139" t="s">
        <v>188</v>
      </c>
      <c r="E21" s="84">
        <f>E22+E23+E24</f>
        <v>53</v>
      </c>
      <c r="F21" s="85">
        <f t="shared" ref="F21:K21" si="8">SUM(F22:F24)</f>
        <v>1</v>
      </c>
      <c r="G21" s="85">
        <f t="shared" si="8"/>
        <v>1</v>
      </c>
      <c r="H21" s="84">
        <f t="shared" si="8"/>
        <v>1</v>
      </c>
      <c r="I21" s="84">
        <f t="shared" si="8"/>
        <v>1</v>
      </c>
      <c r="J21" s="84">
        <f t="shared" si="8"/>
        <v>1</v>
      </c>
      <c r="K21" s="84">
        <f t="shared" si="8"/>
        <v>1</v>
      </c>
      <c r="L21" s="84">
        <f>SUM(F21:K21)</f>
        <v>6</v>
      </c>
      <c r="M21" s="18">
        <f t="shared" si="3"/>
        <v>11.320754716981133</v>
      </c>
      <c r="N21" s="43">
        <f t="shared" si="4"/>
        <v>47</v>
      </c>
      <c r="O21" s="139" t="s">
        <v>284</v>
      </c>
      <c r="P21" s="125"/>
    </row>
    <row r="22" spans="1:16" s="95" customFormat="1" ht="17.399999999999999" customHeight="1">
      <c r="A22" s="82"/>
      <c r="B22" s="76" t="s">
        <v>14</v>
      </c>
      <c r="C22" s="158"/>
      <c r="D22" s="139"/>
      <c r="E22" s="82">
        <v>50</v>
      </c>
      <c r="F22" s="64">
        <v>1</v>
      </c>
      <c r="G22" s="64">
        <v>1</v>
      </c>
      <c r="H22" s="82">
        <v>1</v>
      </c>
      <c r="I22" s="82">
        <v>1</v>
      </c>
      <c r="J22" s="82">
        <v>1</v>
      </c>
      <c r="K22" s="82">
        <v>1</v>
      </c>
      <c r="L22" s="82">
        <f t="shared" ref="L22:L24" si="9">SUM(F22:K22)</f>
        <v>6</v>
      </c>
      <c r="M22" s="12">
        <f t="shared" si="3"/>
        <v>12</v>
      </c>
      <c r="N22" s="43">
        <f t="shared" si="4"/>
        <v>44</v>
      </c>
      <c r="O22" s="120"/>
      <c r="P22" s="125"/>
    </row>
    <row r="23" spans="1:16" s="95" customFormat="1" ht="24" customHeight="1">
      <c r="A23" s="82"/>
      <c r="B23" s="76" t="s">
        <v>15</v>
      </c>
      <c r="C23" s="158"/>
      <c r="D23" s="139"/>
      <c r="E23" s="82">
        <v>0</v>
      </c>
      <c r="F23" s="64">
        <v>0</v>
      </c>
      <c r="G23" s="64">
        <v>0</v>
      </c>
      <c r="H23" s="82">
        <v>0</v>
      </c>
      <c r="I23" s="82">
        <v>0</v>
      </c>
      <c r="J23" s="82">
        <v>0</v>
      </c>
      <c r="K23" s="82">
        <v>0</v>
      </c>
      <c r="L23" s="82">
        <f t="shared" si="9"/>
        <v>0</v>
      </c>
      <c r="M23" s="12">
        <v>0</v>
      </c>
      <c r="N23" s="43">
        <f t="shared" si="4"/>
        <v>0</v>
      </c>
      <c r="O23" s="120"/>
      <c r="P23" s="125"/>
    </row>
    <row r="24" spans="1:16" s="95" customFormat="1" ht="37.5" customHeight="1">
      <c r="A24" s="82"/>
      <c r="B24" s="76" t="s">
        <v>16</v>
      </c>
      <c r="C24" s="159"/>
      <c r="D24" s="139"/>
      <c r="E24" s="82">
        <v>3</v>
      </c>
      <c r="F24" s="64">
        <v>0</v>
      </c>
      <c r="G24" s="64">
        <v>0</v>
      </c>
      <c r="H24" s="82">
        <v>0</v>
      </c>
      <c r="I24" s="82">
        <v>0</v>
      </c>
      <c r="J24" s="82">
        <v>0</v>
      </c>
      <c r="K24" s="82">
        <v>0</v>
      </c>
      <c r="L24" s="82">
        <f t="shared" si="9"/>
        <v>0</v>
      </c>
      <c r="M24" s="12">
        <f t="shared" si="3"/>
        <v>0</v>
      </c>
      <c r="N24" s="43">
        <f t="shared" si="4"/>
        <v>3</v>
      </c>
      <c r="O24" s="120"/>
      <c r="P24" s="125"/>
    </row>
    <row r="25" spans="1:16" s="95" customFormat="1" ht="33" customHeight="1">
      <c r="A25" s="84">
        <v>4</v>
      </c>
      <c r="B25" s="74" t="s">
        <v>19</v>
      </c>
      <c r="C25" s="119" t="s">
        <v>225</v>
      </c>
      <c r="D25" s="139" t="s">
        <v>183</v>
      </c>
      <c r="E25" s="84">
        <f>E26+E27+E28</f>
        <v>75</v>
      </c>
      <c r="F25" s="85">
        <f t="shared" ref="F25:K25" si="10">F26+F27+F28</f>
        <v>1</v>
      </c>
      <c r="G25" s="85">
        <f t="shared" si="10"/>
        <v>1</v>
      </c>
      <c r="H25" s="84">
        <f t="shared" si="10"/>
        <v>1</v>
      </c>
      <c r="I25" s="84">
        <f t="shared" si="10"/>
        <v>5</v>
      </c>
      <c r="J25" s="84">
        <f t="shared" si="10"/>
        <v>1</v>
      </c>
      <c r="K25" s="84">
        <f t="shared" si="10"/>
        <v>1</v>
      </c>
      <c r="L25" s="84">
        <f>SUM(F25:K25)</f>
        <v>10</v>
      </c>
      <c r="M25" s="18">
        <f t="shared" si="3"/>
        <v>13.333333333333334</v>
      </c>
      <c r="N25" s="43">
        <f t="shared" si="4"/>
        <v>65</v>
      </c>
      <c r="O25" s="139" t="s">
        <v>283</v>
      </c>
      <c r="P25" s="125"/>
    </row>
    <row r="26" spans="1:16" s="95" customFormat="1" ht="24" customHeight="1">
      <c r="A26" s="82"/>
      <c r="B26" s="76" t="s">
        <v>14</v>
      </c>
      <c r="C26" s="119"/>
      <c r="D26" s="139"/>
      <c r="E26" s="82">
        <v>69</v>
      </c>
      <c r="F26" s="64">
        <v>1</v>
      </c>
      <c r="G26" s="64">
        <v>1</v>
      </c>
      <c r="H26" s="82">
        <v>1</v>
      </c>
      <c r="I26" s="82">
        <v>1</v>
      </c>
      <c r="J26" s="82">
        <v>1</v>
      </c>
      <c r="K26" s="82">
        <v>1</v>
      </c>
      <c r="L26" s="82">
        <f t="shared" ref="L26:L28" si="11">SUM(F26:K26)</f>
        <v>6</v>
      </c>
      <c r="M26" s="12">
        <f t="shared" si="3"/>
        <v>8.695652173913043</v>
      </c>
      <c r="N26" s="43">
        <f t="shared" si="4"/>
        <v>63</v>
      </c>
      <c r="O26" s="120"/>
      <c r="P26" s="125"/>
    </row>
    <row r="27" spans="1:16" s="95" customFormat="1" ht="31.5" customHeight="1">
      <c r="A27" s="82"/>
      <c r="B27" s="76" t="s">
        <v>15</v>
      </c>
      <c r="C27" s="119"/>
      <c r="D27" s="139"/>
      <c r="E27" s="82">
        <v>4</v>
      </c>
      <c r="F27" s="64">
        <v>0</v>
      </c>
      <c r="G27" s="64">
        <v>0</v>
      </c>
      <c r="H27" s="82">
        <v>0</v>
      </c>
      <c r="I27" s="82">
        <v>4</v>
      </c>
      <c r="J27" s="82">
        <v>0</v>
      </c>
      <c r="K27" s="82">
        <v>0</v>
      </c>
      <c r="L27" s="82">
        <f t="shared" si="11"/>
        <v>4</v>
      </c>
      <c r="M27" s="12">
        <f t="shared" si="3"/>
        <v>100</v>
      </c>
      <c r="N27" s="43">
        <f t="shared" si="4"/>
        <v>0</v>
      </c>
      <c r="O27" s="120"/>
      <c r="P27" s="125"/>
    </row>
    <row r="28" spans="1:16" s="95" customFormat="1" ht="28.5" customHeight="1">
      <c r="A28" s="82"/>
      <c r="B28" s="76" t="s">
        <v>16</v>
      </c>
      <c r="C28" s="119"/>
      <c r="D28" s="139"/>
      <c r="E28" s="82">
        <v>2</v>
      </c>
      <c r="F28" s="64">
        <v>0</v>
      </c>
      <c r="G28" s="64">
        <v>0</v>
      </c>
      <c r="H28" s="82">
        <v>0</v>
      </c>
      <c r="I28" s="82">
        <v>0</v>
      </c>
      <c r="J28" s="82">
        <v>0</v>
      </c>
      <c r="K28" s="82">
        <v>0</v>
      </c>
      <c r="L28" s="82">
        <f t="shared" si="11"/>
        <v>0</v>
      </c>
      <c r="M28" s="12">
        <f t="shared" si="3"/>
        <v>0</v>
      </c>
      <c r="N28" s="43">
        <f t="shared" si="4"/>
        <v>2</v>
      </c>
      <c r="O28" s="120"/>
      <c r="P28" s="125"/>
    </row>
    <row r="29" spans="1:16" s="95" customFormat="1" ht="27" customHeight="1">
      <c r="A29" s="84">
        <v>5</v>
      </c>
      <c r="B29" s="74" t="s">
        <v>55</v>
      </c>
      <c r="C29" s="119" t="s">
        <v>90</v>
      </c>
      <c r="D29" s="139" t="s">
        <v>189</v>
      </c>
      <c r="E29" s="84">
        <f>E30+E31+E32</f>
        <v>885</v>
      </c>
      <c r="F29" s="85">
        <f>SUM(F30:F32)</f>
        <v>18</v>
      </c>
      <c r="G29" s="85">
        <f t="shared" ref="G29:K29" si="12">SUM(G30:G32)</f>
        <v>15</v>
      </c>
      <c r="H29" s="84">
        <f t="shared" si="12"/>
        <v>15</v>
      </c>
      <c r="I29" s="84">
        <f t="shared" si="12"/>
        <v>13</v>
      </c>
      <c r="J29" s="84">
        <f t="shared" si="12"/>
        <v>14</v>
      </c>
      <c r="K29" s="84">
        <f t="shared" si="12"/>
        <v>14</v>
      </c>
      <c r="L29" s="84">
        <f>SUM(F29:K29)</f>
        <v>89</v>
      </c>
      <c r="M29" s="18">
        <f t="shared" si="3"/>
        <v>10.056497175141244</v>
      </c>
      <c r="N29" s="43">
        <f t="shared" si="4"/>
        <v>796</v>
      </c>
      <c r="O29" s="139" t="s">
        <v>282</v>
      </c>
      <c r="P29" s="125"/>
    </row>
    <row r="30" spans="1:16" s="95" customFormat="1" ht="28.5" customHeight="1">
      <c r="A30" s="82"/>
      <c r="B30" s="76" t="s">
        <v>14</v>
      </c>
      <c r="C30" s="119"/>
      <c r="D30" s="139"/>
      <c r="E30" s="82">
        <v>434</v>
      </c>
      <c r="F30" s="64">
        <v>8</v>
      </c>
      <c r="G30" s="64">
        <v>7</v>
      </c>
      <c r="H30" s="82">
        <v>8</v>
      </c>
      <c r="I30" s="82">
        <v>7</v>
      </c>
      <c r="J30" s="82">
        <v>8</v>
      </c>
      <c r="K30" s="82">
        <v>6</v>
      </c>
      <c r="L30" s="82">
        <f t="shared" ref="L30:L32" si="13">SUM(F30:K30)</f>
        <v>44</v>
      </c>
      <c r="M30" s="12">
        <f t="shared" si="3"/>
        <v>10.138248847926267</v>
      </c>
      <c r="N30" s="43">
        <f t="shared" si="4"/>
        <v>390</v>
      </c>
      <c r="O30" s="120"/>
      <c r="P30" s="125"/>
    </row>
    <row r="31" spans="1:16" s="95" customFormat="1" ht="34.5" customHeight="1">
      <c r="A31" s="82"/>
      <c r="B31" s="76" t="s">
        <v>15</v>
      </c>
      <c r="C31" s="119"/>
      <c r="D31" s="139"/>
      <c r="E31" s="82">
        <v>394</v>
      </c>
      <c r="F31" s="64">
        <v>10</v>
      </c>
      <c r="G31" s="64">
        <v>8</v>
      </c>
      <c r="H31" s="82">
        <v>7</v>
      </c>
      <c r="I31" s="82">
        <v>6</v>
      </c>
      <c r="J31" s="82">
        <v>6</v>
      </c>
      <c r="K31" s="82">
        <v>8</v>
      </c>
      <c r="L31" s="82">
        <f t="shared" si="13"/>
        <v>45</v>
      </c>
      <c r="M31" s="12">
        <f t="shared" si="3"/>
        <v>11.421319796954315</v>
      </c>
      <c r="N31" s="43">
        <f t="shared" si="4"/>
        <v>349</v>
      </c>
      <c r="O31" s="120"/>
      <c r="P31" s="125"/>
    </row>
    <row r="32" spans="1:16" s="95" customFormat="1" ht="28.5" customHeight="1">
      <c r="A32" s="82"/>
      <c r="B32" s="76" t="s">
        <v>16</v>
      </c>
      <c r="C32" s="119"/>
      <c r="D32" s="139"/>
      <c r="E32" s="82">
        <v>57</v>
      </c>
      <c r="F32" s="64">
        <v>0</v>
      </c>
      <c r="G32" s="64">
        <v>0</v>
      </c>
      <c r="H32" s="82">
        <v>0</v>
      </c>
      <c r="I32" s="82">
        <v>0</v>
      </c>
      <c r="J32" s="82">
        <v>0</v>
      </c>
      <c r="K32" s="82">
        <v>0</v>
      </c>
      <c r="L32" s="82">
        <f t="shared" si="13"/>
        <v>0</v>
      </c>
      <c r="M32" s="12">
        <f t="shared" si="3"/>
        <v>0</v>
      </c>
      <c r="N32" s="43">
        <f t="shared" si="4"/>
        <v>57</v>
      </c>
      <c r="O32" s="120"/>
      <c r="P32" s="125"/>
    </row>
    <row r="33" spans="1:16" s="95" customFormat="1" ht="51" customHeight="1">
      <c r="A33" s="84">
        <v>6</v>
      </c>
      <c r="B33" s="74" t="s">
        <v>20</v>
      </c>
      <c r="C33" s="157" t="s">
        <v>173</v>
      </c>
      <c r="D33" s="139" t="s">
        <v>190</v>
      </c>
      <c r="E33" s="84">
        <f>E34+E35+E36</f>
        <v>3231</v>
      </c>
      <c r="F33" s="85">
        <f>SUM(F34:F36)</f>
        <v>34</v>
      </c>
      <c r="G33" s="85">
        <f t="shared" ref="G33:K33" si="14">SUM(G34:G36)</f>
        <v>30</v>
      </c>
      <c r="H33" s="84">
        <f t="shared" si="14"/>
        <v>68</v>
      </c>
      <c r="I33" s="84">
        <f t="shared" si="14"/>
        <v>63</v>
      </c>
      <c r="J33" s="84">
        <f t="shared" si="14"/>
        <v>58</v>
      </c>
      <c r="K33" s="84">
        <f t="shared" si="14"/>
        <v>56</v>
      </c>
      <c r="L33" s="84">
        <f>SUM(F33:K33)</f>
        <v>309</v>
      </c>
      <c r="M33" s="18">
        <f t="shared" si="3"/>
        <v>9.5636025998142991</v>
      </c>
      <c r="N33" s="43">
        <f t="shared" si="4"/>
        <v>2922</v>
      </c>
      <c r="O33" s="157" t="s">
        <v>281</v>
      </c>
      <c r="P33" s="125"/>
    </row>
    <row r="34" spans="1:16" s="95" customFormat="1" ht="51" customHeight="1">
      <c r="A34" s="82"/>
      <c r="B34" s="76" t="s">
        <v>14</v>
      </c>
      <c r="C34" s="158"/>
      <c r="D34" s="139"/>
      <c r="E34" s="82">
        <v>66</v>
      </c>
      <c r="F34" s="64">
        <v>4</v>
      </c>
      <c r="G34" s="64">
        <v>1</v>
      </c>
      <c r="H34" s="82">
        <v>1</v>
      </c>
      <c r="I34" s="82">
        <v>1</v>
      </c>
      <c r="J34" s="82">
        <v>0</v>
      </c>
      <c r="K34" s="82">
        <v>0</v>
      </c>
      <c r="L34" s="82">
        <f t="shared" ref="L34:L35" si="15">SUM(F34:K34)</f>
        <v>7</v>
      </c>
      <c r="M34" s="12">
        <f t="shared" si="3"/>
        <v>10.606060606060606</v>
      </c>
      <c r="N34" s="43">
        <f t="shared" si="4"/>
        <v>59</v>
      </c>
      <c r="O34" s="160"/>
      <c r="P34" s="125"/>
    </row>
    <row r="35" spans="1:16" s="95" customFormat="1" ht="72" customHeight="1">
      <c r="A35" s="82"/>
      <c r="B35" s="76" t="s">
        <v>15</v>
      </c>
      <c r="C35" s="158"/>
      <c r="D35" s="139"/>
      <c r="E35" s="82">
        <v>3103</v>
      </c>
      <c r="F35" s="64">
        <v>32</v>
      </c>
      <c r="G35" s="64">
        <v>35</v>
      </c>
      <c r="H35" s="82">
        <v>67</v>
      </c>
      <c r="I35" s="82">
        <v>62</v>
      </c>
      <c r="J35" s="82">
        <v>58</v>
      </c>
      <c r="K35" s="82">
        <v>56</v>
      </c>
      <c r="L35" s="82">
        <f t="shared" si="15"/>
        <v>310</v>
      </c>
      <c r="M35" s="12">
        <f t="shared" si="3"/>
        <v>9.9903319368353216</v>
      </c>
      <c r="N35" s="43">
        <f t="shared" si="4"/>
        <v>2793</v>
      </c>
      <c r="O35" s="160"/>
      <c r="P35" s="125"/>
    </row>
    <row r="36" spans="1:16" s="95" customFormat="1" ht="73.8" customHeight="1">
      <c r="A36" s="82"/>
      <c r="B36" s="76" t="s">
        <v>16</v>
      </c>
      <c r="C36" s="159"/>
      <c r="D36" s="139"/>
      <c r="E36" s="82">
        <v>62</v>
      </c>
      <c r="F36" s="64">
        <v>-2</v>
      </c>
      <c r="G36" s="64">
        <v>-6</v>
      </c>
      <c r="H36" s="82">
        <v>0</v>
      </c>
      <c r="I36" s="82">
        <v>0</v>
      </c>
      <c r="J36" s="82">
        <v>0</v>
      </c>
      <c r="K36" s="82">
        <v>0</v>
      </c>
      <c r="L36" s="82">
        <f>SUM(F36:K36)</f>
        <v>-8</v>
      </c>
      <c r="M36" s="12">
        <f t="shared" si="3"/>
        <v>-12.903225806451612</v>
      </c>
      <c r="N36" s="43">
        <f t="shared" si="4"/>
        <v>70</v>
      </c>
      <c r="O36" s="161"/>
      <c r="P36" s="125"/>
    </row>
    <row r="37" spans="1:16" s="95" customFormat="1" ht="37.5" customHeight="1">
      <c r="A37" s="84">
        <v>7</v>
      </c>
      <c r="B37" s="74" t="s">
        <v>56</v>
      </c>
      <c r="C37" s="119" t="s">
        <v>91</v>
      </c>
      <c r="D37" s="139" t="s">
        <v>191</v>
      </c>
      <c r="E37" s="84">
        <f>E38+E39+E40</f>
        <v>248</v>
      </c>
      <c r="F37" s="85">
        <f>SUM(F38:F40)</f>
        <v>-4</v>
      </c>
      <c r="G37" s="85">
        <f>SUM(G39:G40)</f>
        <v>6</v>
      </c>
      <c r="H37" s="84">
        <f>SUM(H39:H40)</f>
        <v>7</v>
      </c>
      <c r="I37" s="84">
        <f>SUM(I39:I40)</f>
        <v>5</v>
      </c>
      <c r="J37" s="84">
        <f>SUM(J39:J40)</f>
        <v>5</v>
      </c>
      <c r="K37" s="84">
        <f>SUM(K39:K40)</f>
        <v>4</v>
      </c>
      <c r="L37" s="84">
        <f>SUM(F37:K37)</f>
        <v>23</v>
      </c>
      <c r="M37" s="18">
        <f t="shared" si="3"/>
        <v>9.2741935483870961</v>
      </c>
      <c r="N37" s="43">
        <f t="shared" si="4"/>
        <v>225</v>
      </c>
      <c r="O37" s="119" t="s">
        <v>280</v>
      </c>
      <c r="P37" s="125"/>
    </row>
    <row r="38" spans="1:16" s="95" customFormat="1" ht="37.5" customHeight="1">
      <c r="A38" s="82"/>
      <c r="B38" s="76" t="s">
        <v>14</v>
      </c>
      <c r="C38" s="119"/>
      <c r="D38" s="139"/>
      <c r="E38" s="82">
        <v>54</v>
      </c>
      <c r="F38" s="64">
        <v>2</v>
      </c>
      <c r="G38" s="64">
        <v>1</v>
      </c>
      <c r="H38" s="82">
        <v>1</v>
      </c>
      <c r="I38" s="82">
        <v>1</v>
      </c>
      <c r="J38" s="82">
        <v>1</v>
      </c>
      <c r="K38" s="82">
        <v>0</v>
      </c>
      <c r="L38" s="82">
        <f t="shared" ref="L38:L40" si="16">SUM(F38:K38)</f>
        <v>6</v>
      </c>
      <c r="M38" s="12">
        <f t="shared" si="3"/>
        <v>11.111111111111111</v>
      </c>
      <c r="N38" s="43">
        <f t="shared" si="4"/>
        <v>48</v>
      </c>
      <c r="O38" s="120"/>
      <c r="P38" s="125"/>
    </row>
    <row r="39" spans="1:16" s="95" customFormat="1" ht="54.75" customHeight="1">
      <c r="A39" s="82"/>
      <c r="B39" s="76" t="s">
        <v>15</v>
      </c>
      <c r="C39" s="119"/>
      <c r="D39" s="139"/>
      <c r="E39" s="82">
        <v>179</v>
      </c>
      <c r="F39" s="64">
        <v>-7</v>
      </c>
      <c r="G39" s="64">
        <v>6</v>
      </c>
      <c r="H39" s="82">
        <v>7</v>
      </c>
      <c r="I39" s="82">
        <v>5</v>
      </c>
      <c r="J39" s="82">
        <v>5</v>
      </c>
      <c r="K39" s="82">
        <v>4</v>
      </c>
      <c r="L39" s="82">
        <f>SUM(F39:K39)</f>
        <v>20</v>
      </c>
      <c r="M39" s="12">
        <f t="shared" si="3"/>
        <v>11.173184357541899</v>
      </c>
      <c r="N39" s="43">
        <f t="shared" si="4"/>
        <v>159</v>
      </c>
      <c r="O39" s="120"/>
      <c r="P39" s="125"/>
    </row>
    <row r="40" spans="1:16" s="95" customFormat="1" ht="66.75" customHeight="1">
      <c r="A40" s="82"/>
      <c r="B40" s="76" t="s">
        <v>16</v>
      </c>
      <c r="C40" s="119"/>
      <c r="D40" s="139"/>
      <c r="E40" s="82">
        <v>15</v>
      </c>
      <c r="F40" s="64">
        <v>1</v>
      </c>
      <c r="G40" s="64">
        <v>0</v>
      </c>
      <c r="H40" s="82">
        <v>0</v>
      </c>
      <c r="I40" s="82">
        <v>0</v>
      </c>
      <c r="J40" s="82">
        <v>0</v>
      </c>
      <c r="K40" s="82">
        <v>0</v>
      </c>
      <c r="L40" s="82">
        <f t="shared" si="16"/>
        <v>1</v>
      </c>
      <c r="M40" s="12">
        <f t="shared" si="3"/>
        <v>6.666666666666667</v>
      </c>
      <c r="N40" s="43">
        <f t="shared" si="4"/>
        <v>14</v>
      </c>
      <c r="O40" s="120"/>
      <c r="P40" s="125"/>
    </row>
    <row r="41" spans="1:16" s="95" customFormat="1" ht="29.25" customHeight="1">
      <c r="A41" s="84">
        <v>8</v>
      </c>
      <c r="B41" s="74" t="s">
        <v>21</v>
      </c>
      <c r="C41" s="119" t="s">
        <v>92</v>
      </c>
      <c r="D41" s="139" t="s">
        <v>192</v>
      </c>
      <c r="E41" s="84">
        <f>E42+E43+E44</f>
        <v>27</v>
      </c>
      <c r="F41" s="85">
        <f>SUM(F42:F44)</f>
        <v>2</v>
      </c>
      <c r="G41" s="85">
        <f t="shared" ref="G41:K41" si="17">SUM(G42:G44)</f>
        <v>0</v>
      </c>
      <c r="H41" s="84">
        <f t="shared" si="17"/>
        <v>0</v>
      </c>
      <c r="I41" s="84">
        <f t="shared" si="17"/>
        <v>0</v>
      </c>
      <c r="J41" s="84">
        <f t="shared" si="17"/>
        <v>0</v>
      </c>
      <c r="K41" s="84">
        <f t="shared" si="17"/>
        <v>0</v>
      </c>
      <c r="L41" s="84">
        <f>SUM(F41:K41)</f>
        <v>2</v>
      </c>
      <c r="M41" s="18">
        <f t="shared" si="3"/>
        <v>7.4074074074074066</v>
      </c>
      <c r="N41" s="43">
        <f t="shared" si="4"/>
        <v>25</v>
      </c>
      <c r="O41" s="119" t="s">
        <v>279</v>
      </c>
      <c r="P41" s="125"/>
    </row>
    <row r="42" spans="1:16" s="95" customFormat="1" ht="29.25" customHeight="1">
      <c r="A42" s="82"/>
      <c r="B42" s="76" t="s">
        <v>14</v>
      </c>
      <c r="C42" s="119"/>
      <c r="D42" s="139"/>
      <c r="E42" s="82">
        <v>23</v>
      </c>
      <c r="F42" s="64">
        <v>2</v>
      </c>
      <c r="G42" s="64">
        <v>0</v>
      </c>
      <c r="H42" s="82">
        <v>0</v>
      </c>
      <c r="I42" s="82">
        <v>0</v>
      </c>
      <c r="J42" s="82">
        <v>0</v>
      </c>
      <c r="K42" s="82">
        <v>0</v>
      </c>
      <c r="L42" s="82">
        <f t="shared" ref="L42:L44" si="18">SUM(F42:K42)</f>
        <v>2</v>
      </c>
      <c r="M42" s="12">
        <f t="shared" si="3"/>
        <v>8.695652173913043</v>
      </c>
      <c r="N42" s="43">
        <f t="shared" si="4"/>
        <v>21</v>
      </c>
      <c r="O42" s="120"/>
      <c r="P42" s="125"/>
    </row>
    <row r="43" spans="1:16" s="95" customFormat="1" ht="30" customHeight="1">
      <c r="A43" s="82"/>
      <c r="B43" s="76" t="s">
        <v>15</v>
      </c>
      <c r="C43" s="119"/>
      <c r="D43" s="139"/>
      <c r="E43" s="82">
        <v>0</v>
      </c>
      <c r="F43" s="64">
        <v>0</v>
      </c>
      <c r="G43" s="64">
        <v>0</v>
      </c>
      <c r="H43" s="82">
        <v>0</v>
      </c>
      <c r="I43" s="82">
        <v>0</v>
      </c>
      <c r="J43" s="82">
        <v>0</v>
      </c>
      <c r="K43" s="82">
        <v>0</v>
      </c>
      <c r="L43" s="82">
        <f t="shared" si="18"/>
        <v>0</v>
      </c>
      <c r="M43" s="12">
        <v>0</v>
      </c>
      <c r="N43" s="43">
        <f t="shared" si="4"/>
        <v>0</v>
      </c>
      <c r="O43" s="120"/>
      <c r="P43" s="125"/>
    </row>
    <row r="44" spans="1:16" s="95" customFormat="1" ht="34.5" customHeight="1">
      <c r="A44" s="82"/>
      <c r="B44" s="76" t="s">
        <v>16</v>
      </c>
      <c r="C44" s="119"/>
      <c r="D44" s="139"/>
      <c r="E44" s="82">
        <v>4</v>
      </c>
      <c r="F44" s="64">
        <v>0</v>
      </c>
      <c r="G44" s="64">
        <v>0</v>
      </c>
      <c r="H44" s="82">
        <v>0</v>
      </c>
      <c r="I44" s="82">
        <v>0</v>
      </c>
      <c r="J44" s="82">
        <v>0</v>
      </c>
      <c r="K44" s="82">
        <v>0</v>
      </c>
      <c r="L44" s="82">
        <f t="shared" si="18"/>
        <v>0</v>
      </c>
      <c r="M44" s="12">
        <f t="shared" si="3"/>
        <v>0</v>
      </c>
      <c r="N44" s="43">
        <f t="shared" si="4"/>
        <v>4</v>
      </c>
      <c r="O44" s="120"/>
      <c r="P44" s="125"/>
    </row>
    <row r="45" spans="1:16" s="95" customFormat="1" ht="36" customHeight="1">
      <c r="A45" s="84">
        <v>9</v>
      </c>
      <c r="B45" s="74" t="s">
        <v>22</v>
      </c>
      <c r="C45" s="119" t="s">
        <v>93</v>
      </c>
      <c r="D45" s="139" t="s">
        <v>193</v>
      </c>
      <c r="E45" s="84">
        <f>E46+E47+E48</f>
        <v>46</v>
      </c>
      <c r="F45" s="85">
        <f>SUM(F46:F48)</f>
        <v>0</v>
      </c>
      <c r="G45" s="85">
        <f t="shared" ref="G45:K45" si="19">SUM(G46:G48)</f>
        <v>3</v>
      </c>
      <c r="H45" s="84">
        <f t="shared" si="19"/>
        <v>0</v>
      </c>
      <c r="I45" s="84">
        <f t="shared" si="19"/>
        <v>0</v>
      </c>
      <c r="J45" s="84">
        <f t="shared" si="19"/>
        <v>1</v>
      </c>
      <c r="K45" s="84">
        <f t="shared" si="19"/>
        <v>1</v>
      </c>
      <c r="L45" s="84">
        <f>SUM(F45:K45)</f>
        <v>5</v>
      </c>
      <c r="M45" s="18">
        <f t="shared" si="3"/>
        <v>10.869565217391305</v>
      </c>
      <c r="N45" s="43">
        <f t="shared" si="4"/>
        <v>41</v>
      </c>
      <c r="O45" s="119" t="s">
        <v>278</v>
      </c>
      <c r="P45" s="125"/>
    </row>
    <row r="46" spans="1:16" s="95" customFormat="1" ht="30" customHeight="1">
      <c r="A46" s="82"/>
      <c r="B46" s="76" t="s">
        <v>14</v>
      </c>
      <c r="C46" s="119"/>
      <c r="D46" s="139"/>
      <c r="E46" s="82">
        <v>41</v>
      </c>
      <c r="F46" s="64">
        <v>0</v>
      </c>
      <c r="G46" s="64">
        <v>0</v>
      </c>
      <c r="H46" s="82">
        <v>0</v>
      </c>
      <c r="I46" s="82">
        <v>0</v>
      </c>
      <c r="J46" s="82">
        <v>1</v>
      </c>
      <c r="K46" s="82">
        <v>1</v>
      </c>
      <c r="L46" s="82">
        <f>SUM(F46:K46)</f>
        <v>2</v>
      </c>
      <c r="M46" s="12">
        <f t="shared" si="3"/>
        <v>4.8780487804878048</v>
      </c>
      <c r="N46" s="43">
        <f t="shared" si="4"/>
        <v>39</v>
      </c>
      <c r="O46" s="120"/>
      <c r="P46" s="125"/>
    </row>
    <row r="47" spans="1:16" s="95" customFormat="1" ht="30.75" customHeight="1">
      <c r="A47" s="82"/>
      <c r="B47" s="76" t="s">
        <v>15</v>
      </c>
      <c r="C47" s="119"/>
      <c r="D47" s="139"/>
      <c r="E47" s="82">
        <v>3</v>
      </c>
      <c r="F47" s="64">
        <v>0</v>
      </c>
      <c r="G47" s="64">
        <v>3</v>
      </c>
      <c r="H47" s="82">
        <v>0</v>
      </c>
      <c r="I47" s="82">
        <v>0</v>
      </c>
      <c r="J47" s="82">
        <v>0</v>
      </c>
      <c r="K47" s="82">
        <v>0</v>
      </c>
      <c r="L47" s="82">
        <f t="shared" ref="L47:L48" si="20">SUM(F47:K47)</f>
        <v>3</v>
      </c>
      <c r="M47" s="19">
        <f t="shared" si="3"/>
        <v>100</v>
      </c>
      <c r="N47" s="43">
        <f t="shared" si="4"/>
        <v>0</v>
      </c>
      <c r="O47" s="120"/>
      <c r="P47" s="125"/>
    </row>
    <row r="48" spans="1:16" s="95" customFormat="1" ht="27.75" customHeight="1">
      <c r="A48" s="82"/>
      <c r="B48" s="76" t="s">
        <v>16</v>
      </c>
      <c r="C48" s="119"/>
      <c r="D48" s="139"/>
      <c r="E48" s="82">
        <v>2</v>
      </c>
      <c r="F48" s="64">
        <v>0</v>
      </c>
      <c r="G48" s="64">
        <v>0</v>
      </c>
      <c r="H48" s="82">
        <v>0</v>
      </c>
      <c r="I48" s="82">
        <v>0</v>
      </c>
      <c r="J48" s="82">
        <v>0</v>
      </c>
      <c r="K48" s="82">
        <v>0</v>
      </c>
      <c r="L48" s="82">
        <f t="shared" si="20"/>
        <v>0</v>
      </c>
      <c r="M48" s="12">
        <f t="shared" si="3"/>
        <v>0</v>
      </c>
      <c r="N48" s="43">
        <f t="shared" si="4"/>
        <v>2</v>
      </c>
      <c r="O48" s="120"/>
      <c r="P48" s="125"/>
    </row>
    <row r="49" spans="1:16" s="95" customFormat="1" ht="39.75" customHeight="1">
      <c r="A49" s="84">
        <v>10</v>
      </c>
      <c r="B49" s="74" t="s">
        <v>23</v>
      </c>
      <c r="C49" s="119" t="s">
        <v>94</v>
      </c>
      <c r="D49" s="139" t="s">
        <v>182</v>
      </c>
      <c r="E49" s="84">
        <f>E50+E51+E52</f>
        <v>78</v>
      </c>
      <c r="F49" s="85">
        <f>SUM(F50:F52)</f>
        <v>3</v>
      </c>
      <c r="G49" s="85">
        <f t="shared" ref="G49:K49" si="21">SUM(G50:G52)</f>
        <v>2</v>
      </c>
      <c r="H49" s="84">
        <f t="shared" si="21"/>
        <v>1</v>
      </c>
      <c r="I49" s="84">
        <f t="shared" si="21"/>
        <v>1</v>
      </c>
      <c r="J49" s="84">
        <f t="shared" si="21"/>
        <v>0</v>
      </c>
      <c r="K49" s="84">
        <f t="shared" si="21"/>
        <v>0</v>
      </c>
      <c r="L49" s="84">
        <f>SUM(F49:K49)</f>
        <v>7</v>
      </c>
      <c r="M49" s="18">
        <f t="shared" si="3"/>
        <v>8.9743589743589745</v>
      </c>
      <c r="N49" s="43">
        <f t="shared" si="4"/>
        <v>71</v>
      </c>
      <c r="O49" s="119" t="s">
        <v>277</v>
      </c>
      <c r="P49" s="125"/>
    </row>
    <row r="50" spans="1:16" s="95" customFormat="1" ht="40.5" customHeight="1">
      <c r="A50" s="82"/>
      <c r="B50" s="76" t="s">
        <v>14</v>
      </c>
      <c r="C50" s="119"/>
      <c r="D50" s="139"/>
      <c r="E50" s="82">
        <v>64</v>
      </c>
      <c r="F50" s="64">
        <v>4</v>
      </c>
      <c r="G50" s="64">
        <v>2</v>
      </c>
      <c r="H50" s="82">
        <v>1</v>
      </c>
      <c r="I50" s="82">
        <v>1</v>
      </c>
      <c r="J50" s="82">
        <v>0</v>
      </c>
      <c r="K50" s="82">
        <v>0</v>
      </c>
      <c r="L50" s="82">
        <f t="shared" ref="L50:L52" si="22">SUM(F50:K50)</f>
        <v>8</v>
      </c>
      <c r="M50" s="12">
        <f t="shared" si="3"/>
        <v>12.5</v>
      </c>
      <c r="N50" s="43">
        <f t="shared" si="4"/>
        <v>56</v>
      </c>
      <c r="O50" s="120"/>
      <c r="P50" s="125"/>
    </row>
    <row r="51" spans="1:16" s="95" customFormat="1" ht="35.25" customHeight="1">
      <c r="A51" s="82"/>
      <c r="B51" s="76" t="s">
        <v>15</v>
      </c>
      <c r="C51" s="119"/>
      <c r="D51" s="139"/>
      <c r="E51" s="82">
        <v>6</v>
      </c>
      <c r="F51" s="64">
        <v>0</v>
      </c>
      <c r="G51" s="64">
        <v>0</v>
      </c>
      <c r="H51" s="82">
        <v>0</v>
      </c>
      <c r="I51" s="82">
        <v>0</v>
      </c>
      <c r="J51" s="82">
        <v>0</v>
      </c>
      <c r="K51" s="82">
        <v>0</v>
      </c>
      <c r="L51" s="82">
        <f t="shared" si="22"/>
        <v>0</v>
      </c>
      <c r="M51" s="12">
        <f t="shared" si="3"/>
        <v>0</v>
      </c>
      <c r="N51" s="43">
        <f t="shared" si="4"/>
        <v>6</v>
      </c>
      <c r="O51" s="120"/>
      <c r="P51" s="125"/>
    </row>
    <row r="52" spans="1:16" s="95" customFormat="1" ht="35.25" customHeight="1">
      <c r="A52" s="82"/>
      <c r="B52" s="76" t="s">
        <v>16</v>
      </c>
      <c r="C52" s="119"/>
      <c r="D52" s="139"/>
      <c r="E52" s="82">
        <v>8</v>
      </c>
      <c r="F52" s="64">
        <v>-1</v>
      </c>
      <c r="G52" s="64">
        <v>0</v>
      </c>
      <c r="H52" s="82">
        <v>0</v>
      </c>
      <c r="I52" s="82">
        <v>0</v>
      </c>
      <c r="J52" s="82">
        <v>0</v>
      </c>
      <c r="K52" s="82">
        <v>0</v>
      </c>
      <c r="L52" s="82">
        <f t="shared" si="22"/>
        <v>-1</v>
      </c>
      <c r="M52" s="12">
        <f t="shared" si="3"/>
        <v>-12.5</v>
      </c>
      <c r="N52" s="43">
        <f t="shared" si="4"/>
        <v>9</v>
      </c>
      <c r="O52" s="120"/>
      <c r="P52" s="125"/>
    </row>
    <row r="53" spans="1:16" s="95" customFormat="1" ht="36.75" customHeight="1">
      <c r="A53" s="84">
        <v>11</v>
      </c>
      <c r="B53" s="74" t="s">
        <v>24</v>
      </c>
      <c r="C53" s="119" t="s">
        <v>89</v>
      </c>
      <c r="D53" s="139" t="s">
        <v>184</v>
      </c>
      <c r="E53" s="84">
        <f>E54+E55+E56</f>
        <v>25</v>
      </c>
      <c r="F53" s="85">
        <f>SUM(F54:F56)</f>
        <v>2</v>
      </c>
      <c r="G53" s="85">
        <f t="shared" ref="G53:K53" si="23">SUM(G54:G56)</f>
        <v>0</v>
      </c>
      <c r="H53" s="84">
        <f t="shared" si="23"/>
        <v>0</v>
      </c>
      <c r="I53" s="84">
        <f t="shared" si="23"/>
        <v>0</v>
      </c>
      <c r="J53" s="84">
        <f t="shared" si="23"/>
        <v>0</v>
      </c>
      <c r="K53" s="84">
        <f t="shared" si="23"/>
        <v>0</v>
      </c>
      <c r="L53" s="84">
        <f>SUM(F53:K53)</f>
        <v>2</v>
      </c>
      <c r="M53" s="18">
        <f t="shared" si="3"/>
        <v>8</v>
      </c>
      <c r="N53" s="43">
        <f t="shared" si="4"/>
        <v>23</v>
      </c>
      <c r="O53" s="119" t="s">
        <v>276</v>
      </c>
      <c r="P53" s="125"/>
    </row>
    <row r="54" spans="1:16" s="95" customFormat="1" ht="36.75" customHeight="1">
      <c r="A54" s="82"/>
      <c r="B54" s="76" t="s">
        <v>14</v>
      </c>
      <c r="C54" s="119"/>
      <c r="D54" s="139"/>
      <c r="E54" s="82">
        <v>20</v>
      </c>
      <c r="F54" s="64">
        <v>1</v>
      </c>
      <c r="G54" s="64">
        <v>0</v>
      </c>
      <c r="H54" s="82">
        <v>0</v>
      </c>
      <c r="I54" s="82">
        <v>0</v>
      </c>
      <c r="J54" s="82">
        <v>0</v>
      </c>
      <c r="K54" s="82">
        <v>0</v>
      </c>
      <c r="L54" s="82">
        <f t="shared" ref="L54:L56" si="24">SUM(F54:K54)</f>
        <v>1</v>
      </c>
      <c r="M54" s="12">
        <f t="shared" si="3"/>
        <v>5</v>
      </c>
      <c r="N54" s="43">
        <f t="shared" si="4"/>
        <v>19</v>
      </c>
      <c r="O54" s="120"/>
      <c r="P54" s="125"/>
    </row>
    <row r="55" spans="1:16" s="95" customFormat="1" ht="36.75" customHeight="1">
      <c r="A55" s="82"/>
      <c r="B55" s="76" t="s">
        <v>15</v>
      </c>
      <c r="C55" s="119"/>
      <c r="D55" s="139"/>
      <c r="E55" s="82">
        <v>3</v>
      </c>
      <c r="F55" s="64">
        <v>1</v>
      </c>
      <c r="G55" s="64">
        <v>0</v>
      </c>
      <c r="H55" s="82">
        <v>0</v>
      </c>
      <c r="I55" s="82">
        <v>0</v>
      </c>
      <c r="J55" s="82">
        <v>0</v>
      </c>
      <c r="K55" s="82">
        <v>0</v>
      </c>
      <c r="L55" s="82">
        <f t="shared" si="24"/>
        <v>1</v>
      </c>
      <c r="M55" s="12">
        <f t="shared" si="3"/>
        <v>33.333333333333329</v>
      </c>
      <c r="N55" s="43">
        <f t="shared" si="4"/>
        <v>2</v>
      </c>
      <c r="O55" s="120"/>
      <c r="P55" s="125"/>
    </row>
    <row r="56" spans="1:16" s="95" customFormat="1" ht="36.75" customHeight="1">
      <c r="A56" s="82"/>
      <c r="B56" s="76" t="s">
        <v>16</v>
      </c>
      <c r="C56" s="119"/>
      <c r="D56" s="139"/>
      <c r="E56" s="82">
        <v>2</v>
      </c>
      <c r="F56" s="64">
        <v>0</v>
      </c>
      <c r="G56" s="64">
        <v>0</v>
      </c>
      <c r="H56" s="82">
        <v>0</v>
      </c>
      <c r="I56" s="82">
        <v>0</v>
      </c>
      <c r="J56" s="82">
        <v>0</v>
      </c>
      <c r="K56" s="82">
        <v>0</v>
      </c>
      <c r="L56" s="82">
        <f t="shared" si="24"/>
        <v>0</v>
      </c>
      <c r="M56" s="12">
        <f t="shared" si="3"/>
        <v>0</v>
      </c>
      <c r="N56" s="43">
        <f t="shared" si="4"/>
        <v>2</v>
      </c>
      <c r="O56" s="120"/>
      <c r="P56" s="125"/>
    </row>
    <row r="57" spans="1:16" s="95" customFormat="1" ht="39" customHeight="1">
      <c r="A57" s="84">
        <v>12</v>
      </c>
      <c r="B57" s="74" t="s">
        <v>25</v>
      </c>
      <c r="C57" s="162" t="s">
        <v>95</v>
      </c>
      <c r="D57" s="139" t="s">
        <v>194</v>
      </c>
      <c r="E57" s="84">
        <f>E58+E59+E60</f>
        <v>145</v>
      </c>
      <c r="F57" s="85">
        <f>SUM(F58:F60)</f>
        <v>3</v>
      </c>
      <c r="G57" s="85">
        <f t="shared" ref="G57:K57" si="25">SUM(G58:G60)</f>
        <v>4</v>
      </c>
      <c r="H57" s="84">
        <f t="shared" si="25"/>
        <v>2</v>
      </c>
      <c r="I57" s="84">
        <f t="shared" si="25"/>
        <v>1</v>
      </c>
      <c r="J57" s="84">
        <f t="shared" si="25"/>
        <v>1</v>
      </c>
      <c r="K57" s="84">
        <f t="shared" si="25"/>
        <v>0</v>
      </c>
      <c r="L57" s="84">
        <f>SUM(F57:K57)</f>
        <v>11</v>
      </c>
      <c r="M57" s="18">
        <f t="shared" si="3"/>
        <v>7.5862068965517242</v>
      </c>
      <c r="N57" s="43">
        <f t="shared" si="4"/>
        <v>134</v>
      </c>
      <c r="O57" s="119" t="s">
        <v>275</v>
      </c>
      <c r="P57" s="125"/>
    </row>
    <row r="58" spans="1:16" s="95" customFormat="1" ht="32.25" customHeight="1">
      <c r="A58" s="82"/>
      <c r="B58" s="76" t="s">
        <v>14</v>
      </c>
      <c r="C58" s="163"/>
      <c r="D58" s="139"/>
      <c r="E58" s="82">
        <v>114</v>
      </c>
      <c r="F58" s="64">
        <v>2</v>
      </c>
      <c r="G58" s="64">
        <v>2</v>
      </c>
      <c r="H58" s="82">
        <v>1</v>
      </c>
      <c r="I58" s="82">
        <v>1</v>
      </c>
      <c r="J58" s="82">
        <v>1</v>
      </c>
      <c r="K58" s="82">
        <v>0</v>
      </c>
      <c r="L58" s="82">
        <f t="shared" ref="L58:L60" si="26">SUM(F58:K58)</f>
        <v>7</v>
      </c>
      <c r="M58" s="12">
        <f t="shared" si="3"/>
        <v>6.140350877192982</v>
      </c>
      <c r="N58" s="43">
        <f t="shared" si="4"/>
        <v>107</v>
      </c>
      <c r="O58" s="120"/>
      <c r="P58" s="125"/>
    </row>
    <row r="59" spans="1:16" s="95" customFormat="1" ht="45" customHeight="1">
      <c r="A59" s="82"/>
      <c r="B59" s="76" t="s">
        <v>15</v>
      </c>
      <c r="C59" s="163"/>
      <c r="D59" s="139"/>
      <c r="E59" s="82">
        <v>17</v>
      </c>
      <c r="F59" s="64">
        <v>1</v>
      </c>
      <c r="G59" s="64">
        <v>2</v>
      </c>
      <c r="H59" s="82">
        <v>1</v>
      </c>
      <c r="I59" s="82">
        <v>0</v>
      </c>
      <c r="J59" s="82">
        <v>0</v>
      </c>
      <c r="K59" s="82">
        <v>0</v>
      </c>
      <c r="L59" s="82">
        <f t="shared" si="26"/>
        <v>4</v>
      </c>
      <c r="M59" s="12">
        <f t="shared" si="3"/>
        <v>23.52941176470588</v>
      </c>
      <c r="N59" s="43">
        <f t="shared" si="4"/>
        <v>13</v>
      </c>
      <c r="O59" s="120"/>
      <c r="P59" s="125"/>
    </row>
    <row r="60" spans="1:16" s="95" customFormat="1" ht="32.25" customHeight="1">
      <c r="A60" s="82"/>
      <c r="B60" s="76" t="s">
        <v>16</v>
      </c>
      <c r="C60" s="164"/>
      <c r="D60" s="139"/>
      <c r="E60" s="82">
        <v>14</v>
      </c>
      <c r="F60" s="64">
        <v>0</v>
      </c>
      <c r="G60" s="64">
        <v>0</v>
      </c>
      <c r="H60" s="82">
        <v>0</v>
      </c>
      <c r="I60" s="82">
        <v>0</v>
      </c>
      <c r="J60" s="82">
        <v>0</v>
      </c>
      <c r="K60" s="82">
        <v>0</v>
      </c>
      <c r="L60" s="82">
        <f t="shared" si="26"/>
        <v>0</v>
      </c>
      <c r="M60" s="12">
        <f t="shared" si="3"/>
        <v>0</v>
      </c>
      <c r="N60" s="43">
        <f t="shared" si="4"/>
        <v>14</v>
      </c>
      <c r="O60" s="120"/>
      <c r="P60" s="125"/>
    </row>
    <row r="61" spans="1:16" s="95" customFormat="1" ht="37.5" customHeight="1">
      <c r="A61" s="84">
        <v>13</v>
      </c>
      <c r="B61" s="74" t="s">
        <v>57</v>
      </c>
      <c r="C61" s="119" t="s">
        <v>228</v>
      </c>
      <c r="D61" s="139" t="s">
        <v>195</v>
      </c>
      <c r="E61" s="84">
        <f>E62+E63+E64</f>
        <v>237</v>
      </c>
      <c r="F61" s="85">
        <f>SUM(F62:F64)</f>
        <v>3</v>
      </c>
      <c r="G61" s="85">
        <f t="shared" ref="G61:K61" si="27">SUM(G62:G64)</f>
        <v>5</v>
      </c>
      <c r="H61" s="84">
        <f t="shared" si="27"/>
        <v>8</v>
      </c>
      <c r="I61" s="84">
        <f t="shared" si="27"/>
        <v>7</v>
      </c>
      <c r="J61" s="84">
        <f t="shared" si="27"/>
        <v>4</v>
      </c>
      <c r="K61" s="84">
        <f t="shared" si="27"/>
        <v>3</v>
      </c>
      <c r="L61" s="84">
        <f>SUM(F61:K61)</f>
        <v>30</v>
      </c>
      <c r="M61" s="18">
        <f t="shared" si="3"/>
        <v>12.658227848101266</v>
      </c>
      <c r="N61" s="43">
        <f t="shared" si="4"/>
        <v>207</v>
      </c>
      <c r="O61" s="119" t="s">
        <v>274</v>
      </c>
      <c r="P61" s="125"/>
    </row>
    <row r="62" spans="1:16" s="95" customFormat="1" ht="37.5" customHeight="1">
      <c r="A62" s="82"/>
      <c r="B62" s="76" t="s">
        <v>14</v>
      </c>
      <c r="C62" s="120"/>
      <c r="D62" s="139"/>
      <c r="E62" s="82">
        <v>43</v>
      </c>
      <c r="F62" s="64">
        <v>2</v>
      </c>
      <c r="G62" s="64">
        <v>0</v>
      </c>
      <c r="H62" s="82">
        <v>1</v>
      </c>
      <c r="I62" s="82">
        <v>1</v>
      </c>
      <c r="J62" s="82">
        <v>1</v>
      </c>
      <c r="K62" s="82">
        <v>0</v>
      </c>
      <c r="L62" s="82">
        <f t="shared" ref="L62:L64" si="28">SUM(F62:K62)</f>
        <v>5</v>
      </c>
      <c r="M62" s="12">
        <f t="shared" si="3"/>
        <v>11.627906976744185</v>
      </c>
      <c r="N62" s="43">
        <f t="shared" si="4"/>
        <v>38</v>
      </c>
      <c r="O62" s="120"/>
      <c r="P62" s="125"/>
    </row>
    <row r="63" spans="1:16" s="95" customFormat="1" ht="37.5" customHeight="1">
      <c r="A63" s="82"/>
      <c r="B63" s="76" t="s">
        <v>15</v>
      </c>
      <c r="C63" s="120"/>
      <c r="D63" s="139"/>
      <c r="E63" s="82">
        <v>166</v>
      </c>
      <c r="F63" s="64">
        <v>2</v>
      </c>
      <c r="G63" s="64">
        <v>5</v>
      </c>
      <c r="H63" s="82">
        <v>7</v>
      </c>
      <c r="I63" s="82">
        <v>5</v>
      </c>
      <c r="J63" s="82">
        <v>3</v>
      </c>
      <c r="K63" s="82">
        <v>3</v>
      </c>
      <c r="L63" s="82">
        <f t="shared" si="28"/>
        <v>25</v>
      </c>
      <c r="M63" s="12">
        <f t="shared" si="3"/>
        <v>15.060240963855422</v>
      </c>
      <c r="N63" s="43">
        <f t="shared" si="4"/>
        <v>141</v>
      </c>
      <c r="O63" s="120"/>
      <c r="P63" s="125"/>
    </row>
    <row r="64" spans="1:16" s="95" customFormat="1" ht="96.6" customHeight="1">
      <c r="A64" s="82"/>
      <c r="B64" s="76" t="s">
        <v>16</v>
      </c>
      <c r="C64" s="120"/>
      <c r="D64" s="139"/>
      <c r="E64" s="82">
        <v>28</v>
      </c>
      <c r="F64" s="64">
        <v>-1</v>
      </c>
      <c r="G64" s="64">
        <v>0</v>
      </c>
      <c r="H64" s="82">
        <v>0</v>
      </c>
      <c r="I64" s="82">
        <v>1</v>
      </c>
      <c r="J64" s="82">
        <v>0</v>
      </c>
      <c r="K64" s="82">
        <v>0</v>
      </c>
      <c r="L64" s="82">
        <f t="shared" si="28"/>
        <v>0</v>
      </c>
      <c r="M64" s="12">
        <f t="shared" si="3"/>
        <v>0</v>
      </c>
      <c r="N64" s="43">
        <f t="shared" si="4"/>
        <v>28</v>
      </c>
      <c r="O64" s="120"/>
      <c r="P64" s="125"/>
    </row>
    <row r="65" spans="1:16" s="95" customFormat="1" ht="35.25" customHeight="1">
      <c r="A65" s="84">
        <v>14</v>
      </c>
      <c r="B65" s="74" t="s">
        <v>26</v>
      </c>
      <c r="C65" s="119" t="s">
        <v>96</v>
      </c>
      <c r="D65" s="139" t="s">
        <v>196</v>
      </c>
      <c r="E65" s="84">
        <f>E66+E67+E68</f>
        <v>53</v>
      </c>
      <c r="F65" s="85">
        <f>SUM(F66:F68)</f>
        <v>2</v>
      </c>
      <c r="G65" s="85">
        <f t="shared" ref="G65:K65" si="29">SUM(G66:G68)</f>
        <v>0</v>
      </c>
      <c r="H65" s="84">
        <f t="shared" si="29"/>
        <v>0</v>
      </c>
      <c r="I65" s="84">
        <f t="shared" si="29"/>
        <v>5</v>
      </c>
      <c r="J65" s="84">
        <f t="shared" si="29"/>
        <v>1</v>
      </c>
      <c r="K65" s="84">
        <f t="shared" si="29"/>
        <v>1</v>
      </c>
      <c r="L65" s="84">
        <f>SUM(F65:K65)</f>
        <v>9</v>
      </c>
      <c r="M65" s="18">
        <f t="shared" si="3"/>
        <v>16.981132075471699</v>
      </c>
      <c r="N65" s="43">
        <f t="shared" si="4"/>
        <v>44</v>
      </c>
      <c r="O65" s="119" t="s">
        <v>273</v>
      </c>
      <c r="P65" s="125"/>
    </row>
    <row r="66" spans="1:16" s="95" customFormat="1" ht="29.25" customHeight="1">
      <c r="A66" s="82"/>
      <c r="B66" s="76" t="s">
        <v>14</v>
      </c>
      <c r="C66" s="119"/>
      <c r="D66" s="139"/>
      <c r="E66" s="82">
        <v>44</v>
      </c>
      <c r="F66" s="64">
        <v>2</v>
      </c>
      <c r="G66" s="64">
        <v>0</v>
      </c>
      <c r="H66" s="82">
        <v>0</v>
      </c>
      <c r="I66" s="82">
        <v>1</v>
      </c>
      <c r="J66" s="82">
        <v>1</v>
      </c>
      <c r="K66" s="82">
        <v>1</v>
      </c>
      <c r="L66" s="82">
        <f t="shared" ref="L66:L68" si="30">SUM(F66:K66)</f>
        <v>5</v>
      </c>
      <c r="M66" s="12">
        <f t="shared" si="3"/>
        <v>11.363636363636363</v>
      </c>
      <c r="N66" s="43">
        <f t="shared" si="4"/>
        <v>39</v>
      </c>
      <c r="O66" s="120"/>
      <c r="P66" s="125"/>
    </row>
    <row r="67" spans="1:16" s="95" customFormat="1" ht="26.25" customHeight="1">
      <c r="A67" s="82"/>
      <c r="B67" s="76" t="s">
        <v>15</v>
      </c>
      <c r="C67" s="119"/>
      <c r="D67" s="139"/>
      <c r="E67" s="82">
        <v>4</v>
      </c>
      <c r="F67" s="64">
        <v>0</v>
      </c>
      <c r="G67" s="64">
        <v>0</v>
      </c>
      <c r="H67" s="82">
        <v>0</v>
      </c>
      <c r="I67" s="82">
        <v>4</v>
      </c>
      <c r="J67" s="82">
        <v>0</v>
      </c>
      <c r="K67" s="82">
        <v>0</v>
      </c>
      <c r="L67" s="82">
        <f t="shared" si="30"/>
        <v>4</v>
      </c>
      <c r="M67" s="12">
        <f t="shared" si="3"/>
        <v>100</v>
      </c>
      <c r="N67" s="43">
        <f t="shared" si="4"/>
        <v>0</v>
      </c>
      <c r="O67" s="120"/>
      <c r="P67" s="125"/>
    </row>
    <row r="68" spans="1:16" s="95" customFormat="1" ht="27.75" customHeight="1">
      <c r="A68" s="82"/>
      <c r="B68" s="76" t="s">
        <v>16</v>
      </c>
      <c r="C68" s="119"/>
      <c r="D68" s="139"/>
      <c r="E68" s="82">
        <v>5</v>
      </c>
      <c r="F68" s="64">
        <v>0</v>
      </c>
      <c r="G68" s="64">
        <v>0</v>
      </c>
      <c r="H68" s="82">
        <v>0</v>
      </c>
      <c r="I68" s="82">
        <v>0</v>
      </c>
      <c r="J68" s="82">
        <v>0</v>
      </c>
      <c r="K68" s="82">
        <v>0</v>
      </c>
      <c r="L68" s="82">
        <f t="shared" si="30"/>
        <v>0</v>
      </c>
      <c r="M68" s="12">
        <f t="shared" si="3"/>
        <v>0</v>
      </c>
      <c r="N68" s="43">
        <f t="shared" si="4"/>
        <v>5</v>
      </c>
      <c r="O68" s="120"/>
      <c r="P68" s="125"/>
    </row>
    <row r="69" spans="1:16" s="95" customFormat="1" ht="22.5" customHeight="1">
      <c r="A69" s="84">
        <v>15</v>
      </c>
      <c r="B69" s="74" t="s">
        <v>27</v>
      </c>
      <c r="C69" s="119" t="s">
        <v>97</v>
      </c>
      <c r="D69" s="139" t="s">
        <v>197</v>
      </c>
      <c r="E69" s="84">
        <f>E70+E71+E72</f>
        <v>61</v>
      </c>
      <c r="F69" s="85">
        <f>SUM(F70:F72)</f>
        <v>2</v>
      </c>
      <c r="G69" s="85">
        <f t="shared" ref="G69:K69" si="31">SUM(G70:G72)</f>
        <v>0</v>
      </c>
      <c r="H69" s="84">
        <f t="shared" si="31"/>
        <v>0</v>
      </c>
      <c r="I69" s="84">
        <f t="shared" si="31"/>
        <v>0</v>
      </c>
      <c r="J69" s="84">
        <f t="shared" si="31"/>
        <v>1</v>
      </c>
      <c r="K69" s="84">
        <f t="shared" si="31"/>
        <v>11</v>
      </c>
      <c r="L69" s="84">
        <f>SUM(F69:K69)</f>
        <v>14</v>
      </c>
      <c r="M69" s="18">
        <f t="shared" si="3"/>
        <v>22.950819672131146</v>
      </c>
      <c r="N69" s="43">
        <f t="shared" si="4"/>
        <v>47</v>
      </c>
      <c r="O69" s="119" t="s">
        <v>272</v>
      </c>
      <c r="P69" s="125"/>
    </row>
    <row r="70" spans="1:16" s="95" customFormat="1" ht="28.5" customHeight="1">
      <c r="A70" s="82"/>
      <c r="B70" s="76" t="s">
        <v>14</v>
      </c>
      <c r="C70" s="119"/>
      <c r="D70" s="139"/>
      <c r="E70" s="82">
        <v>34</v>
      </c>
      <c r="F70" s="64">
        <v>2</v>
      </c>
      <c r="G70" s="64">
        <v>0</v>
      </c>
      <c r="H70" s="82">
        <v>0</v>
      </c>
      <c r="I70" s="82">
        <v>0</v>
      </c>
      <c r="J70" s="82">
        <v>1</v>
      </c>
      <c r="K70" s="82">
        <v>0</v>
      </c>
      <c r="L70" s="82">
        <f t="shared" ref="L70:L72" si="32">SUM(F70:K70)</f>
        <v>3</v>
      </c>
      <c r="M70" s="12">
        <f t="shared" si="3"/>
        <v>8.8235294117647065</v>
      </c>
      <c r="N70" s="43">
        <f t="shared" si="4"/>
        <v>31</v>
      </c>
      <c r="O70" s="120"/>
      <c r="P70" s="125"/>
    </row>
    <row r="71" spans="1:16" s="95" customFormat="1" ht="42" customHeight="1">
      <c r="A71" s="82"/>
      <c r="B71" s="76" t="s">
        <v>15</v>
      </c>
      <c r="C71" s="119"/>
      <c r="D71" s="139"/>
      <c r="E71" s="82">
        <v>24</v>
      </c>
      <c r="F71" s="64">
        <v>0</v>
      </c>
      <c r="G71" s="64">
        <v>0</v>
      </c>
      <c r="H71" s="82">
        <v>0</v>
      </c>
      <c r="I71" s="82">
        <v>0</v>
      </c>
      <c r="J71" s="82">
        <v>0</v>
      </c>
      <c r="K71" s="82">
        <v>11</v>
      </c>
      <c r="L71" s="82">
        <f t="shared" si="32"/>
        <v>11</v>
      </c>
      <c r="M71" s="12">
        <f t="shared" si="3"/>
        <v>45.833333333333329</v>
      </c>
      <c r="N71" s="43">
        <f t="shared" si="4"/>
        <v>13</v>
      </c>
      <c r="O71" s="120"/>
      <c r="P71" s="125"/>
    </row>
    <row r="72" spans="1:16" s="95" customFormat="1" ht="39.75" customHeight="1">
      <c r="A72" s="82"/>
      <c r="B72" s="76" t="s">
        <v>16</v>
      </c>
      <c r="C72" s="119"/>
      <c r="D72" s="139"/>
      <c r="E72" s="82">
        <v>3</v>
      </c>
      <c r="F72" s="64">
        <v>0</v>
      </c>
      <c r="G72" s="64">
        <v>0</v>
      </c>
      <c r="H72" s="82">
        <v>0</v>
      </c>
      <c r="I72" s="82">
        <v>0</v>
      </c>
      <c r="J72" s="82">
        <v>0</v>
      </c>
      <c r="K72" s="82">
        <v>0</v>
      </c>
      <c r="L72" s="82">
        <f t="shared" si="32"/>
        <v>0</v>
      </c>
      <c r="M72" s="12">
        <f t="shared" si="3"/>
        <v>0</v>
      </c>
      <c r="N72" s="43">
        <f t="shared" si="4"/>
        <v>3</v>
      </c>
      <c r="O72" s="120"/>
      <c r="P72" s="125"/>
    </row>
    <row r="73" spans="1:16" s="95" customFormat="1" ht="39" customHeight="1">
      <c r="A73" s="84">
        <v>16</v>
      </c>
      <c r="B73" s="74" t="s">
        <v>28</v>
      </c>
      <c r="C73" s="119" t="s">
        <v>229</v>
      </c>
      <c r="D73" s="139" t="s">
        <v>198</v>
      </c>
      <c r="E73" s="84">
        <f>E74+E75+E76</f>
        <v>3308</v>
      </c>
      <c r="F73" s="85">
        <f>SUM(F74:F76)</f>
        <v>44</v>
      </c>
      <c r="G73" s="85">
        <f t="shared" ref="G73:K73" si="33">SUM(G74:G76)</f>
        <v>57</v>
      </c>
      <c r="H73" s="84">
        <f t="shared" si="33"/>
        <v>68</v>
      </c>
      <c r="I73" s="84">
        <f t="shared" si="33"/>
        <v>66</v>
      </c>
      <c r="J73" s="84">
        <f t="shared" si="33"/>
        <v>58</v>
      </c>
      <c r="K73" s="84">
        <f t="shared" si="33"/>
        <v>44</v>
      </c>
      <c r="L73" s="84">
        <f>SUM(F73:K73)</f>
        <v>337</v>
      </c>
      <c r="M73" s="18">
        <f t="shared" si="3"/>
        <v>10.187424425634825</v>
      </c>
      <c r="N73" s="43">
        <f t="shared" si="4"/>
        <v>2971</v>
      </c>
      <c r="O73" s="119" t="s">
        <v>271</v>
      </c>
      <c r="P73" s="121" t="s">
        <v>253</v>
      </c>
    </row>
    <row r="74" spans="1:16" s="95" customFormat="1" ht="35.25" customHeight="1">
      <c r="A74" s="82"/>
      <c r="B74" s="76" t="s">
        <v>14</v>
      </c>
      <c r="C74" s="119"/>
      <c r="D74" s="139"/>
      <c r="E74" s="82">
        <v>63</v>
      </c>
      <c r="F74" s="64">
        <v>2</v>
      </c>
      <c r="G74" s="64">
        <v>2</v>
      </c>
      <c r="H74" s="82">
        <v>1</v>
      </c>
      <c r="I74" s="82">
        <v>1</v>
      </c>
      <c r="J74" s="82">
        <v>1</v>
      </c>
      <c r="K74" s="82">
        <v>1</v>
      </c>
      <c r="L74" s="82">
        <f t="shared" ref="L74:L76" si="34">SUM(F74:K74)</f>
        <v>8</v>
      </c>
      <c r="M74" s="12">
        <f t="shared" si="3"/>
        <v>12.698412698412698</v>
      </c>
      <c r="N74" s="43">
        <f t="shared" si="4"/>
        <v>55</v>
      </c>
      <c r="O74" s="120"/>
      <c r="P74" s="140"/>
    </row>
    <row r="75" spans="1:16" s="95" customFormat="1" ht="35.25" customHeight="1">
      <c r="A75" s="82"/>
      <c r="B75" s="76" t="s">
        <v>15</v>
      </c>
      <c r="C75" s="119"/>
      <c r="D75" s="139"/>
      <c r="E75" s="82">
        <v>3240</v>
      </c>
      <c r="F75" s="64">
        <v>42</v>
      </c>
      <c r="G75" s="64">
        <v>55</v>
      </c>
      <c r="H75" s="82">
        <v>67</v>
      </c>
      <c r="I75" s="82">
        <v>65</v>
      </c>
      <c r="J75" s="82">
        <v>57</v>
      </c>
      <c r="K75" s="82">
        <v>43</v>
      </c>
      <c r="L75" s="82">
        <f t="shared" si="34"/>
        <v>329</v>
      </c>
      <c r="M75" s="12">
        <f t="shared" si="3"/>
        <v>10.154320987654321</v>
      </c>
      <c r="N75" s="43">
        <f t="shared" si="4"/>
        <v>2911</v>
      </c>
      <c r="O75" s="120"/>
      <c r="P75" s="140"/>
    </row>
    <row r="76" spans="1:16" s="95" customFormat="1" ht="35.25" customHeight="1">
      <c r="A76" s="82"/>
      <c r="B76" s="76" t="s">
        <v>16</v>
      </c>
      <c r="C76" s="119"/>
      <c r="D76" s="139"/>
      <c r="E76" s="82">
        <v>5</v>
      </c>
      <c r="F76" s="64">
        <v>0</v>
      </c>
      <c r="G76" s="64">
        <v>0</v>
      </c>
      <c r="H76" s="82">
        <v>0</v>
      </c>
      <c r="I76" s="82">
        <v>0</v>
      </c>
      <c r="J76" s="82">
        <v>0</v>
      </c>
      <c r="K76" s="82">
        <v>0</v>
      </c>
      <c r="L76" s="82">
        <f t="shared" si="34"/>
        <v>0</v>
      </c>
      <c r="M76" s="12">
        <f t="shared" si="3"/>
        <v>0</v>
      </c>
      <c r="N76" s="43">
        <f t="shared" si="4"/>
        <v>5</v>
      </c>
      <c r="O76" s="120"/>
      <c r="P76" s="140"/>
    </row>
    <row r="77" spans="1:16" s="95" customFormat="1" ht="55.5" customHeight="1">
      <c r="A77" s="84">
        <v>17</v>
      </c>
      <c r="B77" s="74" t="s">
        <v>29</v>
      </c>
      <c r="C77" s="119" t="s">
        <v>98</v>
      </c>
      <c r="D77" s="165" t="s">
        <v>199</v>
      </c>
      <c r="E77" s="84">
        <f>E78+E79+E80</f>
        <v>110</v>
      </c>
      <c r="F77" s="85">
        <f>SUM(F78:F80)</f>
        <v>0</v>
      </c>
      <c r="G77" s="85">
        <f t="shared" ref="G77:K77" si="35">SUM(G78:G80)</f>
        <v>0</v>
      </c>
      <c r="H77" s="84">
        <f t="shared" si="35"/>
        <v>2</v>
      </c>
      <c r="I77" s="84">
        <f t="shared" si="35"/>
        <v>0</v>
      </c>
      <c r="J77" s="84">
        <f t="shared" si="35"/>
        <v>26</v>
      </c>
      <c r="K77" s="84">
        <f t="shared" si="35"/>
        <v>0</v>
      </c>
      <c r="L77" s="84">
        <f>SUM(F77:K77)</f>
        <v>28</v>
      </c>
      <c r="M77" s="18">
        <f t="shared" ref="M77:M146" si="36">L77/E77*100</f>
        <v>25.454545454545453</v>
      </c>
      <c r="N77" s="43">
        <f t="shared" ref="N77:N142" si="37">E77-L77</f>
        <v>82</v>
      </c>
      <c r="O77" s="157" t="s">
        <v>270</v>
      </c>
      <c r="P77" s="121"/>
    </row>
    <row r="78" spans="1:16" s="95" customFormat="1" ht="49.5" customHeight="1">
      <c r="A78" s="82"/>
      <c r="B78" s="76" t="s">
        <v>14</v>
      </c>
      <c r="C78" s="119"/>
      <c r="D78" s="166"/>
      <c r="E78" s="82">
        <v>68</v>
      </c>
      <c r="F78" s="64">
        <v>0</v>
      </c>
      <c r="G78" s="64">
        <v>0</v>
      </c>
      <c r="H78" s="82">
        <v>2</v>
      </c>
      <c r="I78" s="82">
        <v>0</v>
      </c>
      <c r="J78" s="82">
        <v>2</v>
      </c>
      <c r="K78" s="82">
        <v>0</v>
      </c>
      <c r="L78" s="82">
        <f t="shared" ref="L78:L80" si="38">SUM(F78:K78)</f>
        <v>4</v>
      </c>
      <c r="M78" s="12">
        <f t="shared" si="36"/>
        <v>5.8823529411764701</v>
      </c>
      <c r="N78" s="43">
        <f t="shared" si="37"/>
        <v>64</v>
      </c>
      <c r="O78" s="160"/>
      <c r="P78" s="125"/>
    </row>
    <row r="79" spans="1:16" s="95" customFormat="1" ht="39" customHeight="1">
      <c r="A79" s="82"/>
      <c r="B79" s="76" t="s">
        <v>15</v>
      </c>
      <c r="C79" s="119"/>
      <c r="D79" s="166"/>
      <c r="E79" s="82">
        <v>35</v>
      </c>
      <c r="F79" s="64">
        <v>0</v>
      </c>
      <c r="G79" s="64">
        <v>0</v>
      </c>
      <c r="H79" s="82">
        <v>0</v>
      </c>
      <c r="I79" s="82">
        <v>0</v>
      </c>
      <c r="J79" s="82">
        <v>22</v>
      </c>
      <c r="K79" s="82">
        <v>0</v>
      </c>
      <c r="L79" s="82">
        <f t="shared" si="38"/>
        <v>22</v>
      </c>
      <c r="M79" s="12">
        <f t="shared" si="36"/>
        <v>62.857142857142854</v>
      </c>
      <c r="N79" s="43">
        <f t="shared" si="37"/>
        <v>13</v>
      </c>
      <c r="O79" s="160"/>
      <c r="P79" s="125"/>
    </row>
    <row r="80" spans="1:16" s="95" customFormat="1" ht="38.25" customHeight="1">
      <c r="A80" s="82"/>
      <c r="B80" s="76" t="s">
        <v>16</v>
      </c>
      <c r="C80" s="119"/>
      <c r="D80" s="167"/>
      <c r="E80" s="82">
        <v>7</v>
      </c>
      <c r="F80" s="64">
        <v>0</v>
      </c>
      <c r="G80" s="64">
        <v>0</v>
      </c>
      <c r="H80" s="82">
        <v>0</v>
      </c>
      <c r="I80" s="82">
        <v>0</v>
      </c>
      <c r="J80" s="82">
        <v>2</v>
      </c>
      <c r="K80" s="82">
        <v>0</v>
      </c>
      <c r="L80" s="82">
        <f t="shared" si="38"/>
        <v>2</v>
      </c>
      <c r="M80" s="12">
        <f t="shared" si="36"/>
        <v>28.571428571428569</v>
      </c>
      <c r="N80" s="43">
        <f t="shared" si="37"/>
        <v>5</v>
      </c>
      <c r="O80" s="161"/>
      <c r="P80" s="125"/>
    </row>
    <row r="81" spans="1:16" s="95" customFormat="1" ht="31.5" customHeight="1">
      <c r="A81" s="84">
        <v>18</v>
      </c>
      <c r="B81" s="74" t="s">
        <v>30</v>
      </c>
      <c r="C81" s="119" t="s">
        <v>99</v>
      </c>
      <c r="D81" s="139" t="s">
        <v>196</v>
      </c>
      <c r="E81" s="84">
        <f>E82+E83+E84</f>
        <v>54</v>
      </c>
      <c r="F81" s="85">
        <f>SUM(F82:F84)</f>
        <v>0</v>
      </c>
      <c r="G81" s="85">
        <f t="shared" ref="G81:K81" si="39">SUM(G82:G84)</f>
        <v>1</v>
      </c>
      <c r="H81" s="84">
        <f t="shared" si="39"/>
        <v>1</v>
      </c>
      <c r="I81" s="84">
        <f t="shared" si="39"/>
        <v>1</v>
      </c>
      <c r="J81" s="84">
        <f t="shared" si="39"/>
        <v>1</v>
      </c>
      <c r="K81" s="84">
        <f t="shared" si="39"/>
        <v>1</v>
      </c>
      <c r="L81" s="84">
        <f>SUM(F81:K81)</f>
        <v>5</v>
      </c>
      <c r="M81" s="18">
        <f t="shared" si="36"/>
        <v>9.2592592592592595</v>
      </c>
      <c r="N81" s="43">
        <f t="shared" si="37"/>
        <v>49</v>
      </c>
      <c r="O81" s="139" t="s">
        <v>269</v>
      </c>
      <c r="P81" s="125"/>
    </row>
    <row r="82" spans="1:16" s="95" customFormat="1" ht="35.25" customHeight="1">
      <c r="A82" s="82"/>
      <c r="B82" s="76" t="s">
        <v>14</v>
      </c>
      <c r="C82" s="119"/>
      <c r="D82" s="139"/>
      <c r="E82" s="82">
        <v>52</v>
      </c>
      <c r="F82" s="64">
        <v>0</v>
      </c>
      <c r="G82" s="64">
        <v>1</v>
      </c>
      <c r="H82" s="82">
        <v>1</v>
      </c>
      <c r="I82" s="82">
        <v>1</v>
      </c>
      <c r="J82" s="82">
        <v>1</v>
      </c>
      <c r="K82" s="82">
        <v>1</v>
      </c>
      <c r="L82" s="82">
        <f t="shared" ref="L82:L84" si="40">SUM(F82:K82)</f>
        <v>5</v>
      </c>
      <c r="M82" s="18">
        <f t="shared" si="36"/>
        <v>9.6153846153846168</v>
      </c>
      <c r="N82" s="43">
        <f t="shared" si="37"/>
        <v>47</v>
      </c>
      <c r="O82" s="120"/>
      <c r="P82" s="125"/>
    </row>
    <row r="83" spans="1:16" s="95" customFormat="1" ht="36.75" customHeight="1">
      <c r="A83" s="82"/>
      <c r="B83" s="76" t="s">
        <v>15</v>
      </c>
      <c r="C83" s="119"/>
      <c r="D83" s="139"/>
      <c r="E83" s="82">
        <v>0</v>
      </c>
      <c r="F83" s="64">
        <v>0</v>
      </c>
      <c r="G83" s="64">
        <v>0</v>
      </c>
      <c r="H83" s="82">
        <v>0</v>
      </c>
      <c r="I83" s="82">
        <v>0</v>
      </c>
      <c r="J83" s="82">
        <v>0</v>
      </c>
      <c r="K83" s="82">
        <v>0</v>
      </c>
      <c r="L83" s="82">
        <f t="shared" si="40"/>
        <v>0</v>
      </c>
      <c r="M83" s="18">
        <v>0</v>
      </c>
      <c r="N83" s="43">
        <f t="shared" si="37"/>
        <v>0</v>
      </c>
      <c r="O83" s="120"/>
      <c r="P83" s="125"/>
    </row>
    <row r="84" spans="1:16" s="95" customFormat="1" ht="27" customHeight="1">
      <c r="A84" s="82"/>
      <c r="B84" s="76" t="s">
        <v>16</v>
      </c>
      <c r="C84" s="119"/>
      <c r="D84" s="139"/>
      <c r="E84" s="82">
        <v>2</v>
      </c>
      <c r="F84" s="64">
        <v>0</v>
      </c>
      <c r="G84" s="64">
        <v>0</v>
      </c>
      <c r="H84" s="82">
        <v>0</v>
      </c>
      <c r="I84" s="82">
        <v>0</v>
      </c>
      <c r="J84" s="82">
        <v>0</v>
      </c>
      <c r="K84" s="82">
        <v>0</v>
      </c>
      <c r="L84" s="82">
        <f t="shared" si="40"/>
        <v>0</v>
      </c>
      <c r="M84" s="18">
        <f t="shared" si="36"/>
        <v>0</v>
      </c>
      <c r="N84" s="43">
        <f t="shared" si="37"/>
        <v>2</v>
      </c>
      <c r="O84" s="120"/>
      <c r="P84" s="125"/>
    </row>
    <row r="85" spans="1:16" s="95" customFormat="1" ht="22.5" customHeight="1">
      <c r="A85" s="84">
        <v>19</v>
      </c>
      <c r="B85" s="74" t="s">
        <v>31</v>
      </c>
      <c r="C85" s="119" t="s">
        <v>100</v>
      </c>
      <c r="D85" s="139" t="s">
        <v>200</v>
      </c>
      <c r="E85" s="84">
        <f>E86+E87+E88</f>
        <v>44</v>
      </c>
      <c r="F85" s="85">
        <f>SUM(F86:F88)</f>
        <v>-1</v>
      </c>
      <c r="G85" s="85">
        <f t="shared" ref="G85:K85" si="41">SUM(G86:G88)</f>
        <v>1</v>
      </c>
      <c r="H85" s="84">
        <f t="shared" si="41"/>
        <v>0</v>
      </c>
      <c r="I85" s="84">
        <f t="shared" si="41"/>
        <v>0</v>
      </c>
      <c r="J85" s="84">
        <f t="shared" si="41"/>
        <v>1</v>
      </c>
      <c r="K85" s="84">
        <f t="shared" si="41"/>
        <v>1</v>
      </c>
      <c r="L85" s="84">
        <f>SUM(F85:K85)</f>
        <v>2</v>
      </c>
      <c r="M85" s="18">
        <f t="shared" si="36"/>
        <v>4.5454545454545459</v>
      </c>
      <c r="N85" s="43">
        <f t="shared" si="37"/>
        <v>42</v>
      </c>
      <c r="O85" s="119" t="s">
        <v>254</v>
      </c>
      <c r="P85" s="125"/>
    </row>
    <row r="86" spans="1:16" s="95" customFormat="1" ht="38.25" customHeight="1">
      <c r="A86" s="82"/>
      <c r="B86" s="76" t="s">
        <v>14</v>
      </c>
      <c r="C86" s="119"/>
      <c r="D86" s="139"/>
      <c r="E86" s="82">
        <v>41</v>
      </c>
      <c r="F86" s="64">
        <v>0</v>
      </c>
      <c r="G86" s="64">
        <v>1</v>
      </c>
      <c r="H86" s="82">
        <v>0</v>
      </c>
      <c r="I86" s="82">
        <v>0</v>
      </c>
      <c r="J86" s="82">
        <v>1</v>
      </c>
      <c r="K86" s="82">
        <v>1</v>
      </c>
      <c r="L86" s="82">
        <f t="shared" ref="L86:L88" si="42">SUM(F86:K86)</f>
        <v>3</v>
      </c>
      <c r="M86" s="12">
        <f t="shared" si="36"/>
        <v>7.3170731707317067</v>
      </c>
      <c r="N86" s="43">
        <f t="shared" si="37"/>
        <v>38</v>
      </c>
      <c r="O86" s="120"/>
      <c r="P86" s="125"/>
    </row>
    <row r="87" spans="1:16" s="95" customFormat="1" ht="30" customHeight="1">
      <c r="A87" s="82"/>
      <c r="B87" s="76" t="s">
        <v>15</v>
      </c>
      <c r="C87" s="119"/>
      <c r="D87" s="139"/>
      <c r="E87" s="82">
        <v>0</v>
      </c>
      <c r="F87" s="64">
        <v>0</v>
      </c>
      <c r="G87" s="64">
        <v>0</v>
      </c>
      <c r="H87" s="82">
        <v>0</v>
      </c>
      <c r="I87" s="82">
        <v>0</v>
      </c>
      <c r="J87" s="82">
        <v>0</v>
      </c>
      <c r="K87" s="82">
        <v>0</v>
      </c>
      <c r="L87" s="82">
        <f t="shared" si="42"/>
        <v>0</v>
      </c>
      <c r="M87" s="12">
        <v>0</v>
      </c>
      <c r="N87" s="43">
        <f t="shared" si="37"/>
        <v>0</v>
      </c>
      <c r="O87" s="120"/>
      <c r="P87" s="125"/>
    </row>
    <row r="88" spans="1:16" s="95" customFormat="1" ht="37.5" customHeight="1">
      <c r="A88" s="82"/>
      <c r="B88" s="76" t="s">
        <v>16</v>
      </c>
      <c r="C88" s="119"/>
      <c r="D88" s="139"/>
      <c r="E88" s="82">
        <v>3</v>
      </c>
      <c r="F88" s="64">
        <v>-1</v>
      </c>
      <c r="G88" s="64">
        <v>0</v>
      </c>
      <c r="H88" s="82">
        <v>0</v>
      </c>
      <c r="I88" s="82">
        <v>0</v>
      </c>
      <c r="J88" s="82">
        <v>0</v>
      </c>
      <c r="K88" s="82">
        <v>0</v>
      </c>
      <c r="L88" s="82">
        <f t="shared" si="42"/>
        <v>-1</v>
      </c>
      <c r="M88" s="12">
        <f t="shared" si="36"/>
        <v>-33.333333333333329</v>
      </c>
      <c r="N88" s="43">
        <f t="shared" si="37"/>
        <v>4</v>
      </c>
      <c r="O88" s="120"/>
      <c r="P88" s="125"/>
    </row>
    <row r="89" spans="1:16" s="95" customFormat="1" ht="33.75" customHeight="1">
      <c r="A89" s="84">
        <v>20</v>
      </c>
      <c r="B89" s="74" t="s">
        <v>52</v>
      </c>
      <c r="C89" s="119" t="s">
        <v>101</v>
      </c>
      <c r="D89" s="139" t="s">
        <v>201</v>
      </c>
      <c r="E89" s="84">
        <f>E90+E91+E92</f>
        <v>132</v>
      </c>
      <c r="F89" s="85">
        <f t="shared" ref="F89:K89" si="43">F90+F91+F92</f>
        <v>8</v>
      </c>
      <c r="G89" s="85">
        <f t="shared" si="43"/>
        <v>6</v>
      </c>
      <c r="H89" s="84">
        <f t="shared" si="43"/>
        <v>5</v>
      </c>
      <c r="I89" s="84">
        <f t="shared" si="43"/>
        <v>3</v>
      </c>
      <c r="J89" s="84">
        <f t="shared" si="43"/>
        <v>3</v>
      </c>
      <c r="K89" s="84">
        <f t="shared" si="43"/>
        <v>1</v>
      </c>
      <c r="L89" s="84">
        <f t="shared" ref="L89:L137" si="44">F89+G89+H89+I89+J89+K89</f>
        <v>26</v>
      </c>
      <c r="M89" s="18">
        <f t="shared" si="36"/>
        <v>19.696969696969695</v>
      </c>
      <c r="N89" s="43">
        <f t="shared" si="37"/>
        <v>106</v>
      </c>
      <c r="O89" s="119" t="s">
        <v>267</v>
      </c>
      <c r="P89" s="125"/>
    </row>
    <row r="90" spans="1:16" s="95" customFormat="1" ht="33.75" customHeight="1">
      <c r="A90" s="82"/>
      <c r="B90" s="76" t="s">
        <v>14</v>
      </c>
      <c r="C90" s="119"/>
      <c r="D90" s="139"/>
      <c r="E90" s="82">
        <v>72</v>
      </c>
      <c r="F90" s="64">
        <v>2</v>
      </c>
      <c r="G90" s="64">
        <v>2</v>
      </c>
      <c r="H90" s="82">
        <v>1</v>
      </c>
      <c r="I90" s="82">
        <v>2</v>
      </c>
      <c r="J90" s="82">
        <v>1</v>
      </c>
      <c r="K90" s="82">
        <v>0</v>
      </c>
      <c r="L90" s="82">
        <f t="shared" si="44"/>
        <v>8</v>
      </c>
      <c r="M90" s="12">
        <f t="shared" si="36"/>
        <v>11.111111111111111</v>
      </c>
      <c r="N90" s="43">
        <f t="shared" si="37"/>
        <v>64</v>
      </c>
      <c r="O90" s="120"/>
      <c r="P90" s="125"/>
    </row>
    <row r="91" spans="1:16" s="95" customFormat="1" ht="33.75" customHeight="1">
      <c r="A91" s="82"/>
      <c r="B91" s="76" t="s">
        <v>15</v>
      </c>
      <c r="C91" s="119"/>
      <c r="D91" s="139"/>
      <c r="E91" s="82">
        <v>46</v>
      </c>
      <c r="F91" s="64">
        <v>6</v>
      </c>
      <c r="G91" s="64">
        <v>4</v>
      </c>
      <c r="H91" s="82">
        <v>4</v>
      </c>
      <c r="I91" s="82">
        <v>1</v>
      </c>
      <c r="J91" s="82">
        <v>1</v>
      </c>
      <c r="K91" s="82">
        <v>1</v>
      </c>
      <c r="L91" s="82">
        <f t="shared" si="44"/>
        <v>17</v>
      </c>
      <c r="M91" s="12">
        <f t="shared" si="36"/>
        <v>36.95652173913043</v>
      </c>
      <c r="N91" s="43">
        <f t="shared" si="37"/>
        <v>29</v>
      </c>
      <c r="O91" s="120"/>
      <c r="P91" s="125"/>
    </row>
    <row r="92" spans="1:16" s="95" customFormat="1" ht="51" customHeight="1">
      <c r="A92" s="82"/>
      <c r="B92" s="76" t="s">
        <v>16</v>
      </c>
      <c r="C92" s="119"/>
      <c r="D92" s="139"/>
      <c r="E92" s="82">
        <v>14</v>
      </c>
      <c r="F92" s="64">
        <v>0</v>
      </c>
      <c r="G92" s="64">
        <v>0</v>
      </c>
      <c r="H92" s="82">
        <v>0</v>
      </c>
      <c r="I92" s="82">
        <v>0</v>
      </c>
      <c r="J92" s="82">
        <v>1</v>
      </c>
      <c r="K92" s="82">
        <v>0</v>
      </c>
      <c r="L92" s="82">
        <f t="shared" si="44"/>
        <v>1</v>
      </c>
      <c r="M92" s="12">
        <f t="shared" si="36"/>
        <v>7.1428571428571423</v>
      </c>
      <c r="N92" s="43">
        <f t="shared" si="37"/>
        <v>13</v>
      </c>
      <c r="O92" s="120"/>
      <c r="P92" s="125"/>
    </row>
    <row r="93" spans="1:16" s="95" customFormat="1" ht="25.5" customHeight="1">
      <c r="A93" s="84">
        <v>21</v>
      </c>
      <c r="B93" s="74" t="s">
        <v>58</v>
      </c>
      <c r="C93" s="120" t="s">
        <v>227</v>
      </c>
      <c r="D93" s="134"/>
      <c r="E93" s="84">
        <f t="shared" ref="E93:K93" si="45">E94+E95+E96</f>
        <v>9</v>
      </c>
      <c r="F93" s="85">
        <f t="shared" si="45"/>
        <v>0</v>
      </c>
      <c r="G93" s="85">
        <f t="shared" si="45"/>
        <v>0</v>
      </c>
      <c r="H93" s="84">
        <f t="shared" si="45"/>
        <v>0</v>
      </c>
      <c r="I93" s="84">
        <f t="shared" si="45"/>
        <v>0</v>
      </c>
      <c r="J93" s="84">
        <f t="shared" si="45"/>
        <v>0</v>
      </c>
      <c r="K93" s="84">
        <f t="shared" si="45"/>
        <v>9</v>
      </c>
      <c r="L93" s="84">
        <f t="shared" si="44"/>
        <v>9</v>
      </c>
      <c r="M93" s="18">
        <f t="shared" si="36"/>
        <v>100</v>
      </c>
      <c r="N93" s="43">
        <f t="shared" si="37"/>
        <v>0</v>
      </c>
      <c r="O93" s="119" t="s">
        <v>268</v>
      </c>
      <c r="P93" s="121" t="s">
        <v>287</v>
      </c>
    </row>
    <row r="94" spans="1:16" s="95" customFormat="1" ht="18.75" customHeight="1">
      <c r="A94" s="82"/>
      <c r="B94" s="76" t="s">
        <v>14</v>
      </c>
      <c r="C94" s="120"/>
      <c r="D94" s="134"/>
      <c r="E94" s="82">
        <v>9</v>
      </c>
      <c r="F94" s="64">
        <v>0</v>
      </c>
      <c r="G94" s="64">
        <v>0</v>
      </c>
      <c r="H94" s="82">
        <v>0</v>
      </c>
      <c r="I94" s="82">
        <v>0</v>
      </c>
      <c r="J94" s="82">
        <v>0</v>
      </c>
      <c r="K94" s="82">
        <v>9</v>
      </c>
      <c r="L94" s="82">
        <f t="shared" si="44"/>
        <v>9</v>
      </c>
      <c r="M94" s="12">
        <f t="shared" si="36"/>
        <v>100</v>
      </c>
      <c r="N94" s="43">
        <f t="shared" si="37"/>
        <v>0</v>
      </c>
      <c r="O94" s="120"/>
      <c r="P94" s="125"/>
    </row>
    <row r="95" spans="1:16" s="95" customFormat="1" ht="23.25" customHeight="1">
      <c r="A95" s="82"/>
      <c r="B95" s="76" t="s">
        <v>15</v>
      </c>
      <c r="C95" s="120"/>
      <c r="D95" s="134"/>
      <c r="E95" s="82">
        <v>0</v>
      </c>
      <c r="F95" s="64">
        <v>0</v>
      </c>
      <c r="G95" s="64">
        <v>0</v>
      </c>
      <c r="H95" s="82">
        <v>0</v>
      </c>
      <c r="I95" s="82">
        <v>0</v>
      </c>
      <c r="J95" s="82">
        <v>0</v>
      </c>
      <c r="K95" s="82">
        <v>0</v>
      </c>
      <c r="L95" s="82">
        <f t="shared" si="44"/>
        <v>0</v>
      </c>
      <c r="M95" s="12">
        <v>0</v>
      </c>
      <c r="N95" s="43">
        <f t="shared" si="37"/>
        <v>0</v>
      </c>
      <c r="O95" s="120"/>
      <c r="P95" s="125"/>
    </row>
    <row r="96" spans="1:16" s="95" customFormat="1" ht="15.75" customHeight="1">
      <c r="A96" s="82"/>
      <c r="B96" s="76" t="s">
        <v>16</v>
      </c>
      <c r="C96" s="120"/>
      <c r="D96" s="134"/>
      <c r="E96" s="82">
        <v>0</v>
      </c>
      <c r="F96" s="64">
        <v>0</v>
      </c>
      <c r="G96" s="64">
        <v>0</v>
      </c>
      <c r="H96" s="82">
        <v>0</v>
      </c>
      <c r="I96" s="82">
        <v>0</v>
      </c>
      <c r="J96" s="82">
        <v>0</v>
      </c>
      <c r="K96" s="82">
        <v>0</v>
      </c>
      <c r="L96" s="82">
        <f t="shared" si="44"/>
        <v>0</v>
      </c>
      <c r="M96" s="12">
        <v>0</v>
      </c>
      <c r="N96" s="43">
        <f t="shared" si="37"/>
        <v>0</v>
      </c>
      <c r="O96" s="120"/>
      <c r="P96" s="125"/>
    </row>
    <row r="97" spans="1:16" s="97" customFormat="1" ht="42" customHeight="1">
      <c r="A97" s="84">
        <v>22</v>
      </c>
      <c r="B97" s="74" t="s">
        <v>226</v>
      </c>
      <c r="C97" s="120"/>
      <c r="D97" s="134"/>
      <c r="E97" s="84">
        <f>E98+E99+E100</f>
        <v>5</v>
      </c>
      <c r="F97" s="85">
        <f t="shared" ref="F97:K97" si="46">F98+F99+F100</f>
        <v>0</v>
      </c>
      <c r="G97" s="85">
        <f t="shared" si="46"/>
        <v>0</v>
      </c>
      <c r="H97" s="84">
        <f t="shared" si="46"/>
        <v>0</v>
      </c>
      <c r="I97" s="84">
        <f t="shared" si="46"/>
        <v>0</v>
      </c>
      <c r="J97" s="84">
        <f t="shared" si="46"/>
        <v>0</v>
      </c>
      <c r="K97" s="84">
        <f t="shared" si="46"/>
        <v>0</v>
      </c>
      <c r="L97" s="84">
        <f>SUM(F97:K97)</f>
        <v>0</v>
      </c>
      <c r="M97" s="12">
        <f t="shared" si="36"/>
        <v>0</v>
      </c>
      <c r="N97" s="43">
        <f t="shared" si="37"/>
        <v>5</v>
      </c>
      <c r="O97" s="119" t="s">
        <v>255</v>
      </c>
      <c r="P97" s="136"/>
    </row>
    <row r="98" spans="1:16" s="95" customFormat="1" ht="21" customHeight="1">
      <c r="A98" s="82"/>
      <c r="B98" s="76" t="s">
        <v>14</v>
      </c>
      <c r="C98" s="120"/>
      <c r="D98" s="134"/>
      <c r="E98" s="82">
        <v>4</v>
      </c>
      <c r="F98" s="64">
        <v>0</v>
      </c>
      <c r="G98" s="64">
        <v>0</v>
      </c>
      <c r="H98" s="82">
        <v>0</v>
      </c>
      <c r="I98" s="82">
        <v>0</v>
      </c>
      <c r="J98" s="82">
        <v>0</v>
      </c>
      <c r="K98" s="82">
        <v>0</v>
      </c>
      <c r="L98" s="84">
        <f t="shared" ref="L98:L100" si="47">SUM(F98:K98)</f>
        <v>0</v>
      </c>
      <c r="M98" s="12">
        <f t="shared" si="36"/>
        <v>0</v>
      </c>
      <c r="N98" s="43">
        <f t="shared" si="37"/>
        <v>4</v>
      </c>
      <c r="O98" s="120"/>
      <c r="P98" s="137"/>
    </row>
    <row r="99" spans="1:16" s="95" customFormat="1" ht="21" customHeight="1">
      <c r="A99" s="82"/>
      <c r="B99" s="76" t="s">
        <v>15</v>
      </c>
      <c r="C99" s="120"/>
      <c r="D99" s="134"/>
      <c r="E99" s="82">
        <v>0</v>
      </c>
      <c r="F99" s="64">
        <v>0</v>
      </c>
      <c r="G99" s="64">
        <v>0</v>
      </c>
      <c r="H99" s="82">
        <v>0</v>
      </c>
      <c r="I99" s="82">
        <v>0</v>
      </c>
      <c r="J99" s="82">
        <v>0</v>
      </c>
      <c r="K99" s="82">
        <v>0</v>
      </c>
      <c r="L99" s="84">
        <f t="shared" si="47"/>
        <v>0</v>
      </c>
      <c r="M99" s="12">
        <v>0</v>
      </c>
      <c r="N99" s="43">
        <f t="shared" si="37"/>
        <v>0</v>
      </c>
      <c r="O99" s="120"/>
      <c r="P99" s="137"/>
    </row>
    <row r="100" spans="1:16" s="95" customFormat="1" ht="20.25" customHeight="1">
      <c r="A100" s="82"/>
      <c r="B100" s="76" t="s">
        <v>16</v>
      </c>
      <c r="C100" s="120"/>
      <c r="D100" s="134"/>
      <c r="E100" s="82">
        <v>1</v>
      </c>
      <c r="F100" s="64">
        <v>0</v>
      </c>
      <c r="G100" s="64">
        <v>0</v>
      </c>
      <c r="H100" s="82">
        <v>0</v>
      </c>
      <c r="I100" s="82">
        <v>0</v>
      </c>
      <c r="J100" s="82">
        <v>0</v>
      </c>
      <c r="K100" s="82">
        <v>0</v>
      </c>
      <c r="L100" s="84">
        <f t="shared" si="47"/>
        <v>0</v>
      </c>
      <c r="M100" s="12">
        <f t="shared" si="36"/>
        <v>0</v>
      </c>
      <c r="N100" s="43">
        <f t="shared" si="37"/>
        <v>1</v>
      </c>
      <c r="O100" s="120"/>
      <c r="P100" s="138"/>
    </row>
    <row r="101" spans="1:16" s="95" customFormat="1" ht="40.5" customHeight="1">
      <c r="A101" s="84" t="s">
        <v>32</v>
      </c>
      <c r="B101" s="113" t="s">
        <v>33</v>
      </c>
      <c r="C101" s="113"/>
      <c r="D101" s="113"/>
      <c r="E101" s="84">
        <f>E102+E105+E108+E111+E114+E117+E120+E123+E126</f>
        <v>629</v>
      </c>
      <c r="F101" s="85">
        <f t="shared" ref="F101:K101" si="48">F102+F105+F108+F111+F114+F117+F120+F123+F126</f>
        <v>7</v>
      </c>
      <c r="G101" s="85">
        <f t="shared" si="48"/>
        <v>19</v>
      </c>
      <c r="H101" s="84">
        <f t="shared" si="48"/>
        <v>13</v>
      </c>
      <c r="I101" s="84">
        <f t="shared" si="48"/>
        <v>22</v>
      </c>
      <c r="J101" s="84">
        <f t="shared" si="48"/>
        <v>10</v>
      </c>
      <c r="K101" s="84">
        <f t="shared" si="48"/>
        <v>9</v>
      </c>
      <c r="L101" s="84">
        <f>SUM(F101:K101)</f>
        <v>80</v>
      </c>
      <c r="M101" s="12">
        <f t="shared" si="36"/>
        <v>12.71860095389507</v>
      </c>
      <c r="N101" s="43">
        <f t="shared" si="37"/>
        <v>549</v>
      </c>
      <c r="O101" s="76"/>
      <c r="P101" s="77"/>
    </row>
    <row r="102" spans="1:16" s="95" customFormat="1" ht="33.75" customHeight="1">
      <c r="A102" s="84">
        <v>1</v>
      </c>
      <c r="B102" s="74" t="s">
        <v>34</v>
      </c>
      <c r="C102" s="119" t="s">
        <v>126</v>
      </c>
      <c r="D102" s="134" t="s">
        <v>102</v>
      </c>
      <c r="E102" s="84">
        <f>E103+E104</f>
        <v>272</v>
      </c>
      <c r="F102" s="85">
        <f t="shared" ref="F102:K102" si="49">F103+F104</f>
        <v>0</v>
      </c>
      <c r="G102" s="85">
        <f t="shared" si="49"/>
        <v>7</v>
      </c>
      <c r="H102" s="84">
        <f t="shared" si="49"/>
        <v>6</v>
      </c>
      <c r="I102" s="84">
        <v>6</v>
      </c>
      <c r="J102" s="84">
        <f t="shared" si="49"/>
        <v>5</v>
      </c>
      <c r="K102" s="84">
        <f t="shared" si="49"/>
        <v>4</v>
      </c>
      <c r="L102" s="84">
        <f t="shared" si="44"/>
        <v>28</v>
      </c>
      <c r="M102" s="18">
        <f t="shared" si="36"/>
        <v>10.294117647058822</v>
      </c>
      <c r="N102" s="43">
        <f t="shared" si="37"/>
        <v>244</v>
      </c>
      <c r="O102" s="119" t="s">
        <v>149</v>
      </c>
      <c r="P102" s="125"/>
    </row>
    <row r="103" spans="1:16" s="95" customFormat="1" ht="33.75" customHeight="1">
      <c r="A103" s="82"/>
      <c r="B103" s="76" t="s">
        <v>15</v>
      </c>
      <c r="C103" s="120"/>
      <c r="D103" s="134"/>
      <c r="E103" s="82">
        <v>264</v>
      </c>
      <c r="F103" s="64">
        <v>0</v>
      </c>
      <c r="G103" s="64">
        <v>7</v>
      </c>
      <c r="H103" s="82">
        <v>6</v>
      </c>
      <c r="I103" s="82">
        <v>5</v>
      </c>
      <c r="J103" s="82">
        <v>5</v>
      </c>
      <c r="K103" s="82">
        <v>4</v>
      </c>
      <c r="L103" s="84">
        <f t="shared" si="44"/>
        <v>27</v>
      </c>
      <c r="M103" s="12">
        <f t="shared" si="36"/>
        <v>10.227272727272728</v>
      </c>
      <c r="N103" s="43">
        <f t="shared" si="37"/>
        <v>237</v>
      </c>
      <c r="O103" s="120"/>
      <c r="P103" s="125"/>
    </row>
    <row r="104" spans="1:16" s="95" customFormat="1" ht="38.25" customHeight="1">
      <c r="A104" s="82"/>
      <c r="B104" s="76" t="s">
        <v>16</v>
      </c>
      <c r="C104" s="120"/>
      <c r="D104" s="134"/>
      <c r="E104" s="82">
        <v>8</v>
      </c>
      <c r="F104" s="64">
        <v>0</v>
      </c>
      <c r="G104" s="64">
        <v>0</v>
      </c>
      <c r="H104" s="82">
        <v>0</v>
      </c>
      <c r="I104" s="82">
        <v>0</v>
      </c>
      <c r="J104" s="82">
        <v>0</v>
      </c>
      <c r="K104" s="82">
        <v>0</v>
      </c>
      <c r="L104" s="84">
        <f t="shared" si="44"/>
        <v>0</v>
      </c>
      <c r="M104" s="12">
        <f t="shared" si="36"/>
        <v>0</v>
      </c>
      <c r="N104" s="43">
        <f t="shared" si="37"/>
        <v>8</v>
      </c>
      <c r="O104" s="120"/>
      <c r="P104" s="125"/>
    </row>
    <row r="105" spans="1:16" s="95" customFormat="1" ht="33.75" customHeight="1">
      <c r="A105" s="84">
        <v>2</v>
      </c>
      <c r="B105" s="74" t="s">
        <v>251</v>
      </c>
      <c r="C105" s="119" t="s">
        <v>128</v>
      </c>
      <c r="D105" s="134"/>
      <c r="E105" s="84">
        <f>E106+E107</f>
        <v>75</v>
      </c>
      <c r="F105" s="85">
        <f t="shared" ref="F105:K105" si="50">F106+F107</f>
        <v>2</v>
      </c>
      <c r="G105" s="85">
        <f t="shared" si="50"/>
        <v>3</v>
      </c>
      <c r="H105" s="84">
        <f t="shared" si="50"/>
        <v>2</v>
      </c>
      <c r="I105" s="84">
        <f t="shared" si="50"/>
        <v>2</v>
      </c>
      <c r="J105" s="84">
        <f t="shared" si="50"/>
        <v>1</v>
      </c>
      <c r="K105" s="84">
        <f t="shared" si="50"/>
        <v>1</v>
      </c>
      <c r="L105" s="84">
        <f t="shared" si="44"/>
        <v>11</v>
      </c>
      <c r="M105" s="18">
        <f t="shared" si="36"/>
        <v>14.666666666666666</v>
      </c>
      <c r="N105" s="43">
        <f t="shared" si="37"/>
        <v>64</v>
      </c>
      <c r="O105" s="119" t="s">
        <v>175</v>
      </c>
      <c r="P105" s="125"/>
    </row>
    <row r="106" spans="1:16" s="95" customFormat="1" ht="37.5" customHeight="1">
      <c r="A106" s="82"/>
      <c r="B106" s="76" t="s">
        <v>15</v>
      </c>
      <c r="C106" s="120"/>
      <c r="D106" s="134"/>
      <c r="E106" s="82">
        <v>71</v>
      </c>
      <c r="F106" s="64">
        <v>2</v>
      </c>
      <c r="G106" s="64">
        <v>3</v>
      </c>
      <c r="H106" s="82">
        <v>2</v>
      </c>
      <c r="I106" s="82">
        <v>2</v>
      </c>
      <c r="J106" s="82">
        <v>1</v>
      </c>
      <c r="K106" s="82">
        <v>1</v>
      </c>
      <c r="L106" s="82">
        <f t="shared" si="44"/>
        <v>11</v>
      </c>
      <c r="M106" s="12">
        <f t="shared" si="36"/>
        <v>15.492957746478872</v>
      </c>
      <c r="N106" s="43">
        <f t="shared" si="37"/>
        <v>60</v>
      </c>
      <c r="O106" s="120"/>
      <c r="P106" s="125"/>
    </row>
    <row r="107" spans="1:16" s="95" customFormat="1" ht="27.75" customHeight="1">
      <c r="A107" s="82"/>
      <c r="B107" s="76" t="s">
        <v>16</v>
      </c>
      <c r="C107" s="120"/>
      <c r="D107" s="134"/>
      <c r="E107" s="82">
        <v>4</v>
      </c>
      <c r="F107" s="64">
        <v>0</v>
      </c>
      <c r="G107" s="64">
        <v>0</v>
      </c>
      <c r="H107" s="82">
        <v>0</v>
      </c>
      <c r="I107" s="82">
        <v>0</v>
      </c>
      <c r="J107" s="82">
        <v>0</v>
      </c>
      <c r="K107" s="82">
        <v>0</v>
      </c>
      <c r="L107" s="82">
        <f t="shared" si="44"/>
        <v>0</v>
      </c>
      <c r="M107" s="12">
        <f t="shared" si="36"/>
        <v>0</v>
      </c>
      <c r="N107" s="43">
        <f t="shared" si="37"/>
        <v>4</v>
      </c>
      <c r="O107" s="120"/>
      <c r="P107" s="125"/>
    </row>
    <row r="108" spans="1:16" s="95" customFormat="1" ht="33.75" customHeight="1">
      <c r="A108" s="84">
        <v>3</v>
      </c>
      <c r="B108" s="74" t="s">
        <v>35</v>
      </c>
      <c r="C108" s="119" t="s">
        <v>129</v>
      </c>
      <c r="D108" s="134"/>
      <c r="E108" s="84">
        <f>E109+E110</f>
        <v>93</v>
      </c>
      <c r="F108" s="85">
        <f t="shared" ref="F108:K108" si="51">F109+F110</f>
        <v>1</v>
      </c>
      <c r="G108" s="85">
        <f t="shared" si="51"/>
        <v>3</v>
      </c>
      <c r="H108" s="84">
        <f t="shared" si="51"/>
        <v>3</v>
      </c>
      <c r="I108" s="84">
        <f t="shared" si="51"/>
        <v>2</v>
      </c>
      <c r="J108" s="84">
        <f t="shared" si="51"/>
        <v>1</v>
      </c>
      <c r="K108" s="84">
        <f t="shared" si="51"/>
        <v>1</v>
      </c>
      <c r="L108" s="84">
        <f t="shared" si="44"/>
        <v>11</v>
      </c>
      <c r="M108" s="18">
        <f t="shared" si="36"/>
        <v>11.827956989247312</v>
      </c>
      <c r="N108" s="43">
        <f t="shared" si="37"/>
        <v>82</v>
      </c>
      <c r="O108" s="119" t="s">
        <v>176</v>
      </c>
      <c r="P108" s="125"/>
    </row>
    <row r="109" spans="1:16" s="95" customFormat="1" ht="26.25" customHeight="1">
      <c r="A109" s="82"/>
      <c r="B109" s="76" t="s">
        <v>15</v>
      </c>
      <c r="C109" s="120"/>
      <c r="D109" s="134"/>
      <c r="E109" s="82">
        <v>87</v>
      </c>
      <c r="F109" s="64">
        <v>1</v>
      </c>
      <c r="G109" s="64">
        <v>3</v>
      </c>
      <c r="H109" s="82">
        <v>3</v>
      </c>
      <c r="I109" s="82">
        <v>2</v>
      </c>
      <c r="J109" s="82">
        <v>1</v>
      </c>
      <c r="K109" s="82">
        <v>1</v>
      </c>
      <c r="L109" s="82">
        <f t="shared" si="44"/>
        <v>11</v>
      </c>
      <c r="M109" s="12">
        <f t="shared" si="36"/>
        <v>12.643678160919542</v>
      </c>
      <c r="N109" s="43">
        <f t="shared" si="37"/>
        <v>76</v>
      </c>
      <c r="O109" s="120"/>
      <c r="P109" s="125"/>
    </row>
    <row r="110" spans="1:16" s="95" customFormat="1" ht="39.6" customHeight="1">
      <c r="A110" s="82"/>
      <c r="B110" s="76" t="s">
        <v>16</v>
      </c>
      <c r="C110" s="120"/>
      <c r="D110" s="134"/>
      <c r="E110" s="82">
        <v>6</v>
      </c>
      <c r="F110" s="64">
        <v>0</v>
      </c>
      <c r="G110" s="64">
        <v>0</v>
      </c>
      <c r="H110" s="82">
        <v>0</v>
      </c>
      <c r="I110" s="82">
        <v>0</v>
      </c>
      <c r="J110" s="82">
        <v>0</v>
      </c>
      <c r="K110" s="82">
        <v>0</v>
      </c>
      <c r="L110" s="82">
        <f t="shared" si="44"/>
        <v>0</v>
      </c>
      <c r="M110" s="12">
        <f t="shared" si="36"/>
        <v>0</v>
      </c>
      <c r="N110" s="43">
        <f t="shared" si="37"/>
        <v>6</v>
      </c>
      <c r="O110" s="120"/>
      <c r="P110" s="125"/>
    </row>
    <row r="111" spans="1:16" s="95" customFormat="1" ht="50.25" customHeight="1">
      <c r="A111" s="84">
        <v>4</v>
      </c>
      <c r="B111" s="74" t="s">
        <v>36</v>
      </c>
      <c r="C111" s="119" t="s">
        <v>130</v>
      </c>
      <c r="D111" s="134"/>
      <c r="E111" s="84">
        <f>E112+E113</f>
        <v>55</v>
      </c>
      <c r="F111" s="85">
        <f t="shared" ref="F111:K111" si="52">F112+F113</f>
        <v>0</v>
      </c>
      <c r="G111" s="85">
        <f t="shared" si="52"/>
        <v>3</v>
      </c>
      <c r="H111" s="84">
        <f t="shared" si="52"/>
        <v>1</v>
      </c>
      <c r="I111" s="84">
        <f t="shared" si="52"/>
        <v>1</v>
      </c>
      <c r="J111" s="84">
        <f t="shared" si="52"/>
        <v>1</v>
      </c>
      <c r="K111" s="84">
        <f t="shared" si="52"/>
        <v>1</v>
      </c>
      <c r="L111" s="84">
        <f t="shared" si="44"/>
        <v>7</v>
      </c>
      <c r="M111" s="18">
        <f t="shared" si="36"/>
        <v>12.727272727272727</v>
      </c>
      <c r="N111" s="43">
        <f t="shared" si="37"/>
        <v>48</v>
      </c>
      <c r="O111" s="119" t="s">
        <v>177</v>
      </c>
      <c r="P111" s="125"/>
    </row>
    <row r="112" spans="1:16" s="95" customFormat="1" ht="29.25" customHeight="1">
      <c r="A112" s="82"/>
      <c r="B112" s="76" t="s">
        <v>15</v>
      </c>
      <c r="C112" s="120"/>
      <c r="D112" s="134"/>
      <c r="E112" s="82">
        <v>51</v>
      </c>
      <c r="F112" s="64">
        <v>0</v>
      </c>
      <c r="G112" s="64">
        <v>3</v>
      </c>
      <c r="H112" s="82">
        <v>1</v>
      </c>
      <c r="I112" s="82">
        <v>1</v>
      </c>
      <c r="J112" s="82">
        <v>1</v>
      </c>
      <c r="K112" s="82">
        <v>1</v>
      </c>
      <c r="L112" s="82">
        <f t="shared" si="44"/>
        <v>7</v>
      </c>
      <c r="M112" s="12">
        <f t="shared" si="36"/>
        <v>13.725490196078432</v>
      </c>
      <c r="N112" s="43">
        <f t="shared" si="37"/>
        <v>44</v>
      </c>
      <c r="O112" s="120"/>
      <c r="P112" s="125"/>
    </row>
    <row r="113" spans="1:16" s="95" customFormat="1" ht="35.25" customHeight="1">
      <c r="A113" s="82"/>
      <c r="B113" s="76" t="s">
        <v>16</v>
      </c>
      <c r="C113" s="120"/>
      <c r="D113" s="134"/>
      <c r="E113" s="82">
        <v>4</v>
      </c>
      <c r="F113" s="64">
        <v>0</v>
      </c>
      <c r="G113" s="64">
        <v>0</v>
      </c>
      <c r="H113" s="82">
        <v>0</v>
      </c>
      <c r="I113" s="82">
        <v>0</v>
      </c>
      <c r="J113" s="82">
        <v>0</v>
      </c>
      <c r="K113" s="82">
        <v>0</v>
      </c>
      <c r="L113" s="82">
        <f t="shared" si="44"/>
        <v>0</v>
      </c>
      <c r="M113" s="12">
        <f t="shared" si="36"/>
        <v>0</v>
      </c>
      <c r="N113" s="43">
        <f t="shared" si="37"/>
        <v>4</v>
      </c>
      <c r="O113" s="120"/>
      <c r="P113" s="125"/>
    </row>
    <row r="114" spans="1:16" s="95" customFormat="1" ht="27" customHeight="1">
      <c r="A114" s="84">
        <v>5</v>
      </c>
      <c r="B114" s="74" t="s">
        <v>37</v>
      </c>
      <c r="C114" s="120" t="s">
        <v>127</v>
      </c>
      <c r="D114" s="134"/>
      <c r="E114" s="84">
        <f>E115+E116</f>
        <v>98</v>
      </c>
      <c r="F114" s="85">
        <f t="shared" ref="F114:K114" si="53">F115+F116</f>
        <v>2</v>
      </c>
      <c r="G114" s="85">
        <f t="shared" si="53"/>
        <v>1</v>
      </c>
      <c r="H114" s="84">
        <f t="shared" si="53"/>
        <v>1</v>
      </c>
      <c r="I114" s="84">
        <f t="shared" si="53"/>
        <v>2</v>
      </c>
      <c r="J114" s="84">
        <f t="shared" si="53"/>
        <v>2</v>
      </c>
      <c r="K114" s="84">
        <f t="shared" si="53"/>
        <v>2</v>
      </c>
      <c r="L114" s="84">
        <f t="shared" si="44"/>
        <v>10</v>
      </c>
      <c r="M114" s="18">
        <f t="shared" si="36"/>
        <v>10.204081632653061</v>
      </c>
      <c r="N114" s="43">
        <f t="shared" si="37"/>
        <v>88</v>
      </c>
      <c r="O114" s="119" t="s">
        <v>150</v>
      </c>
      <c r="P114" s="125"/>
    </row>
    <row r="115" spans="1:16" s="95" customFormat="1" ht="27" customHeight="1">
      <c r="A115" s="82"/>
      <c r="B115" s="76" t="s">
        <v>15</v>
      </c>
      <c r="C115" s="120"/>
      <c r="D115" s="134"/>
      <c r="E115" s="82">
        <v>95</v>
      </c>
      <c r="F115" s="64">
        <v>2</v>
      </c>
      <c r="G115" s="64">
        <v>1</v>
      </c>
      <c r="H115" s="82">
        <v>1</v>
      </c>
      <c r="I115" s="82">
        <v>2</v>
      </c>
      <c r="J115" s="82">
        <v>2</v>
      </c>
      <c r="K115" s="82">
        <v>2</v>
      </c>
      <c r="L115" s="82">
        <f t="shared" si="44"/>
        <v>10</v>
      </c>
      <c r="M115" s="12">
        <f t="shared" si="36"/>
        <v>10.526315789473683</v>
      </c>
      <c r="N115" s="43">
        <f t="shared" si="37"/>
        <v>85</v>
      </c>
      <c r="O115" s="120"/>
      <c r="P115" s="125"/>
    </row>
    <row r="116" spans="1:16" s="95" customFormat="1" ht="27" customHeight="1">
      <c r="A116" s="82"/>
      <c r="B116" s="76" t="s">
        <v>16</v>
      </c>
      <c r="C116" s="120"/>
      <c r="D116" s="134"/>
      <c r="E116" s="82">
        <v>3</v>
      </c>
      <c r="F116" s="64">
        <v>0</v>
      </c>
      <c r="G116" s="64">
        <v>0</v>
      </c>
      <c r="H116" s="82">
        <v>0</v>
      </c>
      <c r="I116" s="82">
        <v>0</v>
      </c>
      <c r="J116" s="82">
        <v>0</v>
      </c>
      <c r="K116" s="82">
        <v>0</v>
      </c>
      <c r="L116" s="82">
        <f t="shared" si="44"/>
        <v>0</v>
      </c>
      <c r="M116" s="12">
        <f t="shared" si="36"/>
        <v>0</v>
      </c>
      <c r="N116" s="43">
        <f t="shared" si="37"/>
        <v>3</v>
      </c>
      <c r="O116" s="120"/>
      <c r="P116" s="125"/>
    </row>
    <row r="117" spans="1:16" s="95" customFormat="1" ht="29.25" customHeight="1">
      <c r="A117" s="84">
        <v>6</v>
      </c>
      <c r="B117" s="74" t="s">
        <v>252</v>
      </c>
      <c r="C117" s="120" t="s">
        <v>132</v>
      </c>
      <c r="D117" s="134"/>
      <c r="E117" s="84">
        <f>E118+E119</f>
        <v>10</v>
      </c>
      <c r="F117" s="85">
        <f t="shared" ref="F117:K117" si="54">F118+F119</f>
        <v>0</v>
      </c>
      <c r="G117" s="85">
        <f t="shared" si="54"/>
        <v>0</v>
      </c>
      <c r="H117" s="84">
        <f t="shared" si="54"/>
        <v>0</v>
      </c>
      <c r="I117" s="84">
        <f t="shared" si="54"/>
        <v>2</v>
      </c>
      <c r="J117" s="84">
        <f t="shared" si="54"/>
        <v>0</v>
      </c>
      <c r="K117" s="84">
        <f t="shared" si="54"/>
        <v>0</v>
      </c>
      <c r="L117" s="84">
        <f>F117+G117+H117+I117+J117+K117</f>
        <v>2</v>
      </c>
      <c r="M117" s="18">
        <f t="shared" si="36"/>
        <v>20</v>
      </c>
      <c r="N117" s="43">
        <f t="shared" si="37"/>
        <v>8</v>
      </c>
      <c r="O117" s="132" t="s">
        <v>152</v>
      </c>
      <c r="P117" s="125"/>
    </row>
    <row r="118" spans="1:16" s="95" customFormat="1" ht="24.75" customHeight="1">
      <c r="A118" s="82"/>
      <c r="B118" s="76" t="s">
        <v>15</v>
      </c>
      <c r="C118" s="120"/>
      <c r="D118" s="134"/>
      <c r="E118" s="82">
        <v>10</v>
      </c>
      <c r="F118" s="64">
        <v>0</v>
      </c>
      <c r="G118" s="64">
        <v>0</v>
      </c>
      <c r="H118" s="82">
        <v>0</v>
      </c>
      <c r="I118" s="82">
        <v>2</v>
      </c>
      <c r="J118" s="82">
        <v>0</v>
      </c>
      <c r="K118" s="82">
        <v>0</v>
      </c>
      <c r="L118" s="82">
        <f t="shared" si="44"/>
        <v>2</v>
      </c>
      <c r="M118" s="12">
        <f t="shared" si="36"/>
        <v>20</v>
      </c>
      <c r="N118" s="43">
        <f t="shared" si="37"/>
        <v>8</v>
      </c>
      <c r="O118" s="130"/>
      <c r="P118" s="125"/>
    </row>
    <row r="119" spans="1:16" s="95" customFormat="1" ht="24.75" customHeight="1">
      <c r="A119" s="82"/>
      <c r="B119" s="76" t="s">
        <v>16</v>
      </c>
      <c r="C119" s="120"/>
      <c r="D119" s="134"/>
      <c r="E119" s="82">
        <v>0</v>
      </c>
      <c r="F119" s="64">
        <v>0</v>
      </c>
      <c r="G119" s="64">
        <v>0</v>
      </c>
      <c r="H119" s="82">
        <v>0</v>
      </c>
      <c r="I119" s="82">
        <v>0</v>
      </c>
      <c r="J119" s="82">
        <v>0</v>
      </c>
      <c r="K119" s="82">
        <v>0</v>
      </c>
      <c r="L119" s="82">
        <f t="shared" si="44"/>
        <v>0</v>
      </c>
      <c r="M119" s="12">
        <v>0</v>
      </c>
      <c r="N119" s="43">
        <f t="shared" si="37"/>
        <v>0</v>
      </c>
      <c r="O119" s="130"/>
      <c r="P119" s="125"/>
    </row>
    <row r="120" spans="1:16" s="95" customFormat="1" ht="39.75" customHeight="1">
      <c r="A120" s="84">
        <v>7</v>
      </c>
      <c r="B120" s="74" t="s">
        <v>38</v>
      </c>
      <c r="C120" s="120" t="s">
        <v>131</v>
      </c>
      <c r="D120" s="134"/>
      <c r="E120" s="84">
        <f>E121+E122</f>
        <v>15</v>
      </c>
      <c r="F120" s="85">
        <f t="shared" ref="F120:K120" si="55">F121+F122</f>
        <v>2</v>
      </c>
      <c r="G120" s="85">
        <f t="shared" si="55"/>
        <v>0</v>
      </c>
      <c r="H120" s="84">
        <f t="shared" si="55"/>
        <v>0</v>
      </c>
      <c r="I120" s="84">
        <f t="shared" si="55"/>
        <v>0</v>
      </c>
      <c r="J120" s="84">
        <f t="shared" si="55"/>
        <v>0</v>
      </c>
      <c r="K120" s="84">
        <f t="shared" si="55"/>
        <v>0</v>
      </c>
      <c r="L120" s="84">
        <f t="shared" si="44"/>
        <v>2</v>
      </c>
      <c r="M120" s="18">
        <f t="shared" si="36"/>
        <v>13.333333333333334</v>
      </c>
      <c r="N120" s="43">
        <f t="shared" si="37"/>
        <v>13</v>
      </c>
      <c r="O120" s="132" t="s">
        <v>153</v>
      </c>
      <c r="P120" s="125"/>
    </row>
    <row r="121" spans="1:16" s="95" customFormat="1" ht="27.75" customHeight="1">
      <c r="A121" s="82"/>
      <c r="B121" s="76" t="s">
        <v>15</v>
      </c>
      <c r="C121" s="120"/>
      <c r="D121" s="134"/>
      <c r="E121" s="82">
        <v>13</v>
      </c>
      <c r="F121" s="64">
        <v>2</v>
      </c>
      <c r="G121" s="64">
        <v>0</v>
      </c>
      <c r="H121" s="82">
        <v>0</v>
      </c>
      <c r="I121" s="82">
        <v>0</v>
      </c>
      <c r="J121" s="82">
        <v>0</v>
      </c>
      <c r="K121" s="82">
        <v>0</v>
      </c>
      <c r="L121" s="84">
        <f t="shared" si="44"/>
        <v>2</v>
      </c>
      <c r="M121" s="12">
        <f t="shared" si="36"/>
        <v>15.384615384615385</v>
      </c>
      <c r="N121" s="43">
        <f t="shared" si="37"/>
        <v>11</v>
      </c>
      <c r="O121" s="130"/>
      <c r="P121" s="125"/>
    </row>
    <row r="122" spans="1:16" s="95" customFormat="1" ht="27.75" customHeight="1">
      <c r="A122" s="82"/>
      <c r="B122" s="76" t="s">
        <v>16</v>
      </c>
      <c r="C122" s="120"/>
      <c r="D122" s="134"/>
      <c r="E122" s="82">
        <v>2</v>
      </c>
      <c r="F122" s="64">
        <v>0</v>
      </c>
      <c r="G122" s="64">
        <v>0</v>
      </c>
      <c r="H122" s="82">
        <v>0</v>
      </c>
      <c r="I122" s="82">
        <v>0</v>
      </c>
      <c r="J122" s="82">
        <v>0</v>
      </c>
      <c r="K122" s="82">
        <v>0</v>
      </c>
      <c r="L122" s="84">
        <f t="shared" si="44"/>
        <v>0</v>
      </c>
      <c r="M122" s="12">
        <f t="shared" si="36"/>
        <v>0</v>
      </c>
      <c r="N122" s="43">
        <f t="shared" si="37"/>
        <v>2</v>
      </c>
      <c r="O122" s="130"/>
      <c r="P122" s="125"/>
    </row>
    <row r="123" spans="1:16" s="95" customFormat="1" ht="28.5" customHeight="1">
      <c r="A123" s="80">
        <v>8</v>
      </c>
      <c r="B123" s="78" t="s">
        <v>80</v>
      </c>
      <c r="C123" s="130" t="s">
        <v>131</v>
      </c>
      <c r="D123" s="135"/>
      <c r="E123" s="80">
        <f>E124+E125</f>
        <v>2</v>
      </c>
      <c r="F123" s="68">
        <f t="shared" ref="F123:K123" si="56">F124+F125</f>
        <v>0</v>
      </c>
      <c r="G123" s="68">
        <f t="shared" si="56"/>
        <v>0</v>
      </c>
      <c r="H123" s="80">
        <f t="shared" si="56"/>
        <v>0</v>
      </c>
      <c r="I123" s="80">
        <f t="shared" si="56"/>
        <v>0</v>
      </c>
      <c r="J123" s="80">
        <f t="shared" si="56"/>
        <v>0</v>
      </c>
      <c r="K123" s="80">
        <f t="shared" si="56"/>
        <v>0</v>
      </c>
      <c r="L123" s="80">
        <f t="shared" si="44"/>
        <v>0</v>
      </c>
      <c r="M123" s="20">
        <f t="shared" si="36"/>
        <v>0</v>
      </c>
      <c r="N123" s="43">
        <f t="shared" si="37"/>
        <v>2</v>
      </c>
      <c r="O123" s="130" t="s">
        <v>151</v>
      </c>
      <c r="P123" s="125"/>
    </row>
    <row r="124" spans="1:16" s="95" customFormat="1" ht="28.5" customHeight="1">
      <c r="A124" s="83"/>
      <c r="B124" s="79" t="s">
        <v>15</v>
      </c>
      <c r="C124" s="130"/>
      <c r="D124" s="135"/>
      <c r="E124" s="83">
        <v>2</v>
      </c>
      <c r="F124" s="69">
        <v>0</v>
      </c>
      <c r="G124" s="69">
        <v>0</v>
      </c>
      <c r="H124" s="83">
        <v>0</v>
      </c>
      <c r="I124" s="83">
        <v>0</v>
      </c>
      <c r="J124" s="83">
        <v>0</v>
      </c>
      <c r="K124" s="83">
        <v>0</v>
      </c>
      <c r="L124" s="83">
        <f t="shared" si="44"/>
        <v>0</v>
      </c>
      <c r="M124" s="20">
        <f t="shared" si="36"/>
        <v>0</v>
      </c>
      <c r="N124" s="43">
        <f t="shared" si="37"/>
        <v>2</v>
      </c>
      <c r="O124" s="130"/>
      <c r="P124" s="125"/>
    </row>
    <row r="125" spans="1:16" s="95" customFormat="1" ht="28.5" customHeight="1">
      <c r="A125" s="83"/>
      <c r="B125" s="79" t="s">
        <v>16</v>
      </c>
      <c r="C125" s="130"/>
      <c r="D125" s="135"/>
      <c r="E125" s="83">
        <v>0</v>
      </c>
      <c r="F125" s="69">
        <v>0</v>
      </c>
      <c r="G125" s="69">
        <v>0</v>
      </c>
      <c r="H125" s="83">
        <v>0</v>
      </c>
      <c r="I125" s="83">
        <v>0</v>
      </c>
      <c r="J125" s="83">
        <v>0</v>
      </c>
      <c r="K125" s="83">
        <v>0</v>
      </c>
      <c r="L125" s="83">
        <f t="shared" si="44"/>
        <v>0</v>
      </c>
      <c r="M125" s="20">
        <v>0</v>
      </c>
      <c r="N125" s="43">
        <f t="shared" si="37"/>
        <v>0</v>
      </c>
      <c r="O125" s="130"/>
      <c r="P125" s="125"/>
    </row>
    <row r="126" spans="1:16" s="97" customFormat="1" ht="41.25" customHeight="1">
      <c r="A126" s="80">
        <v>9</v>
      </c>
      <c r="B126" s="78" t="s">
        <v>133</v>
      </c>
      <c r="C126" s="130" t="s">
        <v>134</v>
      </c>
      <c r="D126" s="131"/>
      <c r="E126" s="80">
        <f>E127+E128</f>
        <v>9</v>
      </c>
      <c r="F126" s="68">
        <f t="shared" ref="F126:K126" si="57">F127+F128</f>
        <v>0</v>
      </c>
      <c r="G126" s="68">
        <f t="shared" si="57"/>
        <v>2</v>
      </c>
      <c r="H126" s="80">
        <f t="shared" si="57"/>
        <v>0</v>
      </c>
      <c r="I126" s="80">
        <v>7</v>
      </c>
      <c r="J126" s="80">
        <f t="shared" si="57"/>
        <v>0</v>
      </c>
      <c r="K126" s="80">
        <f t="shared" si="57"/>
        <v>0</v>
      </c>
      <c r="L126" s="80">
        <f>SUM(F126:K126)</f>
        <v>9</v>
      </c>
      <c r="M126" s="20">
        <f t="shared" si="36"/>
        <v>100</v>
      </c>
      <c r="N126" s="43">
        <f t="shared" si="37"/>
        <v>0</v>
      </c>
      <c r="O126" s="132" t="s">
        <v>154</v>
      </c>
      <c r="P126" s="133"/>
    </row>
    <row r="127" spans="1:16" s="95" customFormat="1" ht="27" customHeight="1">
      <c r="A127" s="83"/>
      <c r="B127" s="79" t="s">
        <v>15</v>
      </c>
      <c r="C127" s="130"/>
      <c r="D127" s="131"/>
      <c r="E127" s="83">
        <v>9</v>
      </c>
      <c r="F127" s="69">
        <v>0</v>
      </c>
      <c r="G127" s="69">
        <v>2</v>
      </c>
      <c r="H127" s="83">
        <v>0</v>
      </c>
      <c r="I127" s="83">
        <v>7</v>
      </c>
      <c r="J127" s="83">
        <v>0</v>
      </c>
      <c r="K127" s="83">
        <v>0</v>
      </c>
      <c r="L127" s="80">
        <f t="shared" ref="L127:L128" si="58">SUM(F127:K127)</f>
        <v>9</v>
      </c>
      <c r="M127" s="20">
        <f t="shared" si="36"/>
        <v>100</v>
      </c>
      <c r="N127" s="43">
        <f t="shared" si="37"/>
        <v>0</v>
      </c>
      <c r="O127" s="130"/>
      <c r="P127" s="133"/>
    </row>
    <row r="128" spans="1:16" s="95" customFormat="1" ht="27" customHeight="1">
      <c r="A128" s="83"/>
      <c r="B128" s="79" t="s">
        <v>16</v>
      </c>
      <c r="C128" s="130"/>
      <c r="D128" s="131"/>
      <c r="E128" s="83">
        <v>0</v>
      </c>
      <c r="F128" s="69">
        <v>0</v>
      </c>
      <c r="G128" s="69">
        <v>0</v>
      </c>
      <c r="H128" s="83">
        <v>0</v>
      </c>
      <c r="I128" s="83">
        <v>0</v>
      </c>
      <c r="J128" s="83">
        <v>0</v>
      </c>
      <c r="K128" s="83">
        <v>0</v>
      </c>
      <c r="L128" s="80">
        <f t="shared" si="58"/>
        <v>0</v>
      </c>
      <c r="M128" s="20">
        <v>0</v>
      </c>
      <c r="N128" s="43">
        <f t="shared" si="37"/>
        <v>0</v>
      </c>
      <c r="O128" s="130"/>
      <c r="P128" s="133"/>
    </row>
    <row r="129" spans="1:16" s="97" customFormat="1" ht="46.5" customHeight="1">
      <c r="A129" s="80" t="s">
        <v>81</v>
      </c>
      <c r="B129" s="126" t="s">
        <v>84</v>
      </c>
      <c r="C129" s="126"/>
      <c r="D129" s="126"/>
      <c r="E129" s="80">
        <f>E130+E135+E138+E139</f>
        <v>35</v>
      </c>
      <c r="F129" s="68">
        <f t="shared" ref="F129:G129" si="59">F130+F135+F138+F139</f>
        <v>1</v>
      </c>
      <c r="G129" s="68">
        <f t="shared" si="59"/>
        <v>3</v>
      </c>
      <c r="H129" s="80">
        <f t="shared" ref="H129:K129" si="60">H130+H135</f>
        <v>1</v>
      </c>
      <c r="I129" s="80">
        <f t="shared" si="60"/>
        <v>0</v>
      </c>
      <c r="J129" s="80">
        <f t="shared" si="60"/>
        <v>0</v>
      </c>
      <c r="K129" s="80">
        <f t="shared" si="60"/>
        <v>0</v>
      </c>
      <c r="L129" s="83">
        <f t="shared" si="44"/>
        <v>5</v>
      </c>
      <c r="M129" s="20">
        <f t="shared" si="36"/>
        <v>14.285714285714285</v>
      </c>
      <c r="N129" s="43">
        <f t="shared" si="37"/>
        <v>30</v>
      </c>
      <c r="O129" s="86"/>
      <c r="P129" s="133"/>
    </row>
    <row r="130" spans="1:16" s="97" customFormat="1" ht="40.5" customHeight="1">
      <c r="A130" s="80">
        <v>1</v>
      </c>
      <c r="B130" s="78" t="s">
        <v>104</v>
      </c>
      <c r="C130" s="78"/>
      <c r="D130" s="78"/>
      <c r="E130" s="80">
        <f>SUM(E131:E134)</f>
        <v>20</v>
      </c>
      <c r="F130" s="68">
        <f t="shared" ref="F130:K130" si="61">SUM(F131:F134)</f>
        <v>0</v>
      </c>
      <c r="G130" s="68">
        <f t="shared" si="61"/>
        <v>3</v>
      </c>
      <c r="H130" s="80">
        <f t="shared" si="61"/>
        <v>0</v>
      </c>
      <c r="I130" s="80">
        <f t="shared" si="61"/>
        <v>0</v>
      </c>
      <c r="J130" s="80">
        <f t="shared" si="61"/>
        <v>0</v>
      </c>
      <c r="K130" s="80">
        <f t="shared" si="61"/>
        <v>0</v>
      </c>
      <c r="L130" s="83">
        <f t="shared" si="44"/>
        <v>3</v>
      </c>
      <c r="M130" s="20">
        <f t="shared" si="36"/>
        <v>15</v>
      </c>
      <c r="N130" s="43">
        <f t="shared" si="37"/>
        <v>17</v>
      </c>
      <c r="O130" s="86"/>
      <c r="P130" s="133"/>
    </row>
    <row r="131" spans="1:16" s="95" customFormat="1" ht="31.5" customHeight="1">
      <c r="A131" s="13" t="s">
        <v>51</v>
      </c>
      <c r="B131" s="79" t="s">
        <v>105</v>
      </c>
      <c r="C131" s="79"/>
      <c r="D131" s="79"/>
      <c r="E131" s="83">
        <v>4</v>
      </c>
      <c r="F131" s="69">
        <v>0</v>
      </c>
      <c r="G131" s="69">
        <v>1</v>
      </c>
      <c r="H131" s="83">
        <v>0</v>
      </c>
      <c r="I131" s="83">
        <v>0</v>
      </c>
      <c r="J131" s="83">
        <v>0</v>
      </c>
      <c r="K131" s="83">
        <v>0</v>
      </c>
      <c r="L131" s="83">
        <f t="shared" si="44"/>
        <v>1</v>
      </c>
      <c r="M131" s="21">
        <f t="shared" si="36"/>
        <v>25</v>
      </c>
      <c r="N131" s="43">
        <f t="shared" si="37"/>
        <v>3</v>
      </c>
      <c r="O131" s="87" t="s">
        <v>233</v>
      </c>
      <c r="P131" s="133"/>
    </row>
    <row r="132" spans="1:16" s="95" customFormat="1" ht="47.25" customHeight="1">
      <c r="A132" s="13" t="s">
        <v>51</v>
      </c>
      <c r="B132" s="79" t="s">
        <v>106</v>
      </c>
      <c r="C132" s="79"/>
      <c r="D132" s="79"/>
      <c r="E132" s="83">
        <v>6</v>
      </c>
      <c r="F132" s="69">
        <v>0</v>
      </c>
      <c r="G132" s="69">
        <v>0</v>
      </c>
      <c r="H132" s="83">
        <v>0</v>
      </c>
      <c r="I132" s="83">
        <v>0</v>
      </c>
      <c r="J132" s="83">
        <v>0</v>
      </c>
      <c r="K132" s="83">
        <v>0</v>
      </c>
      <c r="L132" s="83">
        <f t="shared" si="44"/>
        <v>0</v>
      </c>
      <c r="M132" s="21">
        <f t="shared" si="36"/>
        <v>0</v>
      </c>
      <c r="N132" s="43">
        <f t="shared" si="37"/>
        <v>6</v>
      </c>
      <c r="O132" s="87" t="s">
        <v>234</v>
      </c>
      <c r="P132" s="133"/>
    </row>
    <row r="133" spans="1:16" s="95" customFormat="1" ht="44.25" customHeight="1">
      <c r="A133" s="13" t="s">
        <v>51</v>
      </c>
      <c r="B133" s="79" t="s">
        <v>107</v>
      </c>
      <c r="C133" s="79"/>
      <c r="D133" s="79"/>
      <c r="E133" s="83">
        <v>5</v>
      </c>
      <c r="F133" s="69">
        <v>0</v>
      </c>
      <c r="G133" s="69">
        <v>0</v>
      </c>
      <c r="H133" s="83">
        <v>0</v>
      </c>
      <c r="I133" s="83">
        <v>0</v>
      </c>
      <c r="J133" s="83">
        <v>0</v>
      </c>
      <c r="K133" s="83">
        <v>0</v>
      </c>
      <c r="L133" s="83">
        <f t="shared" si="44"/>
        <v>0</v>
      </c>
      <c r="M133" s="21">
        <f t="shared" si="36"/>
        <v>0</v>
      </c>
      <c r="N133" s="43">
        <f t="shared" si="37"/>
        <v>5</v>
      </c>
      <c r="O133" s="87" t="s">
        <v>235</v>
      </c>
      <c r="P133" s="133"/>
    </row>
    <row r="134" spans="1:16" s="95" customFormat="1" ht="51.75" customHeight="1">
      <c r="A134" s="13" t="s">
        <v>51</v>
      </c>
      <c r="B134" s="79" t="s">
        <v>108</v>
      </c>
      <c r="C134" s="79"/>
      <c r="D134" s="79"/>
      <c r="E134" s="83">
        <v>5</v>
      </c>
      <c r="F134" s="69">
        <v>0</v>
      </c>
      <c r="G134" s="69">
        <v>2</v>
      </c>
      <c r="H134" s="83">
        <v>0</v>
      </c>
      <c r="I134" s="83">
        <v>0</v>
      </c>
      <c r="J134" s="83">
        <v>0</v>
      </c>
      <c r="K134" s="83">
        <v>0</v>
      </c>
      <c r="L134" s="83">
        <f t="shared" si="44"/>
        <v>2</v>
      </c>
      <c r="M134" s="21">
        <f t="shared" si="36"/>
        <v>40</v>
      </c>
      <c r="N134" s="43">
        <f t="shared" si="37"/>
        <v>3</v>
      </c>
      <c r="O134" s="87" t="s">
        <v>236</v>
      </c>
      <c r="P134" s="133"/>
    </row>
    <row r="135" spans="1:16" s="97" customFormat="1" ht="48" customHeight="1">
      <c r="A135" s="14">
        <v>2</v>
      </c>
      <c r="B135" s="78" t="s">
        <v>109</v>
      </c>
      <c r="C135" s="126"/>
      <c r="D135" s="131"/>
      <c r="E135" s="80">
        <v>12</v>
      </c>
      <c r="F135" s="68">
        <v>1</v>
      </c>
      <c r="G135" s="68">
        <v>0</v>
      </c>
      <c r="H135" s="80">
        <v>1</v>
      </c>
      <c r="I135" s="80">
        <v>0</v>
      </c>
      <c r="J135" s="80">
        <v>0</v>
      </c>
      <c r="K135" s="80">
        <v>0</v>
      </c>
      <c r="L135" s="80">
        <f t="shared" si="44"/>
        <v>2</v>
      </c>
      <c r="M135" s="20">
        <f t="shared" si="36"/>
        <v>16.666666666666664</v>
      </c>
      <c r="N135" s="43">
        <f t="shared" si="37"/>
        <v>10</v>
      </c>
      <c r="O135" s="127" t="s">
        <v>237</v>
      </c>
      <c r="P135" s="133"/>
    </row>
    <row r="136" spans="1:16" s="97" customFormat="1" ht="24" customHeight="1">
      <c r="A136" s="80"/>
      <c r="B136" s="79" t="s">
        <v>15</v>
      </c>
      <c r="C136" s="126"/>
      <c r="D136" s="131"/>
      <c r="E136" s="83">
        <v>12</v>
      </c>
      <c r="F136" s="69">
        <v>1</v>
      </c>
      <c r="G136" s="69">
        <v>0</v>
      </c>
      <c r="H136" s="83">
        <v>1</v>
      </c>
      <c r="I136" s="83">
        <v>0</v>
      </c>
      <c r="J136" s="83">
        <v>0</v>
      </c>
      <c r="K136" s="83">
        <v>0</v>
      </c>
      <c r="L136" s="83">
        <f t="shared" si="44"/>
        <v>2</v>
      </c>
      <c r="M136" s="20">
        <f t="shared" si="36"/>
        <v>16.666666666666664</v>
      </c>
      <c r="N136" s="43">
        <f t="shared" si="37"/>
        <v>10</v>
      </c>
      <c r="O136" s="128"/>
      <c r="P136" s="133"/>
    </row>
    <row r="137" spans="1:16" s="97" customFormat="1" ht="30.75" customHeight="1">
      <c r="A137" s="80"/>
      <c r="B137" s="79" t="s">
        <v>16</v>
      </c>
      <c r="C137" s="126"/>
      <c r="D137" s="131"/>
      <c r="E137" s="83">
        <v>0</v>
      </c>
      <c r="F137" s="69">
        <v>0</v>
      </c>
      <c r="G137" s="69">
        <v>0</v>
      </c>
      <c r="H137" s="83">
        <v>0</v>
      </c>
      <c r="I137" s="83">
        <v>0</v>
      </c>
      <c r="J137" s="83">
        <v>0</v>
      </c>
      <c r="K137" s="83">
        <v>0</v>
      </c>
      <c r="L137" s="83">
        <f t="shared" si="44"/>
        <v>0</v>
      </c>
      <c r="M137" s="20">
        <v>0</v>
      </c>
      <c r="N137" s="43">
        <f t="shared" si="37"/>
        <v>0</v>
      </c>
      <c r="O137" s="129"/>
      <c r="P137" s="133"/>
    </row>
    <row r="138" spans="1:16" s="97" customFormat="1" ht="45" customHeight="1">
      <c r="A138" s="80">
        <v>3</v>
      </c>
      <c r="B138" s="81" t="s">
        <v>110</v>
      </c>
      <c r="C138" s="78"/>
      <c r="D138" s="78"/>
      <c r="E138" s="80">
        <v>1</v>
      </c>
      <c r="F138" s="69">
        <v>0</v>
      </c>
      <c r="G138" s="69">
        <v>0</v>
      </c>
      <c r="H138" s="83">
        <v>0</v>
      </c>
      <c r="I138" s="83">
        <v>0</v>
      </c>
      <c r="J138" s="83">
        <v>0</v>
      </c>
      <c r="K138" s="83">
        <v>0</v>
      </c>
      <c r="L138" s="80">
        <f t="shared" ref="L138:L139" si="62">SUM(F138:K138)</f>
        <v>0</v>
      </c>
      <c r="M138" s="20">
        <f t="shared" ref="M138:M139" si="63">L138/E138*100</f>
        <v>0</v>
      </c>
      <c r="N138" s="43">
        <f t="shared" si="37"/>
        <v>1</v>
      </c>
      <c r="O138" s="87" t="s">
        <v>238</v>
      </c>
      <c r="P138" s="81"/>
    </row>
    <row r="139" spans="1:16" s="97" customFormat="1" ht="42.75" customHeight="1">
      <c r="A139" s="80">
        <v>4</v>
      </c>
      <c r="B139" s="81" t="s">
        <v>111</v>
      </c>
      <c r="C139" s="78"/>
      <c r="D139" s="78"/>
      <c r="E139" s="15">
        <v>2</v>
      </c>
      <c r="F139" s="69">
        <v>0</v>
      </c>
      <c r="G139" s="69">
        <v>0</v>
      </c>
      <c r="H139" s="83">
        <v>0</v>
      </c>
      <c r="I139" s="83">
        <v>0</v>
      </c>
      <c r="J139" s="83">
        <v>0</v>
      </c>
      <c r="K139" s="83">
        <v>0</v>
      </c>
      <c r="L139" s="80">
        <f t="shared" si="62"/>
        <v>0</v>
      </c>
      <c r="M139" s="20">
        <f t="shared" si="63"/>
        <v>0</v>
      </c>
      <c r="N139" s="43">
        <f t="shared" si="37"/>
        <v>2</v>
      </c>
      <c r="O139" s="87" t="s">
        <v>239</v>
      </c>
      <c r="P139" s="81"/>
    </row>
    <row r="140" spans="1:16" s="95" customFormat="1" ht="31.5" customHeight="1">
      <c r="A140" s="80" t="s">
        <v>83</v>
      </c>
      <c r="B140" s="126" t="s">
        <v>86</v>
      </c>
      <c r="C140" s="126"/>
      <c r="D140" s="126"/>
      <c r="E140" s="80">
        <f>E143+E146+E149+E150+E153+E154+E155+E158+E159+E162+E163+E164+E165+E166</f>
        <v>86</v>
      </c>
      <c r="F140" s="80">
        <f t="shared" ref="F140:K140" si="64">F143+F146+F149+F150+F153+F154+F155+F158+F159+F162+F163+F164+F165+F166</f>
        <v>0</v>
      </c>
      <c r="G140" s="80">
        <f t="shared" si="64"/>
        <v>0</v>
      </c>
      <c r="H140" s="80">
        <f t="shared" si="64"/>
        <v>86</v>
      </c>
      <c r="I140" s="80">
        <f t="shared" si="64"/>
        <v>0</v>
      </c>
      <c r="J140" s="80">
        <f t="shared" si="64"/>
        <v>0</v>
      </c>
      <c r="K140" s="80">
        <f t="shared" si="64"/>
        <v>0</v>
      </c>
      <c r="L140" s="80">
        <f>SUM(F140:K140)</f>
        <v>86</v>
      </c>
      <c r="M140" s="20">
        <f t="shared" si="36"/>
        <v>100</v>
      </c>
      <c r="N140" s="43">
        <f t="shared" si="37"/>
        <v>0</v>
      </c>
      <c r="O140" s="89"/>
      <c r="P140" s="121" t="s">
        <v>148</v>
      </c>
    </row>
    <row r="141" spans="1:16" s="97" customFormat="1" ht="45" hidden="1" customHeight="1">
      <c r="A141" s="80">
        <v>1</v>
      </c>
      <c r="B141" s="81" t="s">
        <v>110</v>
      </c>
      <c r="C141" s="78"/>
      <c r="D141" s="78"/>
      <c r="E141" s="80">
        <v>1</v>
      </c>
      <c r="F141" s="69">
        <v>0</v>
      </c>
      <c r="G141" s="69">
        <v>1</v>
      </c>
      <c r="H141" s="83">
        <v>0</v>
      </c>
      <c r="I141" s="83">
        <v>0</v>
      </c>
      <c r="J141" s="83">
        <v>0</v>
      </c>
      <c r="K141" s="83">
        <v>0</v>
      </c>
      <c r="L141" s="80">
        <f t="shared" ref="L141:L166" si="65">SUM(F141:K141)</f>
        <v>1</v>
      </c>
      <c r="M141" s="20">
        <f t="shared" si="36"/>
        <v>100</v>
      </c>
      <c r="N141" s="43">
        <f t="shared" si="37"/>
        <v>0</v>
      </c>
      <c r="O141" s="90"/>
      <c r="P141" s="125"/>
    </row>
    <row r="142" spans="1:16" s="97" customFormat="1" ht="30" hidden="1" customHeight="1">
      <c r="A142" s="80">
        <v>2</v>
      </c>
      <c r="B142" s="81" t="s">
        <v>111</v>
      </c>
      <c r="C142" s="78"/>
      <c r="D142" s="78"/>
      <c r="E142" s="15">
        <v>2</v>
      </c>
      <c r="F142" s="69">
        <v>0</v>
      </c>
      <c r="G142" s="69">
        <v>2</v>
      </c>
      <c r="H142" s="83">
        <v>0</v>
      </c>
      <c r="I142" s="83">
        <v>0</v>
      </c>
      <c r="J142" s="83">
        <v>0</v>
      </c>
      <c r="K142" s="83">
        <v>0</v>
      </c>
      <c r="L142" s="80">
        <f t="shared" si="65"/>
        <v>2</v>
      </c>
      <c r="M142" s="20">
        <f t="shared" si="36"/>
        <v>100</v>
      </c>
      <c r="N142" s="43">
        <f t="shared" si="37"/>
        <v>0</v>
      </c>
      <c r="O142" s="90"/>
      <c r="P142" s="125"/>
    </row>
    <row r="143" spans="1:16" s="97" customFormat="1" ht="27.75" customHeight="1">
      <c r="A143" s="80">
        <v>1</v>
      </c>
      <c r="B143" s="81" t="s">
        <v>112</v>
      </c>
      <c r="C143" s="78"/>
      <c r="D143" s="78"/>
      <c r="E143" s="15">
        <v>11</v>
      </c>
      <c r="F143" s="68">
        <v>0</v>
      </c>
      <c r="G143" s="68">
        <v>0</v>
      </c>
      <c r="H143" s="80">
        <f>H144+H145</f>
        <v>11</v>
      </c>
      <c r="I143" s="80">
        <v>0</v>
      </c>
      <c r="J143" s="80">
        <v>0</v>
      </c>
      <c r="K143" s="80">
        <v>0</v>
      </c>
      <c r="L143" s="80">
        <f t="shared" si="65"/>
        <v>11</v>
      </c>
      <c r="M143" s="20">
        <f t="shared" si="36"/>
        <v>100</v>
      </c>
      <c r="N143" s="43">
        <f t="shared" ref="N143:N206" si="66">E143-L143</f>
        <v>0</v>
      </c>
      <c r="O143" s="127" t="s">
        <v>243</v>
      </c>
      <c r="P143" s="125"/>
    </row>
    <row r="144" spans="1:16" s="95" customFormat="1" ht="21.75" customHeight="1">
      <c r="A144" s="83"/>
      <c r="B144" s="77" t="s">
        <v>15</v>
      </c>
      <c r="C144" s="79"/>
      <c r="D144" s="79"/>
      <c r="E144" s="16">
        <v>10</v>
      </c>
      <c r="F144" s="69">
        <v>0</v>
      </c>
      <c r="G144" s="69">
        <v>0</v>
      </c>
      <c r="H144" s="83">
        <v>10</v>
      </c>
      <c r="I144" s="83">
        <v>0</v>
      </c>
      <c r="J144" s="83">
        <v>0</v>
      </c>
      <c r="K144" s="83">
        <v>0</v>
      </c>
      <c r="L144" s="83">
        <f t="shared" si="65"/>
        <v>10</v>
      </c>
      <c r="M144" s="21">
        <f t="shared" si="36"/>
        <v>100</v>
      </c>
      <c r="N144" s="43">
        <f t="shared" si="66"/>
        <v>0</v>
      </c>
      <c r="O144" s="128"/>
      <c r="P144" s="125"/>
    </row>
    <row r="145" spans="1:16" s="95" customFormat="1" ht="21.75" customHeight="1">
      <c r="A145" s="83"/>
      <c r="B145" s="77" t="s">
        <v>16</v>
      </c>
      <c r="C145" s="79"/>
      <c r="D145" s="79"/>
      <c r="E145" s="16">
        <v>1</v>
      </c>
      <c r="F145" s="69">
        <v>0</v>
      </c>
      <c r="G145" s="69">
        <v>0</v>
      </c>
      <c r="H145" s="83">
        <v>1</v>
      </c>
      <c r="I145" s="83">
        <v>0</v>
      </c>
      <c r="J145" s="83">
        <v>0</v>
      </c>
      <c r="K145" s="83">
        <v>0</v>
      </c>
      <c r="L145" s="83">
        <f t="shared" si="65"/>
        <v>1</v>
      </c>
      <c r="M145" s="21">
        <f t="shared" si="36"/>
        <v>100</v>
      </c>
      <c r="N145" s="43">
        <f t="shared" si="66"/>
        <v>0</v>
      </c>
      <c r="O145" s="129"/>
      <c r="P145" s="125"/>
    </row>
    <row r="146" spans="1:16" s="97" customFormat="1" ht="21.75" customHeight="1">
      <c r="A146" s="80">
        <v>2</v>
      </c>
      <c r="B146" s="81" t="s">
        <v>113</v>
      </c>
      <c r="C146" s="78"/>
      <c r="D146" s="78"/>
      <c r="E146" s="15">
        <v>10</v>
      </c>
      <c r="F146" s="68">
        <v>0</v>
      </c>
      <c r="G146" s="68">
        <v>0</v>
      </c>
      <c r="H146" s="80">
        <f>H147+H148</f>
        <v>10</v>
      </c>
      <c r="I146" s="80">
        <v>0</v>
      </c>
      <c r="J146" s="80">
        <v>0</v>
      </c>
      <c r="K146" s="80">
        <v>0</v>
      </c>
      <c r="L146" s="80">
        <f t="shared" si="65"/>
        <v>10</v>
      </c>
      <c r="M146" s="20">
        <f t="shared" si="36"/>
        <v>100</v>
      </c>
      <c r="N146" s="43">
        <f t="shared" si="66"/>
        <v>0</v>
      </c>
      <c r="O146" s="127" t="s">
        <v>244</v>
      </c>
      <c r="P146" s="125"/>
    </row>
    <row r="147" spans="1:16" s="95" customFormat="1" ht="21.75" customHeight="1">
      <c r="A147" s="83"/>
      <c r="B147" s="77" t="s">
        <v>15</v>
      </c>
      <c r="C147" s="79"/>
      <c r="D147" s="79"/>
      <c r="E147" s="16">
        <v>7</v>
      </c>
      <c r="F147" s="69">
        <v>0</v>
      </c>
      <c r="G147" s="69">
        <v>0</v>
      </c>
      <c r="H147" s="83">
        <v>7</v>
      </c>
      <c r="I147" s="83">
        <v>0</v>
      </c>
      <c r="J147" s="83">
        <v>0</v>
      </c>
      <c r="K147" s="83">
        <v>0</v>
      </c>
      <c r="L147" s="80">
        <f t="shared" si="65"/>
        <v>7</v>
      </c>
      <c r="M147" s="20">
        <f t="shared" ref="M147:M169" si="67">L147/E147*100</f>
        <v>100</v>
      </c>
      <c r="N147" s="43">
        <f t="shared" si="66"/>
        <v>0</v>
      </c>
      <c r="O147" s="128"/>
      <c r="P147" s="125"/>
    </row>
    <row r="148" spans="1:16" s="95" customFormat="1" ht="21.75" customHeight="1">
      <c r="A148" s="83"/>
      <c r="B148" s="77" t="s">
        <v>16</v>
      </c>
      <c r="C148" s="79"/>
      <c r="D148" s="79"/>
      <c r="E148" s="16">
        <v>3</v>
      </c>
      <c r="F148" s="69">
        <v>0</v>
      </c>
      <c r="G148" s="69">
        <v>0</v>
      </c>
      <c r="H148" s="83">
        <v>3</v>
      </c>
      <c r="I148" s="83">
        <v>0</v>
      </c>
      <c r="J148" s="83">
        <v>0</v>
      </c>
      <c r="K148" s="83">
        <v>0</v>
      </c>
      <c r="L148" s="80">
        <f t="shared" si="65"/>
        <v>3</v>
      </c>
      <c r="M148" s="20">
        <f t="shared" si="67"/>
        <v>100</v>
      </c>
      <c r="N148" s="43">
        <f t="shared" si="66"/>
        <v>0</v>
      </c>
      <c r="O148" s="129"/>
      <c r="P148" s="125"/>
    </row>
    <row r="149" spans="1:16" s="97" customFormat="1" ht="25.5" customHeight="1">
      <c r="A149" s="80">
        <v>3</v>
      </c>
      <c r="B149" s="81" t="s">
        <v>114</v>
      </c>
      <c r="C149" s="78"/>
      <c r="D149" s="78"/>
      <c r="E149" s="15">
        <v>12</v>
      </c>
      <c r="F149" s="68">
        <v>0</v>
      </c>
      <c r="G149" s="68">
        <v>0</v>
      </c>
      <c r="H149" s="80">
        <v>12</v>
      </c>
      <c r="I149" s="80">
        <v>0</v>
      </c>
      <c r="J149" s="80">
        <v>0</v>
      </c>
      <c r="K149" s="80">
        <v>0</v>
      </c>
      <c r="L149" s="80">
        <f t="shared" si="65"/>
        <v>12</v>
      </c>
      <c r="M149" s="20">
        <f t="shared" si="67"/>
        <v>100</v>
      </c>
      <c r="N149" s="43">
        <f t="shared" si="66"/>
        <v>0</v>
      </c>
      <c r="O149" s="87" t="s">
        <v>245</v>
      </c>
      <c r="P149" s="125"/>
    </row>
    <row r="150" spans="1:16" s="97" customFormat="1" ht="33" customHeight="1">
      <c r="A150" s="80">
        <v>4</v>
      </c>
      <c r="B150" s="81" t="s">
        <v>147</v>
      </c>
      <c r="C150" s="78"/>
      <c r="D150" s="78"/>
      <c r="E150" s="15">
        <v>9</v>
      </c>
      <c r="F150" s="68">
        <v>0</v>
      </c>
      <c r="G150" s="68">
        <v>0</v>
      </c>
      <c r="H150" s="80">
        <v>9</v>
      </c>
      <c r="I150" s="80">
        <v>0</v>
      </c>
      <c r="J150" s="80">
        <v>0</v>
      </c>
      <c r="K150" s="80">
        <v>0</v>
      </c>
      <c r="L150" s="80">
        <f t="shared" si="65"/>
        <v>9</v>
      </c>
      <c r="M150" s="20">
        <f t="shared" si="67"/>
        <v>100</v>
      </c>
      <c r="N150" s="43">
        <f t="shared" si="66"/>
        <v>0</v>
      </c>
      <c r="O150" s="127" t="s">
        <v>246</v>
      </c>
      <c r="P150" s="125"/>
    </row>
    <row r="151" spans="1:16" s="95" customFormat="1" ht="16.5" customHeight="1">
      <c r="A151" s="83"/>
      <c r="B151" s="77" t="s">
        <v>15</v>
      </c>
      <c r="C151" s="79"/>
      <c r="D151" s="79"/>
      <c r="E151" s="16">
        <v>8</v>
      </c>
      <c r="F151" s="69">
        <v>0</v>
      </c>
      <c r="G151" s="69">
        <v>0</v>
      </c>
      <c r="H151" s="83">
        <v>8</v>
      </c>
      <c r="I151" s="83">
        <v>0</v>
      </c>
      <c r="J151" s="83">
        <v>0</v>
      </c>
      <c r="K151" s="83">
        <v>0</v>
      </c>
      <c r="L151" s="80">
        <f t="shared" si="65"/>
        <v>8</v>
      </c>
      <c r="M151" s="20">
        <f t="shared" si="67"/>
        <v>100</v>
      </c>
      <c r="N151" s="43">
        <f t="shared" si="66"/>
        <v>0</v>
      </c>
      <c r="O151" s="128"/>
      <c r="P151" s="125"/>
    </row>
    <row r="152" spans="1:16" s="95" customFormat="1" ht="24" customHeight="1">
      <c r="A152" s="83"/>
      <c r="B152" s="77" t="s">
        <v>16</v>
      </c>
      <c r="C152" s="79"/>
      <c r="D152" s="79"/>
      <c r="E152" s="16">
        <v>1</v>
      </c>
      <c r="F152" s="69">
        <v>0</v>
      </c>
      <c r="G152" s="69">
        <v>0</v>
      </c>
      <c r="H152" s="83">
        <v>1</v>
      </c>
      <c r="I152" s="83">
        <v>0</v>
      </c>
      <c r="J152" s="83">
        <v>0</v>
      </c>
      <c r="K152" s="83">
        <v>0</v>
      </c>
      <c r="L152" s="80">
        <f t="shared" si="65"/>
        <v>1</v>
      </c>
      <c r="M152" s="20">
        <f t="shared" si="67"/>
        <v>100</v>
      </c>
      <c r="N152" s="43">
        <f t="shared" si="66"/>
        <v>0</v>
      </c>
      <c r="O152" s="129"/>
      <c r="P152" s="125"/>
    </row>
    <row r="153" spans="1:16" s="97" customFormat="1" ht="27" customHeight="1">
      <c r="A153" s="80">
        <v>5</v>
      </c>
      <c r="B153" s="81" t="s">
        <v>115</v>
      </c>
      <c r="C153" s="78"/>
      <c r="D153" s="78"/>
      <c r="E153" s="15">
        <v>2</v>
      </c>
      <c r="F153" s="68">
        <v>0</v>
      </c>
      <c r="G153" s="68">
        <v>0</v>
      </c>
      <c r="H153" s="80">
        <v>2</v>
      </c>
      <c r="I153" s="80">
        <v>0</v>
      </c>
      <c r="J153" s="80">
        <v>0</v>
      </c>
      <c r="K153" s="80">
        <v>0</v>
      </c>
      <c r="L153" s="80">
        <f t="shared" si="65"/>
        <v>2</v>
      </c>
      <c r="M153" s="20">
        <f t="shared" si="67"/>
        <v>100</v>
      </c>
      <c r="N153" s="43">
        <f t="shared" si="66"/>
        <v>0</v>
      </c>
      <c r="O153" s="87" t="s">
        <v>239</v>
      </c>
      <c r="P153" s="125"/>
    </row>
    <row r="154" spans="1:16" s="97" customFormat="1" ht="26.25" customHeight="1">
      <c r="A154" s="80">
        <v>6</v>
      </c>
      <c r="B154" s="81" t="s">
        <v>116</v>
      </c>
      <c r="C154" s="78"/>
      <c r="D154" s="78"/>
      <c r="E154" s="15">
        <v>5</v>
      </c>
      <c r="F154" s="68">
        <v>0</v>
      </c>
      <c r="G154" s="68">
        <v>0</v>
      </c>
      <c r="H154" s="80">
        <v>5</v>
      </c>
      <c r="I154" s="80">
        <v>0</v>
      </c>
      <c r="J154" s="80">
        <v>0</v>
      </c>
      <c r="K154" s="80">
        <v>0</v>
      </c>
      <c r="L154" s="80">
        <f t="shared" si="65"/>
        <v>5</v>
      </c>
      <c r="M154" s="20">
        <f t="shared" si="67"/>
        <v>100</v>
      </c>
      <c r="N154" s="43">
        <f t="shared" si="66"/>
        <v>0</v>
      </c>
      <c r="O154" s="87" t="s">
        <v>247</v>
      </c>
      <c r="P154" s="125"/>
    </row>
    <row r="155" spans="1:16" s="97" customFormat="1" ht="21.75" customHeight="1">
      <c r="A155" s="80">
        <v>7</v>
      </c>
      <c r="B155" s="81" t="s">
        <v>117</v>
      </c>
      <c r="C155" s="78"/>
      <c r="D155" s="78"/>
      <c r="E155" s="15">
        <v>5</v>
      </c>
      <c r="F155" s="68">
        <v>0</v>
      </c>
      <c r="G155" s="68">
        <v>0</v>
      </c>
      <c r="H155" s="80">
        <v>5</v>
      </c>
      <c r="I155" s="80">
        <v>0</v>
      </c>
      <c r="J155" s="80">
        <v>0</v>
      </c>
      <c r="K155" s="80">
        <v>0</v>
      </c>
      <c r="L155" s="80">
        <f t="shared" si="65"/>
        <v>5</v>
      </c>
      <c r="M155" s="20">
        <f t="shared" si="67"/>
        <v>100</v>
      </c>
      <c r="N155" s="43">
        <f t="shared" si="66"/>
        <v>0</v>
      </c>
      <c r="O155" s="127" t="s">
        <v>248</v>
      </c>
      <c r="P155" s="125"/>
    </row>
    <row r="156" spans="1:16" s="95" customFormat="1" ht="22.5" customHeight="1">
      <c r="A156" s="83"/>
      <c r="B156" s="77" t="s">
        <v>15</v>
      </c>
      <c r="C156" s="79"/>
      <c r="D156" s="79"/>
      <c r="E156" s="16">
        <v>4</v>
      </c>
      <c r="F156" s="69">
        <v>0</v>
      </c>
      <c r="G156" s="69">
        <v>0</v>
      </c>
      <c r="H156" s="83">
        <v>4</v>
      </c>
      <c r="I156" s="83">
        <v>0</v>
      </c>
      <c r="J156" s="83">
        <v>0</v>
      </c>
      <c r="K156" s="83">
        <v>0</v>
      </c>
      <c r="L156" s="80">
        <f t="shared" si="65"/>
        <v>4</v>
      </c>
      <c r="M156" s="20">
        <f t="shared" si="67"/>
        <v>100</v>
      </c>
      <c r="N156" s="43">
        <f t="shared" si="66"/>
        <v>0</v>
      </c>
      <c r="O156" s="128"/>
      <c r="P156" s="125"/>
    </row>
    <row r="157" spans="1:16" s="95" customFormat="1" ht="17.25" customHeight="1">
      <c r="A157" s="83"/>
      <c r="B157" s="77" t="s">
        <v>16</v>
      </c>
      <c r="C157" s="79"/>
      <c r="D157" s="79"/>
      <c r="E157" s="16">
        <v>1</v>
      </c>
      <c r="F157" s="69">
        <v>0</v>
      </c>
      <c r="G157" s="69">
        <v>0</v>
      </c>
      <c r="H157" s="83">
        <v>1</v>
      </c>
      <c r="I157" s="83">
        <v>0</v>
      </c>
      <c r="J157" s="83">
        <v>0</v>
      </c>
      <c r="K157" s="83">
        <v>0</v>
      </c>
      <c r="L157" s="80">
        <f t="shared" si="65"/>
        <v>1</v>
      </c>
      <c r="M157" s="20">
        <f t="shared" si="67"/>
        <v>100</v>
      </c>
      <c r="N157" s="43">
        <f t="shared" si="66"/>
        <v>0</v>
      </c>
      <c r="O157" s="129"/>
      <c r="P157" s="125"/>
    </row>
    <row r="158" spans="1:16" s="97" customFormat="1" ht="25.5" customHeight="1">
      <c r="A158" s="80">
        <v>8</v>
      </c>
      <c r="B158" s="81" t="s">
        <v>118</v>
      </c>
      <c r="C158" s="78"/>
      <c r="D158" s="78"/>
      <c r="E158" s="15">
        <v>2</v>
      </c>
      <c r="F158" s="68">
        <v>0</v>
      </c>
      <c r="G158" s="68">
        <v>0</v>
      </c>
      <c r="H158" s="80">
        <v>2</v>
      </c>
      <c r="I158" s="80">
        <v>0</v>
      </c>
      <c r="J158" s="80">
        <v>0</v>
      </c>
      <c r="K158" s="80">
        <v>0</v>
      </c>
      <c r="L158" s="80">
        <f>SUM(F158:K158)</f>
        <v>2</v>
      </c>
      <c r="M158" s="20">
        <f t="shared" si="67"/>
        <v>100</v>
      </c>
      <c r="N158" s="43">
        <f t="shared" si="66"/>
        <v>0</v>
      </c>
      <c r="O158" s="87" t="s">
        <v>239</v>
      </c>
      <c r="P158" s="125"/>
    </row>
    <row r="159" spans="1:16" s="97" customFormat="1" ht="29.25" customHeight="1">
      <c r="A159" s="80">
        <v>9</v>
      </c>
      <c r="B159" s="81" t="s">
        <v>119</v>
      </c>
      <c r="C159" s="78"/>
      <c r="D159" s="78"/>
      <c r="E159" s="15">
        <v>20</v>
      </c>
      <c r="F159" s="68">
        <v>0</v>
      </c>
      <c r="G159" s="68">
        <v>0</v>
      </c>
      <c r="H159" s="80">
        <v>20</v>
      </c>
      <c r="I159" s="80">
        <v>0</v>
      </c>
      <c r="J159" s="80">
        <v>0</v>
      </c>
      <c r="K159" s="80">
        <v>0</v>
      </c>
      <c r="L159" s="80">
        <f t="shared" si="65"/>
        <v>20</v>
      </c>
      <c r="M159" s="20">
        <f t="shared" si="67"/>
        <v>100</v>
      </c>
      <c r="N159" s="43">
        <f t="shared" si="66"/>
        <v>0</v>
      </c>
      <c r="O159" s="127" t="s">
        <v>249</v>
      </c>
      <c r="P159" s="125"/>
    </row>
    <row r="160" spans="1:16" s="95" customFormat="1" ht="16.5" customHeight="1">
      <c r="A160" s="83"/>
      <c r="B160" s="77" t="s">
        <v>15</v>
      </c>
      <c r="C160" s="79"/>
      <c r="D160" s="79"/>
      <c r="E160" s="16">
        <v>18</v>
      </c>
      <c r="F160" s="69">
        <v>0</v>
      </c>
      <c r="G160" s="69">
        <v>0</v>
      </c>
      <c r="H160" s="83">
        <v>18</v>
      </c>
      <c r="I160" s="83">
        <v>0</v>
      </c>
      <c r="J160" s="83">
        <v>0</v>
      </c>
      <c r="K160" s="83">
        <v>0</v>
      </c>
      <c r="L160" s="80">
        <f t="shared" si="65"/>
        <v>18</v>
      </c>
      <c r="M160" s="20">
        <f t="shared" si="67"/>
        <v>100</v>
      </c>
      <c r="N160" s="43">
        <f t="shared" si="66"/>
        <v>0</v>
      </c>
      <c r="O160" s="128"/>
      <c r="P160" s="125"/>
    </row>
    <row r="161" spans="1:20" s="95" customFormat="1" ht="15" customHeight="1">
      <c r="A161" s="83"/>
      <c r="B161" s="77" t="s">
        <v>16</v>
      </c>
      <c r="C161" s="79"/>
      <c r="D161" s="79"/>
      <c r="E161" s="16">
        <v>2</v>
      </c>
      <c r="F161" s="69">
        <v>0</v>
      </c>
      <c r="G161" s="69">
        <v>0</v>
      </c>
      <c r="H161" s="83">
        <v>2</v>
      </c>
      <c r="I161" s="83">
        <v>0</v>
      </c>
      <c r="J161" s="83">
        <v>0</v>
      </c>
      <c r="K161" s="83">
        <v>0</v>
      </c>
      <c r="L161" s="80">
        <f t="shared" si="65"/>
        <v>2</v>
      </c>
      <c r="M161" s="20">
        <f t="shared" si="67"/>
        <v>100</v>
      </c>
      <c r="N161" s="43">
        <f t="shared" si="66"/>
        <v>0</v>
      </c>
      <c r="O161" s="129"/>
      <c r="P161" s="125"/>
    </row>
    <row r="162" spans="1:20" s="97" customFormat="1" ht="25.5" customHeight="1">
      <c r="A162" s="80">
        <v>10</v>
      </c>
      <c r="B162" s="81" t="s">
        <v>120</v>
      </c>
      <c r="C162" s="78"/>
      <c r="D162" s="78"/>
      <c r="E162" s="15">
        <v>2</v>
      </c>
      <c r="F162" s="68">
        <v>0</v>
      </c>
      <c r="G162" s="68">
        <v>0</v>
      </c>
      <c r="H162" s="80">
        <v>2</v>
      </c>
      <c r="I162" s="80">
        <v>0</v>
      </c>
      <c r="J162" s="80">
        <v>0</v>
      </c>
      <c r="K162" s="80">
        <v>0</v>
      </c>
      <c r="L162" s="80">
        <f t="shared" si="65"/>
        <v>2</v>
      </c>
      <c r="M162" s="20">
        <f t="shared" si="67"/>
        <v>100</v>
      </c>
      <c r="N162" s="43">
        <f t="shared" si="66"/>
        <v>0</v>
      </c>
      <c r="O162" s="87" t="s">
        <v>239</v>
      </c>
      <c r="P162" s="125"/>
    </row>
    <row r="163" spans="1:20" s="97" customFormat="1" ht="35.25" customHeight="1">
      <c r="A163" s="80">
        <v>11</v>
      </c>
      <c r="B163" s="81" t="s">
        <v>121</v>
      </c>
      <c r="C163" s="78"/>
      <c r="D163" s="78"/>
      <c r="E163" s="15">
        <v>2</v>
      </c>
      <c r="F163" s="68">
        <v>0</v>
      </c>
      <c r="G163" s="68">
        <v>0</v>
      </c>
      <c r="H163" s="80">
        <v>2</v>
      </c>
      <c r="I163" s="80">
        <v>0</v>
      </c>
      <c r="J163" s="80">
        <v>0</v>
      </c>
      <c r="K163" s="80">
        <v>0</v>
      </c>
      <c r="L163" s="80">
        <f t="shared" si="65"/>
        <v>2</v>
      </c>
      <c r="M163" s="20">
        <f t="shared" si="67"/>
        <v>100</v>
      </c>
      <c r="N163" s="43">
        <f t="shared" si="66"/>
        <v>0</v>
      </c>
      <c r="O163" s="87" t="s">
        <v>239</v>
      </c>
      <c r="P163" s="125"/>
    </row>
    <row r="164" spans="1:20" s="97" customFormat="1" ht="46.5" customHeight="1">
      <c r="A164" s="80">
        <v>12</v>
      </c>
      <c r="B164" s="81" t="s">
        <v>122</v>
      </c>
      <c r="C164" s="78"/>
      <c r="D164" s="78"/>
      <c r="E164" s="15">
        <v>2</v>
      </c>
      <c r="F164" s="68">
        <v>0</v>
      </c>
      <c r="G164" s="68">
        <v>0</v>
      </c>
      <c r="H164" s="80">
        <v>2</v>
      </c>
      <c r="I164" s="80">
        <v>0</v>
      </c>
      <c r="J164" s="80">
        <v>0</v>
      </c>
      <c r="K164" s="80">
        <v>0</v>
      </c>
      <c r="L164" s="80">
        <f t="shared" si="65"/>
        <v>2</v>
      </c>
      <c r="M164" s="20">
        <v>0</v>
      </c>
      <c r="N164" s="43">
        <f t="shared" si="66"/>
        <v>0</v>
      </c>
      <c r="O164" s="87" t="s">
        <v>239</v>
      </c>
      <c r="P164" s="125"/>
    </row>
    <row r="165" spans="1:20" s="97" customFormat="1" ht="49.5" customHeight="1">
      <c r="A165" s="80">
        <v>13</v>
      </c>
      <c r="B165" s="81" t="s">
        <v>123</v>
      </c>
      <c r="C165" s="78"/>
      <c r="D165" s="78"/>
      <c r="E165" s="15">
        <v>2</v>
      </c>
      <c r="F165" s="68">
        <v>0</v>
      </c>
      <c r="G165" s="68">
        <v>0</v>
      </c>
      <c r="H165" s="80">
        <v>2</v>
      </c>
      <c r="I165" s="80">
        <v>0</v>
      </c>
      <c r="J165" s="80">
        <v>0</v>
      </c>
      <c r="K165" s="80">
        <v>0</v>
      </c>
      <c r="L165" s="80">
        <f t="shared" si="65"/>
        <v>2</v>
      </c>
      <c r="M165" s="20">
        <v>0</v>
      </c>
      <c r="N165" s="43">
        <f t="shared" si="66"/>
        <v>0</v>
      </c>
      <c r="O165" s="87" t="s">
        <v>239</v>
      </c>
      <c r="P165" s="125"/>
    </row>
    <row r="166" spans="1:20" s="97" customFormat="1" ht="57" customHeight="1">
      <c r="A166" s="80">
        <v>14</v>
      </c>
      <c r="B166" s="81" t="s">
        <v>124</v>
      </c>
      <c r="C166" s="78"/>
      <c r="D166" s="78"/>
      <c r="E166" s="15">
        <v>2</v>
      </c>
      <c r="F166" s="68">
        <v>0</v>
      </c>
      <c r="G166" s="68">
        <v>0</v>
      </c>
      <c r="H166" s="80">
        <v>2</v>
      </c>
      <c r="I166" s="80">
        <v>0</v>
      </c>
      <c r="J166" s="80">
        <v>0</v>
      </c>
      <c r="K166" s="80">
        <v>0</v>
      </c>
      <c r="L166" s="80">
        <f t="shared" si="65"/>
        <v>2</v>
      </c>
      <c r="M166" s="20">
        <v>0</v>
      </c>
      <c r="N166" s="43">
        <f t="shared" si="66"/>
        <v>0</v>
      </c>
      <c r="O166" s="87" t="s">
        <v>239</v>
      </c>
      <c r="P166" s="125"/>
    </row>
    <row r="167" spans="1:20" s="97" customFormat="1" ht="40.5" customHeight="1">
      <c r="A167" s="84" t="s">
        <v>85</v>
      </c>
      <c r="B167" s="113" t="s">
        <v>82</v>
      </c>
      <c r="C167" s="113"/>
      <c r="D167" s="113"/>
      <c r="E167" s="84">
        <f>E168+E174+E180+E186+E192+E198+E204+E210+E216+E222+E228+E234+E240</f>
        <v>22373</v>
      </c>
      <c r="F167" s="85">
        <f t="shared" ref="F167:K167" si="68">F168+F174+F180+F186+F192+F198+F204+F210+F216+F222+F228+F234+F240</f>
        <v>267</v>
      </c>
      <c r="G167" s="94">
        <f t="shared" si="68"/>
        <v>361</v>
      </c>
      <c r="H167" s="94">
        <f t="shared" si="68"/>
        <v>524</v>
      </c>
      <c r="I167" s="94">
        <f t="shared" si="68"/>
        <v>468</v>
      </c>
      <c r="J167" s="94">
        <f t="shared" si="68"/>
        <v>421</v>
      </c>
      <c r="K167" s="94">
        <f t="shared" si="68"/>
        <v>381</v>
      </c>
      <c r="L167" s="84">
        <f>SUM(F167:K167)</f>
        <v>2422</v>
      </c>
      <c r="M167" s="20">
        <f t="shared" si="67"/>
        <v>10.825548652393509</v>
      </c>
      <c r="N167" s="43">
        <f t="shared" si="66"/>
        <v>19951</v>
      </c>
      <c r="O167" s="74"/>
      <c r="P167" s="81"/>
      <c r="S167" s="97">
        <f>SUM(S168:S243)</f>
        <v>2010</v>
      </c>
      <c r="T167" s="97">
        <f>SUM(T168:T243)</f>
        <v>18526</v>
      </c>
    </row>
    <row r="168" spans="1:20" s="95" customFormat="1" ht="31.5" customHeight="1">
      <c r="A168" s="22">
        <v>1</v>
      </c>
      <c r="B168" s="23" t="s">
        <v>42</v>
      </c>
      <c r="C168" s="117" t="s">
        <v>143</v>
      </c>
      <c r="D168" s="117" t="s">
        <v>185</v>
      </c>
      <c r="E168" s="84">
        <f>E169+E170+E173</f>
        <v>1367</v>
      </c>
      <c r="F168" s="85">
        <f>F169+F170+F173</f>
        <v>-13</v>
      </c>
      <c r="G168" s="85">
        <f t="shared" ref="G168:K168" si="69">G169+G170+G173</f>
        <v>-4</v>
      </c>
      <c r="H168" s="84">
        <f t="shared" si="69"/>
        <v>46</v>
      </c>
      <c r="I168" s="84">
        <f t="shared" si="69"/>
        <v>44</v>
      </c>
      <c r="J168" s="84">
        <f t="shared" si="69"/>
        <v>41</v>
      </c>
      <c r="K168" s="84">
        <f t="shared" si="69"/>
        <v>38</v>
      </c>
      <c r="L168" s="84">
        <f>SUM(F168:K168)</f>
        <v>152</v>
      </c>
      <c r="M168" s="18">
        <f t="shared" si="67"/>
        <v>11.119239209948793</v>
      </c>
      <c r="N168" s="43">
        <f t="shared" si="66"/>
        <v>1215</v>
      </c>
      <c r="O168" s="119" t="s">
        <v>155</v>
      </c>
      <c r="P168" s="121" t="s">
        <v>256</v>
      </c>
    </row>
    <row r="169" spans="1:20" s="95" customFormat="1" ht="31.5" customHeight="1">
      <c r="A169" s="24" t="s">
        <v>59</v>
      </c>
      <c r="B169" s="75" t="s">
        <v>14</v>
      </c>
      <c r="C169" s="117"/>
      <c r="D169" s="117"/>
      <c r="E169" s="82">
        <v>100</v>
      </c>
      <c r="F169" s="64">
        <v>2</v>
      </c>
      <c r="G169" s="64">
        <v>2</v>
      </c>
      <c r="H169" s="82">
        <v>3</v>
      </c>
      <c r="I169" s="82">
        <v>3</v>
      </c>
      <c r="J169" s="82">
        <v>3</v>
      </c>
      <c r="K169" s="82">
        <v>3</v>
      </c>
      <c r="L169" s="82">
        <f t="shared" ref="L169:L173" si="70">SUM(F169:K169)</f>
        <v>16</v>
      </c>
      <c r="M169" s="12">
        <f t="shared" si="67"/>
        <v>16</v>
      </c>
      <c r="N169" s="43">
        <f t="shared" si="66"/>
        <v>84</v>
      </c>
      <c r="O169" s="120"/>
      <c r="P169" s="125"/>
    </row>
    <row r="170" spans="1:20" s="95" customFormat="1" ht="31.5" customHeight="1">
      <c r="A170" s="24" t="s">
        <v>60</v>
      </c>
      <c r="B170" s="75" t="s">
        <v>15</v>
      </c>
      <c r="C170" s="117"/>
      <c r="D170" s="117"/>
      <c r="E170" s="25">
        <f>SUM(E171:E172)</f>
        <v>1262</v>
      </c>
      <c r="F170" s="70">
        <f t="shared" ref="F170:K170" si="71">SUM(F171:F172)</f>
        <v>-15</v>
      </c>
      <c r="G170" s="70">
        <f t="shared" si="71"/>
        <v>-6</v>
      </c>
      <c r="H170" s="25">
        <f t="shared" si="71"/>
        <v>43</v>
      </c>
      <c r="I170" s="25">
        <f t="shared" si="71"/>
        <v>41</v>
      </c>
      <c r="J170" s="25">
        <f t="shared" si="71"/>
        <v>38</v>
      </c>
      <c r="K170" s="25">
        <f t="shared" si="71"/>
        <v>35</v>
      </c>
      <c r="L170" s="82">
        <f t="shared" si="70"/>
        <v>136</v>
      </c>
      <c r="M170" s="12">
        <f>L170/E170*100</f>
        <v>10.776545166402537</v>
      </c>
      <c r="N170" s="43">
        <f t="shared" si="66"/>
        <v>1126</v>
      </c>
      <c r="O170" s="120"/>
      <c r="P170" s="125"/>
    </row>
    <row r="171" spans="1:20" s="95" customFormat="1" ht="31.5" customHeight="1">
      <c r="A171" s="26" t="s">
        <v>51</v>
      </c>
      <c r="B171" s="93" t="s">
        <v>41</v>
      </c>
      <c r="C171" s="117"/>
      <c r="D171" s="117"/>
      <c r="E171" s="92">
        <v>1080</v>
      </c>
      <c r="F171" s="64">
        <f>E171-1099</f>
        <v>-19</v>
      </c>
      <c r="G171" s="64">
        <v>-12</v>
      </c>
      <c r="H171" s="92">
        <v>37</v>
      </c>
      <c r="I171" s="92">
        <v>35</v>
      </c>
      <c r="J171" s="92">
        <v>35</v>
      </c>
      <c r="K171" s="92">
        <v>32</v>
      </c>
      <c r="L171" s="92">
        <f t="shared" si="70"/>
        <v>108</v>
      </c>
      <c r="M171" s="12">
        <f t="shared" ref="M171:M175" si="72">L171/E171*100</f>
        <v>10</v>
      </c>
      <c r="N171" s="43">
        <f t="shared" si="66"/>
        <v>972</v>
      </c>
      <c r="O171" s="120"/>
      <c r="P171" s="125"/>
      <c r="R171" s="95">
        <v>108</v>
      </c>
      <c r="S171" s="95">
        <v>108</v>
      </c>
      <c r="T171" s="95">
        <v>1080</v>
      </c>
    </row>
    <row r="172" spans="1:20" s="95" customFormat="1" ht="31.5" customHeight="1">
      <c r="A172" s="26" t="s">
        <v>51</v>
      </c>
      <c r="B172" s="75" t="s">
        <v>40</v>
      </c>
      <c r="C172" s="117"/>
      <c r="D172" s="117"/>
      <c r="E172" s="82">
        <v>182</v>
      </c>
      <c r="F172" s="64">
        <v>4</v>
      </c>
      <c r="G172" s="64">
        <v>6</v>
      </c>
      <c r="H172" s="82">
        <v>6</v>
      </c>
      <c r="I172" s="82">
        <v>6</v>
      </c>
      <c r="J172" s="82">
        <v>3</v>
      </c>
      <c r="K172" s="82">
        <v>3</v>
      </c>
      <c r="L172" s="82">
        <f t="shared" si="70"/>
        <v>28</v>
      </c>
      <c r="M172" s="12">
        <f t="shared" si="72"/>
        <v>15.384615384615385</v>
      </c>
      <c r="N172" s="43">
        <f t="shared" si="66"/>
        <v>154</v>
      </c>
      <c r="O172" s="120"/>
      <c r="P172" s="125"/>
    </row>
    <row r="173" spans="1:20" s="95" customFormat="1" ht="40.5" customHeight="1">
      <c r="A173" s="24" t="s">
        <v>61</v>
      </c>
      <c r="B173" s="75" t="s">
        <v>16</v>
      </c>
      <c r="C173" s="117"/>
      <c r="D173" s="117"/>
      <c r="E173" s="82">
        <v>5</v>
      </c>
      <c r="F173" s="64">
        <v>0</v>
      </c>
      <c r="G173" s="64">
        <v>0</v>
      </c>
      <c r="H173" s="82">
        <v>0</v>
      </c>
      <c r="I173" s="82">
        <v>0</v>
      </c>
      <c r="J173" s="82">
        <v>0</v>
      </c>
      <c r="K173" s="82">
        <v>0</v>
      </c>
      <c r="L173" s="82">
        <f t="shared" si="70"/>
        <v>0</v>
      </c>
      <c r="M173" s="12">
        <f t="shared" si="72"/>
        <v>0</v>
      </c>
      <c r="N173" s="43">
        <f t="shared" si="66"/>
        <v>5</v>
      </c>
      <c r="O173" s="120"/>
      <c r="P173" s="125"/>
    </row>
    <row r="174" spans="1:20" s="95" customFormat="1" ht="38.25" customHeight="1">
      <c r="A174" s="22" t="s">
        <v>62</v>
      </c>
      <c r="B174" s="23" t="s">
        <v>39</v>
      </c>
      <c r="C174" s="168" t="s">
        <v>139</v>
      </c>
      <c r="D174" s="117" t="s">
        <v>186</v>
      </c>
      <c r="E174" s="91">
        <f>E175+E176+E179</f>
        <v>2383</v>
      </c>
      <c r="F174" s="94">
        <f>F175+F176+F179</f>
        <v>36</v>
      </c>
      <c r="G174" s="94">
        <f t="shared" ref="G174:K174" si="73">G175+G176+G179</f>
        <v>58</v>
      </c>
      <c r="H174" s="91">
        <f t="shared" si="73"/>
        <v>48</v>
      </c>
      <c r="I174" s="91">
        <f t="shared" si="73"/>
        <v>42</v>
      </c>
      <c r="J174" s="91">
        <f t="shared" si="73"/>
        <v>38</v>
      </c>
      <c r="K174" s="91">
        <f t="shared" si="73"/>
        <v>35</v>
      </c>
      <c r="L174" s="91">
        <f>SUM(F174:K174)</f>
        <v>257</v>
      </c>
      <c r="M174" s="18">
        <f t="shared" si="72"/>
        <v>10.784725136382711</v>
      </c>
      <c r="N174" s="43">
        <f t="shared" si="66"/>
        <v>2126</v>
      </c>
      <c r="O174" s="119" t="s">
        <v>156</v>
      </c>
      <c r="P174" s="177" t="s">
        <v>257</v>
      </c>
    </row>
    <row r="175" spans="1:20" s="95" customFormat="1" ht="38.25" customHeight="1">
      <c r="A175" s="24" t="s">
        <v>59</v>
      </c>
      <c r="B175" s="93" t="s">
        <v>14</v>
      </c>
      <c r="C175" s="169"/>
      <c r="D175" s="117"/>
      <c r="E175" s="92">
        <v>96</v>
      </c>
      <c r="F175" s="64">
        <v>5</v>
      </c>
      <c r="G175" s="64">
        <v>3</v>
      </c>
      <c r="H175" s="92">
        <v>2</v>
      </c>
      <c r="I175" s="92">
        <v>2</v>
      </c>
      <c r="J175" s="92">
        <v>2</v>
      </c>
      <c r="K175" s="92">
        <v>1</v>
      </c>
      <c r="L175" s="27">
        <f>SUM(F175:K175)</f>
        <v>15</v>
      </c>
      <c r="M175" s="12">
        <f t="shared" si="72"/>
        <v>15.625</v>
      </c>
      <c r="N175" s="43">
        <f t="shared" si="66"/>
        <v>81</v>
      </c>
      <c r="O175" s="120"/>
      <c r="P175" s="178"/>
    </row>
    <row r="176" spans="1:20" s="95" customFormat="1" ht="28.8" customHeight="1">
      <c r="A176" s="24" t="s">
        <v>60</v>
      </c>
      <c r="B176" s="93" t="s">
        <v>15</v>
      </c>
      <c r="C176" s="169"/>
      <c r="D176" s="117"/>
      <c r="E176" s="25">
        <f>SUM(E177:E178)</f>
        <v>2281</v>
      </c>
      <c r="F176" s="70">
        <f t="shared" ref="F176:L176" si="74">SUM(F177:F178)</f>
        <v>31</v>
      </c>
      <c r="G176" s="70">
        <f t="shared" si="74"/>
        <v>55</v>
      </c>
      <c r="H176" s="25">
        <f t="shared" si="74"/>
        <v>46</v>
      </c>
      <c r="I176" s="25">
        <f t="shared" si="74"/>
        <v>40</v>
      </c>
      <c r="J176" s="25">
        <f t="shared" si="74"/>
        <v>36</v>
      </c>
      <c r="K176" s="25">
        <f t="shared" si="74"/>
        <v>34</v>
      </c>
      <c r="L176" s="25">
        <f t="shared" si="74"/>
        <v>242</v>
      </c>
      <c r="M176" s="12">
        <f>L176/E176*100</f>
        <v>10.609381850065761</v>
      </c>
      <c r="N176" s="43">
        <f t="shared" si="66"/>
        <v>2039</v>
      </c>
      <c r="O176" s="120"/>
      <c r="P176" s="178"/>
    </row>
    <row r="177" spans="1:20" s="95" customFormat="1" ht="51" customHeight="1">
      <c r="A177" s="26" t="s">
        <v>51</v>
      </c>
      <c r="B177" s="93" t="s">
        <v>41</v>
      </c>
      <c r="C177" s="169"/>
      <c r="D177" s="117"/>
      <c r="E177" s="92">
        <f>537+761+732</f>
        <v>2030</v>
      </c>
      <c r="F177" s="64">
        <f>E177-2003</f>
        <v>27</v>
      </c>
      <c r="G177" s="64">
        <v>49</v>
      </c>
      <c r="H177" s="92">
        <v>40</v>
      </c>
      <c r="I177" s="92">
        <v>35</v>
      </c>
      <c r="J177" s="92">
        <v>32</v>
      </c>
      <c r="K177" s="92">
        <v>31</v>
      </c>
      <c r="L177" s="92">
        <f>SUM(F177:K177)</f>
        <v>214</v>
      </c>
      <c r="M177" s="12">
        <f t="shared" ref="M177:M181" si="75">L177/E177*100</f>
        <v>10.541871921182267</v>
      </c>
      <c r="N177" s="43">
        <f t="shared" si="66"/>
        <v>1816</v>
      </c>
      <c r="O177" s="120"/>
      <c r="P177" s="178"/>
      <c r="R177" s="95">
        <v>214</v>
      </c>
      <c r="S177" s="95">
        <v>214</v>
      </c>
      <c r="T177" s="95">
        <v>2030</v>
      </c>
    </row>
    <row r="178" spans="1:20" s="95" customFormat="1" ht="30.75" customHeight="1">
      <c r="A178" s="26" t="s">
        <v>51</v>
      </c>
      <c r="B178" s="93" t="s">
        <v>40</v>
      </c>
      <c r="C178" s="169"/>
      <c r="D178" s="117"/>
      <c r="E178" s="92">
        <f>227+24</f>
        <v>251</v>
      </c>
      <c r="F178" s="64">
        <f>251-247</f>
        <v>4</v>
      </c>
      <c r="G178" s="64">
        <v>6</v>
      </c>
      <c r="H178" s="92">
        <v>6</v>
      </c>
      <c r="I178" s="92">
        <v>5</v>
      </c>
      <c r="J178" s="92">
        <v>4</v>
      </c>
      <c r="K178" s="92">
        <v>3</v>
      </c>
      <c r="L178" s="92">
        <f>SUM(F178:K178)</f>
        <v>28</v>
      </c>
      <c r="M178" s="12">
        <f t="shared" si="75"/>
        <v>11.155378486055776</v>
      </c>
      <c r="N178" s="43">
        <f t="shared" si="66"/>
        <v>223</v>
      </c>
      <c r="O178" s="120"/>
      <c r="P178" s="178"/>
    </row>
    <row r="179" spans="1:20" s="95" customFormat="1" ht="30.75" customHeight="1">
      <c r="A179" s="24" t="s">
        <v>61</v>
      </c>
      <c r="B179" s="93" t="s">
        <v>16</v>
      </c>
      <c r="C179" s="170"/>
      <c r="D179" s="117"/>
      <c r="E179" s="92">
        <v>6</v>
      </c>
      <c r="F179" s="64">
        <v>0</v>
      </c>
      <c r="G179" s="64">
        <v>0</v>
      </c>
      <c r="H179" s="92">
        <v>0</v>
      </c>
      <c r="I179" s="92">
        <v>0</v>
      </c>
      <c r="J179" s="92">
        <v>0</v>
      </c>
      <c r="K179" s="92">
        <v>0</v>
      </c>
      <c r="L179" s="92">
        <f t="shared" ref="L179" si="76">SUM(F179:K179)</f>
        <v>0</v>
      </c>
      <c r="M179" s="12">
        <f t="shared" si="75"/>
        <v>0</v>
      </c>
      <c r="N179" s="43">
        <f t="shared" si="66"/>
        <v>6</v>
      </c>
      <c r="O179" s="120"/>
      <c r="P179" s="179"/>
    </row>
    <row r="180" spans="1:20" s="95" customFormat="1" ht="38.25" customHeight="1">
      <c r="A180" s="22" t="s">
        <v>63</v>
      </c>
      <c r="B180" s="23" t="s">
        <v>44</v>
      </c>
      <c r="C180" s="117" t="s">
        <v>136</v>
      </c>
      <c r="D180" s="117" t="s">
        <v>186</v>
      </c>
      <c r="E180" s="91">
        <f>E181+E182+E185</f>
        <v>2289</v>
      </c>
      <c r="F180" s="94">
        <f>F181+F182+F185</f>
        <v>48</v>
      </c>
      <c r="G180" s="94">
        <f t="shared" ref="G180:K180" si="77">G181+G182+G185</f>
        <v>53</v>
      </c>
      <c r="H180" s="91">
        <f t="shared" si="77"/>
        <v>44</v>
      </c>
      <c r="I180" s="91">
        <f t="shared" si="77"/>
        <v>40</v>
      </c>
      <c r="J180" s="91">
        <f t="shared" si="77"/>
        <v>38</v>
      </c>
      <c r="K180" s="91">
        <f t="shared" si="77"/>
        <v>34</v>
      </c>
      <c r="L180" s="91">
        <f>SUM(F180:K180)</f>
        <v>257</v>
      </c>
      <c r="M180" s="18">
        <f t="shared" si="75"/>
        <v>11.227610310179118</v>
      </c>
      <c r="N180" s="43">
        <f t="shared" si="66"/>
        <v>2032</v>
      </c>
      <c r="O180" s="119" t="s">
        <v>157</v>
      </c>
      <c r="P180" s="121" t="s">
        <v>258</v>
      </c>
    </row>
    <row r="181" spans="1:20" s="95" customFormat="1" ht="38.25" customHeight="1">
      <c r="A181" s="24" t="s">
        <v>59</v>
      </c>
      <c r="B181" s="93" t="s">
        <v>14</v>
      </c>
      <c r="C181" s="117"/>
      <c r="D181" s="117"/>
      <c r="E181" s="92">
        <v>105</v>
      </c>
      <c r="F181" s="64">
        <v>6</v>
      </c>
      <c r="G181" s="64">
        <v>3</v>
      </c>
      <c r="H181" s="92">
        <v>3</v>
      </c>
      <c r="I181" s="92">
        <v>3</v>
      </c>
      <c r="J181" s="92">
        <v>2</v>
      </c>
      <c r="K181" s="92">
        <v>2</v>
      </c>
      <c r="L181" s="92">
        <f t="shared" ref="L181:L185" si="78">SUM(F181:K181)</f>
        <v>19</v>
      </c>
      <c r="M181" s="12">
        <f t="shared" si="75"/>
        <v>18.095238095238095</v>
      </c>
      <c r="N181" s="43">
        <f t="shared" si="66"/>
        <v>86</v>
      </c>
      <c r="O181" s="120"/>
      <c r="P181" s="125"/>
    </row>
    <row r="182" spans="1:20" s="95" customFormat="1" ht="38.25" customHeight="1">
      <c r="A182" s="24" t="s">
        <v>60</v>
      </c>
      <c r="B182" s="93" t="s">
        <v>15</v>
      </c>
      <c r="C182" s="117"/>
      <c r="D182" s="117"/>
      <c r="E182" s="25">
        <f>SUM(E183:E184)</f>
        <v>2180</v>
      </c>
      <c r="F182" s="70">
        <f t="shared" ref="F182:K182" si="79">SUM(F183:F184)</f>
        <v>42</v>
      </c>
      <c r="G182" s="70">
        <f t="shared" si="79"/>
        <v>50</v>
      </c>
      <c r="H182" s="25">
        <f t="shared" si="79"/>
        <v>41</v>
      </c>
      <c r="I182" s="25">
        <f t="shared" si="79"/>
        <v>37</v>
      </c>
      <c r="J182" s="25">
        <f t="shared" si="79"/>
        <v>36</v>
      </c>
      <c r="K182" s="25">
        <f t="shared" si="79"/>
        <v>32</v>
      </c>
      <c r="L182" s="92">
        <f t="shared" si="78"/>
        <v>238</v>
      </c>
      <c r="M182" s="12">
        <f>L182/E182*100</f>
        <v>10.917431192660551</v>
      </c>
      <c r="N182" s="43">
        <f t="shared" si="66"/>
        <v>1942</v>
      </c>
      <c r="O182" s="120"/>
      <c r="P182" s="125"/>
      <c r="R182" s="95">
        <v>208</v>
      </c>
    </row>
    <row r="183" spans="1:20" s="95" customFormat="1" ht="38.25" customHeight="1">
      <c r="A183" s="26" t="s">
        <v>51</v>
      </c>
      <c r="B183" s="93" t="s">
        <v>41</v>
      </c>
      <c r="C183" s="117"/>
      <c r="D183" s="117"/>
      <c r="E183" s="92">
        <f>545+715+657</f>
        <v>1917</v>
      </c>
      <c r="F183" s="64">
        <f>E183-1878</f>
        <v>39</v>
      </c>
      <c r="G183" s="64">
        <v>43</v>
      </c>
      <c r="H183" s="92">
        <v>35</v>
      </c>
      <c r="I183" s="92">
        <v>32</v>
      </c>
      <c r="J183" s="92">
        <v>31</v>
      </c>
      <c r="K183" s="92">
        <v>28</v>
      </c>
      <c r="L183" s="92">
        <f t="shared" si="78"/>
        <v>208</v>
      </c>
      <c r="M183" s="12">
        <f t="shared" ref="M183:M187" si="80">L183/E183*100</f>
        <v>10.850286906624934</v>
      </c>
      <c r="N183" s="43">
        <f t="shared" si="66"/>
        <v>1709</v>
      </c>
      <c r="O183" s="120"/>
      <c r="P183" s="125"/>
      <c r="S183" s="95">
        <v>208</v>
      </c>
      <c r="T183" s="95">
        <v>1917</v>
      </c>
    </row>
    <row r="184" spans="1:20" s="95" customFormat="1" ht="38.25" customHeight="1">
      <c r="A184" s="26" t="s">
        <v>51</v>
      </c>
      <c r="B184" s="93" t="s">
        <v>40</v>
      </c>
      <c r="C184" s="117"/>
      <c r="D184" s="117"/>
      <c r="E184" s="92">
        <v>263</v>
      </c>
      <c r="F184" s="64">
        <v>3</v>
      </c>
      <c r="G184" s="64">
        <v>7</v>
      </c>
      <c r="H184" s="92">
        <v>6</v>
      </c>
      <c r="I184" s="92">
        <v>5</v>
      </c>
      <c r="J184" s="92">
        <v>5</v>
      </c>
      <c r="K184" s="92">
        <v>4</v>
      </c>
      <c r="L184" s="92">
        <f t="shared" si="78"/>
        <v>30</v>
      </c>
      <c r="M184" s="12">
        <f t="shared" si="80"/>
        <v>11.406844106463879</v>
      </c>
      <c r="N184" s="43">
        <f t="shared" si="66"/>
        <v>233</v>
      </c>
      <c r="O184" s="120"/>
      <c r="P184" s="125"/>
    </row>
    <row r="185" spans="1:20" s="95" customFormat="1" ht="39" customHeight="1">
      <c r="A185" s="24" t="s">
        <v>61</v>
      </c>
      <c r="B185" s="93" t="s">
        <v>16</v>
      </c>
      <c r="C185" s="117"/>
      <c r="D185" s="117"/>
      <c r="E185" s="92">
        <v>4</v>
      </c>
      <c r="F185" s="64">
        <v>0</v>
      </c>
      <c r="G185" s="64">
        <v>0</v>
      </c>
      <c r="H185" s="92">
        <v>0</v>
      </c>
      <c r="I185" s="92">
        <v>0</v>
      </c>
      <c r="J185" s="92">
        <v>0</v>
      </c>
      <c r="K185" s="92">
        <v>0</v>
      </c>
      <c r="L185" s="92">
        <f t="shared" si="78"/>
        <v>0</v>
      </c>
      <c r="M185" s="12">
        <f t="shared" si="80"/>
        <v>0</v>
      </c>
      <c r="N185" s="43">
        <f t="shared" si="66"/>
        <v>4</v>
      </c>
      <c r="O185" s="120"/>
      <c r="P185" s="125"/>
    </row>
    <row r="186" spans="1:20" s="95" customFormat="1" ht="39.75" customHeight="1">
      <c r="A186" s="22" t="s">
        <v>64</v>
      </c>
      <c r="B186" s="23" t="s">
        <v>47</v>
      </c>
      <c r="C186" s="117" t="s">
        <v>138</v>
      </c>
      <c r="D186" s="117" t="s">
        <v>186</v>
      </c>
      <c r="E186" s="91">
        <f>E187+E188+E191</f>
        <v>2174</v>
      </c>
      <c r="F186" s="94">
        <f>F187+F188+F191</f>
        <v>48</v>
      </c>
      <c r="G186" s="94">
        <f t="shared" ref="G186:K186" si="81">G187+G188+G191</f>
        <v>46</v>
      </c>
      <c r="H186" s="91">
        <f t="shared" si="81"/>
        <v>46</v>
      </c>
      <c r="I186" s="91">
        <f t="shared" si="81"/>
        <v>39</v>
      </c>
      <c r="J186" s="91">
        <f t="shared" si="81"/>
        <v>36</v>
      </c>
      <c r="K186" s="91">
        <f t="shared" si="81"/>
        <v>35</v>
      </c>
      <c r="L186" s="91">
        <f>SUM(F186:K186)</f>
        <v>250</v>
      </c>
      <c r="M186" s="18">
        <f t="shared" si="80"/>
        <v>11.499540018399264</v>
      </c>
      <c r="N186" s="43">
        <f t="shared" si="66"/>
        <v>1924</v>
      </c>
      <c r="O186" s="119" t="s">
        <v>167</v>
      </c>
      <c r="P186" s="157" t="s">
        <v>241</v>
      </c>
    </row>
    <row r="187" spans="1:20" s="95" customFormat="1" ht="36.75" customHeight="1">
      <c r="A187" s="24" t="s">
        <v>59</v>
      </c>
      <c r="B187" s="93" t="s">
        <v>14</v>
      </c>
      <c r="C187" s="117"/>
      <c r="D187" s="117"/>
      <c r="E187" s="92">
        <v>91</v>
      </c>
      <c r="F187" s="64">
        <v>3</v>
      </c>
      <c r="G187" s="64">
        <v>1</v>
      </c>
      <c r="H187" s="92">
        <v>1</v>
      </c>
      <c r="I187" s="92">
        <v>0</v>
      </c>
      <c r="J187" s="92">
        <v>0</v>
      </c>
      <c r="K187" s="92">
        <v>0</v>
      </c>
      <c r="L187" s="92">
        <f t="shared" ref="L187:L191" si="82">SUM(F187:K187)</f>
        <v>5</v>
      </c>
      <c r="M187" s="12">
        <f t="shared" si="80"/>
        <v>5.4945054945054945</v>
      </c>
      <c r="N187" s="43">
        <f t="shared" si="66"/>
        <v>86</v>
      </c>
      <c r="O187" s="120"/>
      <c r="P187" s="160"/>
    </row>
    <row r="188" spans="1:20" s="95" customFormat="1" ht="19.2" customHeight="1">
      <c r="A188" s="24" t="s">
        <v>60</v>
      </c>
      <c r="B188" s="93" t="s">
        <v>15</v>
      </c>
      <c r="C188" s="117"/>
      <c r="D188" s="117"/>
      <c r="E188" s="25">
        <f>SUM(E189:E190)</f>
        <v>2078</v>
      </c>
      <c r="F188" s="70">
        <f t="shared" ref="F188:K188" si="83">SUM(F189:F190)</f>
        <v>45</v>
      </c>
      <c r="G188" s="70">
        <f t="shared" si="83"/>
        <v>45</v>
      </c>
      <c r="H188" s="25">
        <f t="shared" si="83"/>
        <v>45</v>
      </c>
      <c r="I188" s="25">
        <f t="shared" si="83"/>
        <v>39</v>
      </c>
      <c r="J188" s="25">
        <f t="shared" si="83"/>
        <v>36</v>
      </c>
      <c r="K188" s="25">
        <f t="shared" si="83"/>
        <v>35</v>
      </c>
      <c r="L188" s="92">
        <f t="shared" si="82"/>
        <v>245</v>
      </c>
      <c r="M188" s="12">
        <f>L188/E188*100</f>
        <v>11.790182868142445</v>
      </c>
      <c r="N188" s="43">
        <f t="shared" si="66"/>
        <v>1833</v>
      </c>
      <c r="O188" s="120"/>
      <c r="P188" s="160"/>
    </row>
    <row r="189" spans="1:20" s="95" customFormat="1" ht="36.75" customHeight="1">
      <c r="A189" s="26" t="s">
        <v>51</v>
      </c>
      <c r="B189" s="93" t="s">
        <v>41</v>
      </c>
      <c r="C189" s="117"/>
      <c r="D189" s="117"/>
      <c r="E189" s="92">
        <f>493+646+71+497+125</f>
        <v>1832</v>
      </c>
      <c r="F189" s="64">
        <f>E189-1790</f>
        <v>42</v>
      </c>
      <c r="G189" s="64">
        <v>40</v>
      </c>
      <c r="H189" s="92">
        <v>40</v>
      </c>
      <c r="I189" s="92">
        <v>35</v>
      </c>
      <c r="J189" s="92">
        <v>32</v>
      </c>
      <c r="K189" s="92">
        <v>32</v>
      </c>
      <c r="L189" s="92">
        <f>SUM(F189:K189)</f>
        <v>221</v>
      </c>
      <c r="M189" s="12">
        <f t="shared" ref="M189:M193" si="84">L189/E189*100</f>
        <v>12.063318777292578</v>
      </c>
      <c r="N189" s="43">
        <f t="shared" si="66"/>
        <v>1611</v>
      </c>
      <c r="O189" s="120"/>
      <c r="P189" s="160"/>
      <c r="R189" s="95">
        <v>221</v>
      </c>
      <c r="S189" s="95">
        <v>221</v>
      </c>
      <c r="T189" s="95">
        <v>1832</v>
      </c>
    </row>
    <row r="190" spans="1:20" s="95" customFormat="1" ht="36.75" customHeight="1">
      <c r="A190" s="26" t="s">
        <v>51</v>
      </c>
      <c r="B190" s="93" t="s">
        <v>40</v>
      </c>
      <c r="C190" s="117"/>
      <c r="D190" s="117"/>
      <c r="E190" s="92">
        <v>246</v>
      </c>
      <c r="F190" s="64">
        <v>3</v>
      </c>
      <c r="G190" s="64">
        <v>5</v>
      </c>
      <c r="H190" s="92">
        <v>5</v>
      </c>
      <c r="I190" s="92">
        <v>4</v>
      </c>
      <c r="J190" s="92">
        <v>4</v>
      </c>
      <c r="K190" s="92">
        <v>3</v>
      </c>
      <c r="L190" s="92">
        <f>SUM(F190:K190)</f>
        <v>24</v>
      </c>
      <c r="M190" s="12">
        <f t="shared" si="84"/>
        <v>9.7560975609756095</v>
      </c>
      <c r="N190" s="43">
        <f t="shared" si="66"/>
        <v>222</v>
      </c>
      <c r="O190" s="120"/>
      <c r="P190" s="160"/>
    </row>
    <row r="191" spans="1:20" s="95" customFormat="1" ht="33" customHeight="1">
      <c r="A191" s="24" t="s">
        <v>61</v>
      </c>
      <c r="B191" s="93" t="s">
        <v>16</v>
      </c>
      <c r="C191" s="117"/>
      <c r="D191" s="117"/>
      <c r="E191" s="92">
        <v>5</v>
      </c>
      <c r="F191" s="64">
        <v>0</v>
      </c>
      <c r="G191" s="64">
        <v>0</v>
      </c>
      <c r="H191" s="92">
        <v>0</v>
      </c>
      <c r="I191" s="92">
        <v>0</v>
      </c>
      <c r="J191" s="92">
        <v>0</v>
      </c>
      <c r="K191" s="92">
        <v>0</v>
      </c>
      <c r="L191" s="92">
        <f t="shared" si="82"/>
        <v>0</v>
      </c>
      <c r="M191" s="12">
        <f t="shared" si="84"/>
        <v>0</v>
      </c>
      <c r="N191" s="43">
        <f t="shared" si="66"/>
        <v>5</v>
      </c>
      <c r="O191" s="120"/>
      <c r="P191" s="161"/>
    </row>
    <row r="192" spans="1:20" s="95" customFormat="1" ht="43.5" customHeight="1">
      <c r="A192" s="22" t="s">
        <v>65</v>
      </c>
      <c r="B192" s="23" t="s">
        <v>66</v>
      </c>
      <c r="C192" s="117" t="s">
        <v>144</v>
      </c>
      <c r="D192" s="117" t="s">
        <v>186</v>
      </c>
      <c r="E192" s="91">
        <f>E193+E194+E197</f>
        <v>2238</v>
      </c>
      <c r="F192" s="94">
        <f>F193+F194+F197</f>
        <v>43</v>
      </c>
      <c r="G192" s="94">
        <f t="shared" ref="G192:K192" si="85">G193+G194+G197</f>
        <v>33</v>
      </c>
      <c r="H192" s="91">
        <f t="shared" si="85"/>
        <v>42</v>
      </c>
      <c r="I192" s="91">
        <f t="shared" si="85"/>
        <v>39</v>
      </c>
      <c r="J192" s="91">
        <f t="shared" si="85"/>
        <v>35</v>
      </c>
      <c r="K192" s="91">
        <f t="shared" si="85"/>
        <v>29</v>
      </c>
      <c r="L192" s="91">
        <f>SUM(F192:K192)</f>
        <v>221</v>
      </c>
      <c r="M192" s="18">
        <f t="shared" si="84"/>
        <v>9.8748882931188575</v>
      </c>
      <c r="N192" s="43">
        <f t="shared" si="66"/>
        <v>2017</v>
      </c>
      <c r="O192" s="119" t="s">
        <v>166</v>
      </c>
      <c r="P192" s="121" t="s">
        <v>259</v>
      </c>
    </row>
    <row r="193" spans="1:20" s="95" customFormat="1" ht="34.5" customHeight="1">
      <c r="A193" s="24" t="s">
        <v>59</v>
      </c>
      <c r="B193" s="93" t="s">
        <v>14</v>
      </c>
      <c r="C193" s="117"/>
      <c r="D193" s="117"/>
      <c r="E193" s="92">
        <v>95</v>
      </c>
      <c r="F193" s="64">
        <v>3</v>
      </c>
      <c r="G193" s="64">
        <v>2</v>
      </c>
      <c r="H193" s="92">
        <v>1</v>
      </c>
      <c r="I193" s="92">
        <v>1</v>
      </c>
      <c r="J193" s="92">
        <v>1</v>
      </c>
      <c r="K193" s="92">
        <v>0</v>
      </c>
      <c r="L193" s="92">
        <f t="shared" ref="L193:L197" si="86">SUM(F193:K193)</f>
        <v>8</v>
      </c>
      <c r="M193" s="12">
        <f t="shared" si="84"/>
        <v>8.4210526315789469</v>
      </c>
      <c r="N193" s="43">
        <f t="shared" si="66"/>
        <v>87</v>
      </c>
      <c r="O193" s="120"/>
      <c r="P193" s="125"/>
    </row>
    <row r="194" spans="1:20" s="95" customFormat="1" ht="38.25" customHeight="1">
      <c r="A194" s="24" t="s">
        <v>60</v>
      </c>
      <c r="B194" s="93" t="s">
        <v>15</v>
      </c>
      <c r="C194" s="117"/>
      <c r="D194" s="117"/>
      <c r="E194" s="25">
        <f>SUM(E195:E196)</f>
        <v>2136</v>
      </c>
      <c r="F194" s="70">
        <f t="shared" ref="F194:K194" si="87">SUM(F195:F196)</f>
        <v>41</v>
      </c>
      <c r="G194" s="70">
        <f t="shared" si="87"/>
        <v>31</v>
      </c>
      <c r="H194" s="25">
        <f t="shared" si="87"/>
        <v>41</v>
      </c>
      <c r="I194" s="25">
        <f t="shared" si="87"/>
        <v>38</v>
      </c>
      <c r="J194" s="25">
        <f t="shared" si="87"/>
        <v>34</v>
      </c>
      <c r="K194" s="25">
        <f t="shared" si="87"/>
        <v>28</v>
      </c>
      <c r="L194" s="92">
        <f t="shared" si="86"/>
        <v>213</v>
      </c>
      <c r="M194" s="12">
        <f>L194/E194*100</f>
        <v>9.9719101123595504</v>
      </c>
      <c r="N194" s="43">
        <f t="shared" si="66"/>
        <v>1923</v>
      </c>
      <c r="O194" s="120"/>
      <c r="P194" s="125"/>
    </row>
    <row r="195" spans="1:20" s="95" customFormat="1" ht="34.5" customHeight="1">
      <c r="A195" s="26" t="s">
        <v>51</v>
      </c>
      <c r="B195" s="93" t="s">
        <v>41</v>
      </c>
      <c r="C195" s="117"/>
      <c r="D195" s="117"/>
      <c r="E195" s="92">
        <f>450+701+43+574+74</f>
        <v>1842</v>
      </c>
      <c r="F195" s="64">
        <f>E195-1807</f>
        <v>35</v>
      </c>
      <c r="G195" s="64">
        <v>25</v>
      </c>
      <c r="H195" s="92">
        <v>35</v>
      </c>
      <c r="I195" s="92">
        <v>33</v>
      </c>
      <c r="J195" s="92">
        <v>31</v>
      </c>
      <c r="K195" s="92">
        <v>25</v>
      </c>
      <c r="L195" s="92">
        <f t="shared" si="86"/>
        <v>184</v>
      </c>
      <c r="M195" s="12">
        <f t="shared" ref="M195:M199" si="88">L195/E195*100</f>
        <v>9.9891422366992408</v>
      </c>
      <c r="N195" s="43">
        <f t="shared" si="66"/>
        <v>1658</v>
      </c>
      <c r="O195" s="120"/>
      <c r="P195" s="125"/>
      <c r="R195" s="95">
        <v>184</v>
      </c>
      <c r="S195" s="95">
        <v>184</v>
      </c>
      <c r="T195" s="95">
        <v>1842</v>
      </c>
    </row>
    <row r="196" spans="1:20" s="95" customFormat="1" ht="34.5" customHeight="1">
      <c r="A196" s="26" t="s">
        <v>51</v>
      </c>
      <c r="B196" s="93" t="s">
        <v>40</v>
      </c>
      <c r="C196" s="117"/>
      <c r="D196" s="117"/>
      <c r="E196" s="92">
        <v>294</v>
      </c>
      <c r="F196" s="64">
        <v>6</v>
      </c>
      <c r="G196" s="64">
        <v>6</v>
      </c>
      <c r="H196" s="92">
        <v>6</v>
      </c>
      <c r="I196" s="92">
        <v>5</v>
      </c>
      <c r="J196" s="92">
        <v>3</v>
      </c>
      <c r="K196" s="92">
        <v>3</v>
      </c>
      <c r="L196" s="92">
        <f t="shared" si="86"/>
        <v>29</v>
      </c>
      <c r="M196" s="12">
        <f t="shared" si="88"/>
        <v>9.8639455782312915</v>
      </c>
      <c r="N196" s="43">
        <f t="shared" si="66"/>
        <v>265</v>
      </c>
      <c r="O196" s="120"/>
      <c r="P196" s="125"/>
    </row>
    <row r="197" spans="1:20" s="95" customFormat="1" ht="51" customHeight="1">
      <c r="A197" s="24" t="s">
        <v>61</v>
      </c>
      <c r="B197" s="93" t="s">
        <v>16</v>
      </c>
      <c r="C197" s="117"/>
      <c r="D197" s="117"/>
      <c r="E197" s="92">
        <v>7</v>
      </c>
      <c r="F197" s="64">
        <v>-1</v>
      </c>
      <c r="G197" s="64">
        <v>0</v>
      </c>
      <c r="H197" s="92">
        <v>0</v>
      </c>
      <c r="I197" s="92">
        <v>0</v>
      </c>
      <c r="J197" s="92">
        <v>0</v>
      </c>
      <c r="K197" s="92">
        <v>1</v>
      </c>
      <c r="L197" s="92">
        <f t="shared" si="86"/>
        <v>0</v>
      </c>
      <c r="M197" s="12">
        <f t="shared" si="88"/>
        <v>0</v>
      </c>
      <c r="N197" s="43">
        <f t="shared" si="66"/>
        <v>7</v>
      </c>
      <c r="O197" s="120"/>
      <c r="P197" s="125"/>
    </row>
    <row r="198" spans="1:20" s="95" customFormat="1" ht="47.25" customHeight="1">
      <c r="A198" s="22" t="s">
        <v>67</v>
      </c>
      <c r="B198" s="23" t="s">
        <v>68</v>
      </c>
      <c r="C198" s="117" t="s">
        <v>137</v>
      </c>
      <c r="D198" s="117" t="s">
        <v>186</v>
      </c>
      <c r="E198" s="91">
        <f>E199+E200+E203</f>
        <v>1973</v>
      </c>
      <c r="F198" s="94">
        <f>F199+F200+F203</f>
        <v>6</v>
      </c>
      <c r="G198" s="94">
        <f t="shared" ref="G198:K198" si="89">G199+G200+G203</f>
        <v>16</v>
      </c>
      <c r="H198" s="91">
        <f t="shared" si="89"/>
        <v>43</v>
      </c>
      <c r="I198" s="91">
        <f t="shared" si="89"/>
        <v>41</v>
      </c>
      <c r="J198" s="91">
        <f t="shared" si="89"/>
        <v>40</v>
      </c>
      <c r="K198" s="91">
        <f t="shared" si="89"/>
        <v>37</v>
      </c>
      <c r="L198" s="91">
        <f>SUM(F198:K198)</f>
        <v>183</v>
      </c>
      <c r="M198" s="18">
        <f t="shared" si="88"/>
        <v>9.2752154080081102</v>
      </c>
      <c r="N198" s="43">
        <f t="shared" si="66"/>
        <v>1790</v>
      </c>
      <c r="O198" s="119" t="s">
        <v>165</v>
      </c>
      <c r="P198" s="177" t="s">
        <v>260</v>
      </c>
    </row>
    <row r="199" spans="1:20" s="95" customFormat="1" ht="30" customHeight="1">
      <c r="A199" s="24" t="s">
        <v>59</v>
      </c>
      <c r="B199" s="93" t="s">
        <v>14</v>
      </c>
      <c r="C199" s="117"/>
      <c r="D199" s="117"/>
      <c r="E199" s="92">
        <v>69</v>
      </c>
      <c r="F199" s="64">
        <v>0</v>
      </c>
      <c r="G199" s="64">
        <v>0</v>
      </c>
      <c r="H199" s="92">
        <v>0</v>
      </c>
      <c r="I199" s="92">
        <v>0</v>
      </c>
      <c r="J199" s="92">
        <v>0</v>
      </c>
      <c r="K199" s="92">
        <v>0</v>
      </c>
      <c r="L199" s="92">
        <f t="shared" ref="L199:L203" si="90">SUM(F199:K199)</f>
        <v>0</v>
      </c>
      <c r="M199" s="12">
        <f t="shared" si="88"/>
        <v>0</v>
      </c>
      <c r="N199" s="43">
        <f t="shared" si="66"/>
        <v>69</v>
      </c>
      <c r="O199" s="120"/>
      <c r="P199" s="180"/>
    </row>
    <row r="200" spans="1:20" s="95" customFormat="1" ht="33" customHeight="1">
      <c r="A200" s="24" t="s">
        <v>60</v>
      </c>
      <c r="B200" s="93" t="s">
        <v>15</v>
      </c>
      <c r="C200" s="117"/>
      <c r="D200" s="117"/>
      <c r="E200" s="25">
        <f>SUM(E201:E202)</f>
        <v>1900</v>
      </c>
      <c r="F200" s="70">
        <f t="shared" ref="F200:K200" si="91">SUM(F201:F202)</f>
        <v>6</v>
      </c>
      <c r="G200" s="70">
        <f t="shared" si="91"/>
        <v>16</v>
      </c>
      <c r="H200" s="25">
        <f t="shared" si="91"/>
        <v>43</v>
      </c>
      <c r="I200" s="25">
        <f t="shared" si="91"/>
        <v>41</v>
      </c>
      <c r="J200" s="25">
        <f t="shared" si="91"/>
        <v>40</v>
      </c>
      <c r="K200" s="25">
        <f t="shared" si="91"/>
        <v>37</v>
      </c>
      <c r="L200" s="92">
        <f t="shared" si="90"/>
        <v>183</v>
      </c>
      <c r="M200" s="12">
        <f>L200/E200*100</f>
        <v>9.6315789473684212</v>
      </c>
      <c r="N200" s="43">
        <f t="shared" si="66"/>
        <v>1717</v>
      </c>
      <c r="O200" s="120"/>
      <c r="P200" s="180"/>
      <c r="R200" s="95">
        <v>172</v>
      </c>
    </row>
    <row r="201" spans="1:20" s="95" customFormat="1" ht="33" customHeight="1">
      <c r="A201" s="26" t="s">
        <v>51</v>
      </c>
      <c r="B201" s="93" t="s">
        <v>41</v>
      </c>
      <c r="C201" s="117"/>
      <c r="D201" s="117"/>
      <c r="E201" s="92">
        <f>687+565+454</f>
        <v>1706</v>
      </c>
      <c r="F201" s="64">
        <f>E201-1695</f>
        <v>11</v>
      </c>
      <c r="G201" s="64">
        <v>15</v>
      </c>
      <c r="H201" s="92">
        <v>38</v>
      </c>
      <c r="I201" s="92">
        <v>37</v>
      </c>
      <c r="J201" s="92">
        <v>37</v>
      </c>
      <c r="K201" s="92">
        <v>34</v>
      </c>
      <c r="L201" s="92">
        <f t="shared" si="90"/>
        <v>172</v>
      </c>
      <c r="M201" s="12">
        <f t="shared" ref="M201:M205" si="92">L201/E201*100</f>
        <v>10.082063305978899</v>
      </c>
      <c r="N201" s="43">
        <f t="shared" si="66"/>
        <v>1534</v>
      </c>
      <c r="O201" s="120"/>
      <c r="P201" s="180"/>
      <c r="S201" s="95">
        <v>172</v>
      </c>
      <c r="T201" s="95">
        <v>1706</v>
      </c>
    </row>
    <row r="202" spans="1:20" s="95" customFormat="1" ht="33" customHeight="1">
      <c r="A202" s="26" t="s">
        <v>51</v>
      </c>
      <c r="B202" s="93" t="s">
        <v>40</v>
      </c>
      <c r="C202" s="117"/>
      <c r="D202" s="117"/>
      <c r="E202" s="92">
        <v>194</v>
      </c>
      <c r="F202" s="64">
        <v>-5</v>
      </c>
      <c r="G202" s="64">
        <v>1</v>
      </c>
      <c r="H202" s="92">
        <v>5</v>
      </c>
      <c r="I202" s="92">
        <v>4</v>
      </c>
      <c r="J202" s="92">
        <v>3</v>
      </c>
      <c r="K202" s="92">
        <v>3</v>
      </c>
      <c r="L202" s="92">
        <f t="shared" si="90"/>
        <v>11</v>
      </c>
      <c r="M202" s="12">
        <f t="shared" si="92"/>
        <v>5.6701030927835054</v>
      </c>
      <c r="N202" s="43">
        <f t="shared" si="66"/>
        <v>183</v>
      </c>
      <c r="O202" s="120"/>
      <c r="P202" s="180"/>
    </row>
    <row r="203" spans="1:20" s="95" customFormat="1" ht="40.5" customHeight="1">
      <c r="A203" s="24" t="s">
        <v>61</v>
      </c>
      <c r="B203" s="93" t="s">
        <v>16</v>
      </c>
      <c r="C203" s="117"/>
      <c r="D203" s="117"/>
      <c r="E203" s="92">
        <v>4</v>
      </c>
      <c r="F203" s="64">
        <v>0</v>
      </c>
      <c r="G203" s="64">
        <v>0</v>
      </c>
      <c r="H203" s="92">
        <v>0</v>
      </c>
      <c r="I203" s="92">
        <v>0</v>
      </c>
      <c r="J203" s="92">
        <v>0</v>
      </c>
      <c r="K203" s="92">
        <v>0</v>
      </c>
      <c r="L203" s="92">
        <f t="shared" si="90"/>
        <v>0</v>
      </c>
      <c r="M203" s="12">
        <f t="shared" si="92"/>
        <v>0</v>
      </c>
      <c r="N203" s="43">
        <f t="shared" si="66"/>
        <v>4</v>
      </c>
      <c r="O203" s="120"/>
      <c r="P203" s="181"/>
    </row>
    <row r="204" spans="1:20" s="95" customFormat="1" ht="48" customHeight="1">
      <c r="A204" s="22" t="s">
        <v>69</v>
      </c>
      <c r="B204" s="23" t="s">
        <v>70</v>
      </c>
      <c r="C204" s="117" t="s">
        <v>240</v>
      </c>
      <c r="D204" s="117" t="s">
        <v>187</v>
      </c>
      <c r="E204" s="91">
        <f>E205+E206+E209</f>
        <v>1248</v>
      </c>
      <c r="F204" s="94">
        <f>F205+F206+F209</f>
        <v>-6</v>
      </c>
      <c r="G204" s="94">
        <f t="shared" ref="G204:K204" si="93">G205+G206+G209</f>
        <v>-37</v>
      </c>
      <c r="H204" s="91">
        <f t="shared" si="93"/>
        <v>40</v>
      </c>
      <c r="I204" s="91">
        <f t="shared" si="93"/>
        <v>38</v>
      </c>
      <c r="J204" s="91">
        <f t="shared" si="93"/>
        <v>37</v>
      </c>
      <c r="K204" s="91">
        <f t="shared" si="93"/>
        <v>36</v>
      </c>
      <c r="L204" s="91">
        <f>SUM(F204:K204)</f>
        <v>108</v>
      </c>
      <c r="M204" s="18">
        <f t="shared" si="92"/>
        <v>8.6538461538461533</v>
      </c>
      <c r="N204" s="43">
        <f t="shared" si="66"/>
        <v>1140</v>
      </c>
      <c r="O204" s="119" t="s">
        <v>164</v>
      </c>
      <c r="P204" s="121" t="s">
        <v>242</v>
      </c>
    </row>
    <row r="205" spans="1:20" s="95" customFormat="1" ht="37.5" customHeight="1">
      <c r="A205" s="24" t="s">
        <v>59</v>
      </c>
      <c r="B205" s="93" t="s">
        <v>14</v>
      </c>
      <c r="C205" s="117"/>
      <c r="D205" s="117"/>
      <c r="E205" s="92">
        <v>65</v>
      </c>
      <c r="F205" s="64">
        <v>0</v>
      </c>
      <c r="G205" s="64">
        <v>0</v>
      </c>
      <c r="H205" s="92">
        <v>0</v>
      </c>
      <c r="I205" s="92">
        <v>0</v>
      </c>
      <c r="J205" s="92">
        <v>0</v>
      </c>
      <c r="K205" s="92">
        <v>0</v>
      </c>
      <c r="L205" s="92">
        <f t="shared" ref="L205:L209" si="94">SUM(F205:K205)</f>
        <v>0</v>
      </c>
      <c r="M205" s="12">
        <f t="shared" si="92"/>
        <v>0</v>
      </c>
      <c r="N205" s="43">
        <f t="shared" si="66"/>
        <v>65</v>
      </c>
      <c r="O205" s="120"/>
      <c r="P205" s="121"/>
    </row>
    <row r="206" spans="1:20" s="95" customFormat="1" ht="36.75" customHeight="1">
      <c r="A206" s="24" t="s">
        <v>60</v>
      </c>
      <c r="B206" s="93" t="s">
        <v>15</v>
      </c>
      <c r="C206" s="117"/>
      <c r="D206" s="117"/>
      <c r="E206" s="25">
        <f>SUM(E207:E208)</f>
        <v>1180</v>
      </c>
      <c r="F206" s="70">
        <f t="shared" ref="F206:K206" si="95">SUM(F207:F208)</f>
        <v>-6</v>
      </c>
      <c r="G206" s="70">
        <f t="shared" si="95"/>
        <v>-37</v>
      </c>
      <c r="H206" s="25">
        <f t="shared" si="95"/>
        <v>40</v>
      </c>
      <c r="I206" s="25">
        <f t="shared" si="95"/>
        <v>38</v>
      </c>
      <c r="J206" s="25">
        <f t="shared" si="95"/>
        <v>37</v>
      </c>
      <c r="K206" s="25">
        <f t="shared" si="95"/>
        <v>36</v>
      </c>
      <c r="L206" s="92">
        <f t="shared" si="94"/>
        <v>108</v>
      </c>
      <c r="M206" s="12">
        <f>L206/E206*100</f>
        <v>9.1525423728813564</v>
      </c>
      <c r="N206" s="43">
        <f t="shared" si="66"/>
        <v>1072</v>
      </c>
      <c r="O206" s="120"/>
      <c r="P206" s="121"/>
    </row>
    <row r="207" spans="1:20" s="95" customFormat="1" ht="38.25" customHeight="1">
      <c r="A207" s="26" t="s">
        <v>51</v>
      </c>
      <c r="B207" s="93" t="s">
        <v>41</v>
      </c>
      <c r="C207" s="117"/>
      <c r="D207" s="117"/>
      <c r="E207" s="92">
        <f>436+359+247</f>
        <v>1042</v>
      </c>
      <c r="F207" s="64">
        <f>1042-1049</f>
        <v>-7</v>
      </c>
      <c r="G207" s="64">
        <v>-32</v>
      </c>
      <c r="H207" s="92">
        <v>35</v>
      </c>
      <c r="I207" s="92">
        <v>35</v>
      </c>
      <c r="J207" s="92">
        <v>34</v>
      </c>
      <c r="K207" s="92">
        <v>34</v>
      </c>
      <c r="L207" s="92">
        <f>SUM(F207:K207)</f>
        <v>99</v>
      </c>
      <c r="M207" s="12">
        <f t="shared" ref="M207:M211" si="96">L207/E207*100</f>
        <v>9.500959692898272</v>
      </c>
      <c r="N207" s="43">
        <f t="shared" ref="N207:N248" si="97">E207-L207</f>
        <v>943</v>
      </c>
      <c r="O207" s="120"/>
      <c r="P207" s="121"/>
      <c r="R207" s="95">
        <v>99</v>
      </c>
      <c r="S207" s="95">
        <v>99</v>
      </c>
      <c r="T207" s="95">
        <v>1042</v>
      </c>
    </row>
    <row r="208" spans="1:20" s="95" customFormat="1" ht="33.75" customHeight="1">
      <c r="A208" s="26" t="s">
        <v>51</v>
      </c>
      <c r="B208" s="93" t="s">
        <v>40</v>
      </c>
      <c r="C208" s="117"/>
      <c r="D208" s="117"/>
      <c r="E208" s="92">
        <v>138</v>
      </c>
      <c r="F208" s="64">
        <v>1</v>
      </c>
      <c r="G208" s="64">
        <v>-5</v>
      </c>
      <c r="H208" s="92">
        <v>5</v>
      </c>
      <c r="I208" s="92">
        <v>3</v>
      </c>
      <c r="J208" s="92">
        <v>3</v>
      </c>
      <c r="K208" s="92">
        <v>2</v>
      </c>
      <c r="L208" s="92">
        <f t="shared" si="94"/>
        <v>9</v>
      </c>
      <c r="M208" s="12">
        <f t="shared" si="96"/>
        <v>6.5217391304347823</v>
      </c>
      <c r="N208" s="43">
        <f t="shared" si="97"/>
        <v>129</v>
      </c>
      <c r="O208" s="120"/>
      <c r="P208" s="121"/>
    </row>
    <row r="209" spans="1:20" s="95" customFormat="1" ht="39.75" customHeight="1">
      <c r="A209" s="24" t="s">
        <v>61</v>
      </c>
      <c r="B209" s="93" t="s">
        <v>16</v>
      </c>
      <c r="C209" s="117"/>
      <c r="D209" s="117"/>
      <c r="E209" s="92">
        <v>3</v>
      </c>
      <c r="F209" s="64">
        <v>0</v>
      </c>
      <c r="G209" s="64">
        <v>0</v>
      </c>
      <c r="H209" s="92">
        <v>0</v>
      </c>
      <c r="I209" s="92">
        <v>0</v>
      </c>
      <c r="J209" s="92">
        <v>0</v>
      </c>
      <c r="K209" s="92">
        <v>0</v>
      </c>
      <c r="L209" s="92">
        <f t="shared" si="94"/>
        <v>0</v>
      </c>
      <c r="M209" s="12">
        <f t="shared" si="96"/>
        <v>0</v>
      </c>
      <c r="N209" s="43">
        <f t="shared" si="97"/>
        <v>3</v>
      </c>
      <c r="O209" s="120"/>
      <c r="P209" s="121"/>
    </row>
    <row r="210" spans="1:20" s="95" customFormat="1" ht="32.4" customHeight="1">
      <c r="A210" s="22" t="s">
        <v>71</v>
      </c>
      <c r="B210" s="23" t="s">
        <v>45</v>
      </c>
      <c r="C210" s="171" t="s">
        <v>145</v>
      </c>
      <c r="D210" s="117" t="s">
        <v>186</v>
      </c>
      <c r="E210" s="91">
        <f>E211+E212+E215</f>
        <v>1720</v>
      </c>
      <c r="F210" s="94">
        <f>F211+F212+F215</f>
        <v>16</v>
      </c>
      <c r="G210" s="94">
        <f t="shared" ref="G210:K210" si="98">G211+G212+G215</f>
        <v>62</v>
      </c>
      <c r="H210" s="91">
        <f t="shared" si="98"/>
        <v>40</v>
      </c>
      <c r="I210" s="91">
        <f t="shared" si="98"/>
        <v>35</v>
      </c>
      <c r="J210" s="91">
        <f t="shared" si="98"/>
        <v>29</v>
      </c>
      <c r="K210" s="91">
        <f t="shared" si="98"/>
        <v>24</v>
      </c>
      <c r="L210" s="91">
        <f>SUM(F210:K210)</f>
        <v>206</v>
      </c>
      <c r="M210" s="18">
        <f t="shared" si="96"/>
        <v>11.976744186046512</v>
      </c>
      <c r="N210" s="43">
        <f t="shared" si="97"/>
        <v>1514</v>
      </c>
      <c r="O210" s="119" t="s">
        <v>163</v>
      </c>
      <c r="P210" s="121" t="s">
        <v>262</v>
      </c>
    </row>
    <row r="211" spans="1:20" s="95" customFormat="1" ht="46.2" customHeight="1">
      <c r="A211" s="24" t="s">
        <v>59</v>
      </c>
      <c r="B211" s="93" t="s">
        <v>14</v>
      </c>
      <c r="C211" s="172"/>
      <c r="D211" s="117"/>
      <c r="E211" s="92">
        <v>83</v>
      </c>
      <c r="F211" s="64">
        <v>5</v>
      </c>
      <c r="G211" s="64">
        <v>2</v>
      </c>
      <c r="H211" s="92">
        <v>1</v>
      </c>
      <c r="I211" s="92">
        <v>1</v>
      </c>
      <c r="J211" s="92">
        <v>1</v>
      </c>
      <c r="K211" s="92">
        <v>1</v>
      </c>
      <c r="L211" s="92">
        <f>SUM(F211:K211)</f>
        <v>11</v>
      </c>
      <c r="M211" s="12">
        <f t="shared" si="96"/>
        <v>13.253012048192772</v>
      </c>
      <c r="N211" s="43">
        <f t="shared" si="97"/>
        <v>72</v>
      </c>
      <c r="O211" s="120"/>
      <c r="P211" s="125"/>
    </row>
    <row r="212" spans="1:20" s="95" customFormat="1" ht="39.75" customHeight="1">
      <c r="A212" s="24" t="s">
        <v>60</v>
      </c>
      <c r="B212" s="93" t="s">
        <v>15</v>
      </c>
      <c r="C212" s="172"/>
      <c r="D212" s="117"/>
      <c r="E212" s="25">
        <f>SUM(E213:E214)</f>
        <v>1633</v>
      </c>
      <c r="F212" s="70">
        <f t="shared" ref="F212:K212" si="99">SUM(F213:F214)</f>
        <v>11</v>
      </c>
      <c r="G212" s="70">
        <f t="shared" si="99"/>
        <v>60</v>
      </c>
      <c r="H212" s="25">
        <f t="shared" si="99"/>
        <v>39</v>
      </c>
      <c r="I212" s="25">
        <f t="shared" si="99"/>
        <v>34</v>
      </c>
      <c r="J212" s="25">
        <f t="shared" si="99"/>
        <v>28</v>
      </c>
      <c r="K212" s="25">
        <f t="shared" si="99"/>
        <v>23</v>
      </c>
      <c r="L212" s="92">
        <f t="shared" ref="L212:L215" si="100">SUM(F212:K212)</f>
        <v>195</v>
      </c>
      <c r="M212" s="12">
        <f>L212/E212*100</f>
        <v>11.941212492345377</v>
      </c>
      <c r="N212" s="43">
        <f t="shared" si="97"/>
        <v>1438</v>
      </c>
      <c r="O212" s="120"/>
      <c r="P212" s="125"/>
    </row>
    <row r="213" spans="1:20" s="95" customFormat="1" ht="39.75" customHeight="1">
      <c r="A213" s="26" t="s">
        <v>51</v>
      </c>
      <c r="B213" s="93" t="s">
        <v>41</v>
      </c>
      <c r="C213" s="172"/>
      <c r="D213" s="117"/>
      <c r="E213" s="92">
        <v>1427</v>
      </c>
      <c r="F213" s="64">
        <f>E213-1421</f>
        <v>6</v>
      </c>
      <c r="G213" s="64">
        <v>53</v>
      </c>
      <c r="H213" s="92">
        <v>33</v>
      </c>
      <c r="I213" s="92">
        <v>30</v>
      </c>
      <c r="J213" s="92">
        <v>25</v>
      </c>
      <c r="K213" s="92">
        <v>20</v>
      </c>
      <c r="L213" s="92">
        <f t="shared" si="100"/>
        <v>167</v>
      </c>
      <c r="M213" s="12">
        <f t="shared" ref="M213:M217" si="101">L213/E213*100</f>
        <v>11.702873160476523</v>
      </c>
      <c r="N213" s="43">
        <f t="shared" si="97"/>
        <v>1260</v>
      </c>
      <c r="O213" s="120"/>
      <c r="P213" s="125"/>
      <c r="R213" s="95">
        <v>167</v>
      </c>
      <c r="S213" s="95">
        <v>167</v>
      </c>
      <c r="T213" s="95">
        <v>1427</v>
      </c>
    </row>
    <row r="214" spans="1:20" s="95" customFormat="1" ht="39.75" customHeight="1">
      <c r="A214" s="26" t="s">
        <v>51</v>
      </c>
      <c r="B214" s="93" t="s">
        <v>40</v>
      </c>
      <c r="C214" s="172"/>
      <c r="D214" s="117"/>
      <c r="E214" s="92">
        <f>182+24</f>
        <v>206</v>
      </c>
      <c r="F214" s="64">
        <v>5</v>
      </c>
      <c r="G214" s="64">
        <v>7</v>
      </c>
      <c r="H214" s="92">
        <v>6</v>
      </c>
      <c r="I214" s="92">
        <v>4</v>
      </c>
      <c r="J214" s="92">
        <v>3</v>
      </c>
      <c r="K214" s="92">
        <v>3</v>
      </c>
      <c r="L214" s="92">
        <f t="shared" si="100"/>
        <v>28</v>
      </c>
      <c r="M214" s="12">
        <f t="shared" si="101"/>
        <v>13.592233009708737</v>
      </c>
      <c r="N214" s="43">
        <f t="shared" si="97"/>
        <v>178</v>
      </c>
      <c r="O214" s="120"/>
      <c r="P214" s="125"/>
    </row>
    <row r="215" spans="1:20" s="95" customFormat="1" ht="26.25" customHeight="1">
      <c r="A215" s="24" t="s">
        <v>61</v>
      </c>
      <c r="B215" s="93" t="s">
        <v>16</v>
      </c>
      <c r="C215" s="173"/>
      <c r="D215" s="117"/>
      <c r="E215" s="92">
        <v>4</v>
      </c>
      <c r="F215" s="64">
        <v>0</v>
      </c>
      <c r="G215" s="64">
        <v>0</v>
      </c>
      <c r="H215" s="92">
        <v>0</v>
      </c>
      <c r="I215" s="92">
        <v>0</v>
      </c>
      <c r="J215" s="92">
        <v>0</v>
      </c>
      <c r="K215" s="92">
        <v>0</v>
      </c>
      <c r="L215" s="92">
        <f t="shared" si="100"/>
        <v>0</v>
      </c>
      <c r="M215" s="12">
        <f t="shared" si="101"/>
        <v>0</v>
      </c>
      <c r="N215" s="43">
        <f t="shared" si="97"/>
        <v>4</v>
      </c>
      <c r="O215" s="120"/>
      <c r="P215" s="125"/>
    </row>
    <row r="216" spans="1:20" s="95" customFormat="1" ht="48" customHeight="1">
      <c r="A216" s="22" t="s">
        <v>72</v>
      </c>
      <c r="B216" s="23" t="s">
        <v>46</v>
      </c>
      <c r="C216" s="117" t="s">
        <v>142</v>
      </c>
      <c r="D216" s="117" t="s">
        <v>186</v>
      </c>
      <c r="E216" s="91">
        <f>E217+E218+E221</f>
        <v>1757</v>
      </c>
      <c r="F216" s="94">
        <f>F217+F218+F221</f>
        <v>36</v>
      </c>
      <c r="G216" s="94">
        <f t="shared" ref="G216:K216" si="102">G217+G218+G221</f>
        <v>44</v>
      </c>
      <c r="H216" s="91">
        <f t="shared" si="102"/>
        <v>39</v>
      </c>
      <c r="I216" s="91">
        <f t="shared" si="102"/>
        <v>31</v>
      </c>
      <c r="J216" s="91">
        <f t="shared" si="102"/>
        <v>25</v>
      </c>
      <c r="K216" s="91">
        <f t="shared" si="102"/>
        <v>22</v>
      </c>
      <c r="L216" s="91">
        <f>SUM(F216:K216)</f>
        <v>197</v>
      </c>
      <c r="M216" s="18">
        <f t="shared" si="101"/>
        <v>11.212293682413204</v>
      </c>
      <c r="N216" s="43">
        <f t="shared" si="97"/>
        <v>1560</v>
      </c>
      <c r="O216" s="119" t="s">
        <v>158</v>
      </c>
      <c r="P216" s="121" t="s">
        <v>261</v>
      </c>
    </row>
    <row r="217" spans="1:20" s="95" customFormat="1" ht="39" customHeight="1">
      <c r="A217" s="24" t="s">
        <v>59</v>
      </c>
      <c r="B217" s="93" t="s">
        <v>14</v>
      </c>
      <c r="C217" s="117"/>
      <c r="D217" s="117"/>
      <c r="E217" s="92">
        <v>87</v>
      </c>
      <c r="F217" s="64">
        <v>2</v>
      </c>
      <c r="G217" s="64">
        <v>2</v>
      </c>
      <c r="H217" s="92">
        <v>2</v>
      </c>
      <c r="I217" s="92">
        <v>1</v>
      </c>
      <c r="J217" s="92">
        <v>1</v>
      </c>
      <c r="K217" s="92">
        <v>1</v>
      </c>
      <c r="L217" s="91">
        <f t="shared" ref="L217:L221" si="103">SUM(F217:K217)</f>
        <v>9</v>
      </c>
      <c r="M217" s="12">
        <f t="shared" si="101"/>
        <v>10.344827586206897</v>
      </c>
      <c r="N217" s="43">
        <f t="shared" si="97"/>
        <v>78</v>
      </c>
      <c r="O217" s="120"/>
      <c r="P217" s="125"/>
    </row>
    <row r="218" spans="1:20" s="95" customFormat="1" ht="39" customHeight="1">
      <c r="A218" s="24" t="s">
        <v>60</v>
      </c>
      <c r="B218" s="93" t="s">
        <v>15</v>
      </c>
      <c r="C218" s="117"/>
      <c r="D218" s="117"/>
      <c r="E218" s="25">
        <f>SUM(E219:E220)</f>
        <v>1666</v>
      </c>
      <c r="F218" s="70">
        <f t="shared" ref="F218:K218" si="104">SUM(F219:F220)</f>
        <v>34</v>
      </c>
      <c r="G218" s="70">
        <f t="shared" si="104"/>
        <v>42</v>
      </c>
      <c r="H218" s="25">
        <f t="shared" si="104"/>
        <v>37</v>
      </c>
      <c r="I218" s="25">
        <f t="shared" si="104"/>
        <v>30</v>
      </c>
      <c r="J218" s="25">
        <f t="shared" si="104"/>
        <v>24</v>
      </c>
      <c r="K218" s="25">
        <f t="shared" si="104"/>
        <v>21</v>
      </c>
      <c r="L218" s="91">
        <f t="shared" si="103"/>
        <v>188</v>
      </c>
      <c r="M218" s="12">
        <f>L218/E218*100</f>
        <v>11.284513805522209</v>
      </c>
      <c r="N218" s="43">
        <f t="shared" si="97"/>
        <v>1478</v>
      </c>
      <c r="O218" s="120"/>
      <c r="P218" s="125"/>
    </row>
    <row r="219" spans="1:20" s="95" customFormat="1" ht="33.75" customHeight="1">
      <c r="A219" s="26" t="s">
        <v>51</v>
      </c>
      <c r="B219" s="93" t="s">
        <v>41</v>
      </c>
      <c r="C219" s="117"/>
      <c r="D219" s="117"/>
      <c r="E219" s="92">
        <f>362+568+16+396+89</f>
        <v>1431</v>
      </c>
      <c r="F219" s="64">
        <f>E219-1402</f>
        <v>29</v>
      </c>
      <c r="G219" s="64">
        <v>35</v>
      </c>
      <c r="H219" s="92">
        <v>30</v>
      </c>
      <c r="I219" s="92">
        <v>25</v>
      </c>
      <c r="J219" s="92">
        <v>21</v>
      </c>
      <c r="K219" s="92">
        <v>20</v>
      </c>
      <c r="L219" s="91">
        <f t="shared" si="103"/>
        <v>160</v>
      </c>
      <c r="M219" s="12">
        <f t="shared" ref="M219:M223" si="105">L219/E219*100</f>
        <v>11.180992313067785</v>
      </c>
      <c r="N219" s="43">
        <f t="shared" si="97"/>
        <v>1271</v>
      </c>
      <c r="O219" s="120"/>
      <c r="P219" s="125"/>
      <c r="R219" s="95">
        <v>160</v>
      </c>
      <c r="S219" s="95">
        <v>160</v>
      </c>
      <c r="T219" s="95">
        <v>1431</v>
      </c>
    </row>
    <row r="220" spans="1:20" s="95" customFormat="1" ht="36.75" customHeight="1">
      <c r="A220" s="26" t="s">
        <v>51</v>
      </c>
      <c r="B220" s="93" t="s">
        <v>40</v>
      </c>
      <c r="C220" s="117"/>
      <c r="D220" s="117"/>
      <c r="E220" s="92">
        <v>235</v>
      </c>
      <c r="F220" s="64">
        <v>5</v>
      </c>
      <c r="G220" s="64">
        <v>7</v>
      </c>
      <c r="H220" s="92">
        <v>7</v>
      </c>
      <c r="I220" s="92">
        <v>5</v>
      </c>
      <c r="J220" s="92">
        <v>3</v>
      </c>
      <c r="K220" s="92">
        <v>1</v>
      </c>
      <c r="L220" s="91">
        <f t="shared" si="103"/>
        <v>28</v>
      </c>
      <c r="M220" s="12">
        <f t="shared" si="105"/>
        <v>11.914893617021278</v>
      </c>
      <c r="N220" s="43">
        <f t="shared" si="97"/>
        <v>207</v>
      </c>
      <c r="O220" s="120"/>
      <c r="P220" s="125"/>
    </row>
    <row r="221" spans="1:20" s="95" customFormat="1" ht="42.6" customHeight="1">
      <c r="A221" s="24" t="s">
        <v>61</v>
      </c>
      <c r="B221" s="93" t="s">
        <v>16</v>
      </c>
      <c r="C221" s="117"/>
      <c r="D221" s="117"/>
      <c r="E221" s="92">
        <v>4</v>
      </c>
      <c r="F221" s="64">
        <v>0</v>
      </c>
      <c r="G221" s="64">
        <v>0</v>
      </c>
      <c r="H221" s="92">
        <v>0</v>
      </c>
      <c r="I221" s="92">
        <v>0</v>
      </c>
      <c r="J221" s="92">
        <v>0</v>
      </c>
      <c r="K221" s="92">
        <v>0</v>
      </c>
      <c r="L221" s="91">
        <f t="shared" si="103"/>
        <v>0</v>
      </c>
      <c r="M221" s="12">
        <f t="shared" si="105"/>
        <v>0</v>
      </c>
      <c r="N221" s="43">
        <f t="shared" si="97"/>
        <v>4</v>
      </c>
      <c r="O221" s="120"/>
      <c r="P221" s="125"/>
    </row>
    <row r="222" spans="1:20" s="95" customFormat="1" ht="38.25" customHeight="1">
      <c r="A222" s="22" t="s">
        <v>73</v>
      </c>
      <c r="B222" s="23" t="s">
        <v>48</v>
      </c>
      <c r="C222" s="117" t="s">
        <v>230</v>
      </c>
      <c r="D222" s="118" t="s">
        <v>125</v>
      </c>
      <c r="E222" s="84">
        <f>E223+E224+E227</f>
        <v>1305</v>
      </c>
      <c r="F222" s="85">
        <f>F223+F224+F227</f>
        <v>-5</v>
      </c>
      <c r="G222" s="85">
        <f t="shared" ref="G222:K222" si="106">G223+G224+G227</f>
        <v>27</v>
      </c>
      <c r="H222" s="84">
        <f t="shared" si="106"/>
        <v>33</v>
      </c>
      <c r="I222" s="84">
        <f t="shared" si="106"/>
        <v>31</v>
      </c>
      <c r="J222" s="84">
        <f t="shared" si="106"/>
        <v>30</v>
      </c>
      <c r="K222" s="84">
        <f t="shared" si="106"/>
        <v>29</v>
      </c>
      <c r="L222" s="84">
        <f>SUM(F222:K222)</f>
        <v>145</v>
      </c>
      <c r="M222" s="18">
        <f t="shared" si="105"/>
        <v>11.111111111111111</v>
      </c>
      <c r="N222" s="43">
        <f t="shared" si="97"/>
        <v>1160</v>
      </c>
      <c r="O222" s="119" t="s">
        <v>159</v>
      </c>
      <c r="P222" s="121" t="s">
        <v>263</v>
      </c>
    </row>
    <row r="223" spans="1:20" s="95" customFormat="1" ht="34.5" customHeight="1">
      <c r="A223" s="24" t="s">
        <v>59</v>
      </c>
      <c r="B223" s="75" t="s">
        <v>14</v>
      </c>
      <c r="C223" s="117"/>
      <c r="D223" s="117"/>
      <c r="E223" s="82">
        <v>77</v>
      </c>
      <c r="F223" s="64">
        <v>2</v>
      </c>
      <c r="G223" s="64">
        <v>1</v>
      </c>
      <c r="H223" s="82">
        <v>1</v>
      </c>
      <c r="I223" s="82">
        <v>1</v>
      </c>
      <c r="J223" s="82">
        <v>1</v>
      </c>
      <c r="K223" s="82">
        <v>2</v>
      </c>
      <c r="L223" s="84">
        <f t="shared" ref="L223:L227" si="107">SUM(F223:K223)</f>
        <v>8</v>
      </c>
      <c r="M223" s="12">
        <f t="shared" si="105"/>
        <v>10.38961038961039</v>
      </c>
      <c r="N223" s="43">
        <f t="shared" si="97"/>
        <v>69</v>
      </c>
      <c r="O223" s="120"/>
      <c r="P223" s="125"/>
    </row>
    <row r="224" spans="1:20" s="95" customFormat="1" ht="38.25" customHeight="1">
      <c r="A224" s="24" t="s">
        <v>60</v>
      </c>
      <c r="B224" s="75" t="s">
        <v>15</v>
      </c>
      <c r="C224" s="117"/>
      <c r="D224" s="117"/>
      <c r="E224" s="25">
        <f>SUM(E225:E226)</f>
        <v>1223</v>
      </c>
      <c r="F224" s="70">
        <f t="shared" ref="F224:K224" si="108">SUM(F225:F226)</f>
        <v>-7</v>
      </c>
      <c r="G224" s="70">
        <f t="shared" si="108"/>
        <v>26</v>
      </c>
      <c r="H224" s="25">
        <f t="shared" si="108"/>
        <v>32</v>
      </c>
      <c r="I224" s="25">
        <f t="shared" si="108"/>
        <v>30</v>
      </c>
      <c r="J224" s="25">
        <f t="shared" si="108"/>
        <v>29</v>
      </c>
      <c r="K224" s="25">
        <f t="shared" si="108"/>
        <v>27</v>
      </c>
      <c r="L224" s="84">
        <f t="shared" si="107"/>
        <v>137</v>
      </c>
      <c r="M224" s="12">
        <f>L224/E224*100</f>
        <v>11.201962387571546</v>
      </c>
      <c r="N224" s="43">
        <f t="shared" si="97"/>
        <v>1086</v>
      </c>
      <c r="O224" s="120"/>
      <c r="P224" s="125"/>
    </row>
    <row r="225" spans="1:20" s="95" customFormat="1" ht="29.25" customHeight="1">
      <c r="A225" s="26" t="s">
        <v>51</v>
      </c>
      <c r="B225" s="93" t="s">
        <v>41</v>
      </c>
      <c r="C225" s="117"/>
      <c r="D225" s="117"/>
      <c r="E225" s="92">
        <v>1067</v>
      </c>
      <c r="F225" s="64">
        <f>E225-1076</f>
        <v>-9</v>
      </c>
      <c r="G225" s="64">
        <v>19</v>
      </c>
      <c r="H225" s="92">
        <v>27</v>
      </c>
      <c r="I225" s="92">
        <v>27</v>
      </c>
      <c r="J225" s="92">
        <v>27</v>
      </c>
      <c r="K225" s="92">
        <v>25</v>
      </c>
      <c r="L225" s="27">
        <f t="shared" si="107"/>
        <v>116</v>
      </c>
      <c r="M225" s="12">
        <f t="shared" ref="M225:M229" si="109">L225/E225*100</f>
        <v>10.871602624179943</v>
      </c>
      <c r="N225" s="43">
        <f t="shared" si="97"/>
        <v>951</v>
      </c>
      <c r="O225" s="120"/>
      <c r="P225" s="125"/>
      <c r="R225" s="95">
        <v>116</v>
      </c>
      <c r="S225" s="95">
        <v>116</v>
      </c>
      <c r="T225" s="95">
        <v>1067</v>
      </c>
    </row>
    <row r="226" spans="1:20" s="95" customFormat="1" ht="32.25" customHeight="1">
      <c r="A226" s="26" t="s">
        <v>51</v>
      </c>
      <c r="B226" s="75" t="s">
        <v>40</v>
      </c>
      <c r="C226" s="117"/>
      <c r="D226" s="117"/>
      <c r="E226" s="82">
        <f>137+19</f>
        <v>156</v>
      </c>
      <c r="F226" s="64">
        <v>2</v>
      </c>
      <c r="G226" s="64">
        <v>7</v>
      </c>
      <c r="H226" s="82">
        <v>5</v>
      </c>
      <c r="I226" s="82">
        <v>3</v>
      </c>
      <c r="J226" s="82">
        <v>2</v>
      </c>
      <c r="K226" s="82">
        <v>2</v>
      </c>
      <c r="L226" s="27">
        <f t="shared" si="107"/>
        <v>21</v>
      </c>
      <c r="M226" s="12">
        <f t="shared" si="109"/>
        <v>13.461538461538462</v>
      </c>
      <c r="N226" s="43">
        <f t="shared" si="97"/>
        <v>135</v>
      </c>
      <c r="O226" s="120"/>
      <c r="P226" s="125"/>
    </row>
    <row r="227" spans="1:20" s="95" customFormat="1" ht="51" customHeight="1">
      <c r="A227" s="24" t="s">
        <v>61</v>
      </c>
      <c r="B227" s="75" t="s">
        <v>16</v>
      </c>
      <c r="C227" s="117"/>
      <c r="D227" s="117"/>
      <c r="E227" s="82">
        <v>5</v>
      </c>
      <c r="F227" s="64">
        <v>0</v>
      </c>
      <c r="G227" s="64">
        <v>0</v>
      </c>
      <c r="H227" s="82">
        <v>0</v>
      </c>
      <c r="I227" s="82">
        <v>0</v>
      </c>
      <c r="J227" s="82">
        <v>0</v>
      </c>
      <c r="K227" s="82">
        <v>0</v>
      </c>
      <c r="L227" s="27">
        <f t="shared" si="107"/>
        <v>0</v>
      </c>
      <c r="M227" s="12">
        <f t="shared" si="109"/>
        <v>0</v>
      </c>
      <c r="N227" s="43">
        <f t="shared" si="97"/>
        <v>5</v>
      </c>
      <c r="O227" s="120"/>
      <c r="P227" s="125"/>
    </row>
    <row r="228" spans="1:20" s="95" customFormat="1" ht="42.75" customHeight="1">
      <c r="A228" s="22" t="s">
        <v>74</v>
      </c>
      <c r="B228" s="23" t="s">
        <v>75</v>
      </c>
      <c r="C228" s="174" t="s">
        <v>146</v>
      </c>
      <c r="D228" s="117" t="s">
        <v>186</v>
      </c>
      <c r="E228" s="84">
        <f>E229+E230+E233</f>
        <v>2309</v>
      </c>
      <c r="F228" s="85">
        <f>F229+F230+F233</f>
        <v>40</v>
      </c>
      <c r="G228" s="85">
        <f t="shared" ref="G228:K228" si="110">G229+G230+G233</f>
        <v>23</v>
      </c>
      <c r="H228" s="84">
        <f t="shared" si="110"/>
        <v>52</v>
      </c>
      <c r="I228" s="84">
        <f t="shared" si="110"/>
        <v>45</v>
      </c>
      <c r="J228" s="84">
        <f t="shared" si="110"/>
        <v>42</v>
      </c>
      <c r="K228" s="84">
        <f t="shared" si="110"/>
        <v>38</v>
      </c>
      <c r="L228" s="84">
        <f>SUM(F228:K228)</f>
        <v>240</v>
      </c>
      <c r="M228" s="18">
        <f t="shared" si="109"/>
        <v>10.39411000433088</v>
      </c>
      <c r="N228" s="43">
        <f t="shared" si="97"/>
        <v>2069</v>
      </c>
      <c r="O228" s="119" t="s">
        <v>161</v>
      </c>
      <c r="P228" s="177" t="s">
        <v>264</v>
      </c>
    </row>
    <row r="229" spans="1:20" s="95" customFormat="1" ht="35.25" customHeight="1">
      <c r="A229" s="24" t="s">
        <v>59</v>
      </c>
      <c r="B229" s="75" t="s">
        <v>14</v>
      </c>
      <c r="C229" s="175"/>
      <c r="D229" s="117"/>
      <c r="E229" s="82">
        <v>94</v>
      </c>
      <c r="F229" s="64">
        <v>3</v>
      </c>
      <c r="G229" s="64">
        <v>1</v>
      </c>
      <c r="H229" s="82">
        <v>2</v>
      </c>
      <c r="I229" s="82">
        <v>2</v>
      </c>
      <c r="J229" s="82">
        <v>2</v>
      </c>
      <c r="K229" s="82">
        <v>1</v>
      </c>
      <c r="L229" s="27">
        <f t="shared" ref="L229:L233" si="111">SUM(F229:K229)</f>
        <v>11</v>
      </c>
      <c r="M229" s="12">
        <f t="shared" si="109"/>
        <v>11.702127659574469</v>
      </c>
      <c r="N229" s="43">
        <f t="shared" si="97"/>
        <v>83</v>
      </c>
      <c r="O229" s="120"/>
      <c r="P229" s="178"/>
    </row>
    <row r="230" spans="1:20" s="95" customFormat="1" ht="35.25" customHeight="1">
      <c r="A230" s="24" t="s">
        <v>60</v>
      </c>
      <c r="B230" s="75" t="s">
        <v>15</v>
      </c>
      <c r="C230" s="175"/>
      <c r="D230" s="117"/>
      <c r="E230" s="25">
        <f>SUM(E231:E232)</f>
        <v>2207</v>
      </c>
      <c r="F230" s="70">
        <f t="shared" ref="F230:L230" si="112">SUM(F231:F232)</f>
        <v>37</v>
      </c>
      <c r="G230" s="70">
        <f t="shared" si="112"/>
        <v>22</v>
      </c>
      <c r="H230" s="25">
        <f t="shared" si="112"/>
        <v>50</v>
      </c>
      <c r="I230" s="25">
        <f t="shared" si="112"/>
        <v>43</v>
      </c>
      <c r="J230" s="25">
        <f t="shared" si="112"/>
        <v>40</v>
      </c>
      <c r="K230" s="25">
        <f t="shared" si="112"/>
        <v>37</v>
      </c>
      <c r="L230" s="25">
        <f t="shared" si="112"/>
        <v>229</v>
      </c>
      <c r="M230" s="12">
        <f>L230/E230*100</f>
        <v>10.376076121431808</v>
      </c>
      <c r="N230" s="43">
        <f t="shared" si="97"/>
        <v>1978</v>
      </c>
      <c r="O230" s="120"/>
      <c r="P230" s="178"/>
    </row>
    <row r="231" spans="1:20" s="95" customFormat="1" ht="35.25" customHeight="1">
      <c r="A231" s="26" t="s">
        <v>51</v>
      </c>
      <c r="B231" s="93" t="s">
        <v>41</v>
      </c>
      <c r="C231" s="175"/>
      <c r="D231" s="117"/>
      <c r="E231" s="92">
        <f>508+732+2+636+90</f>
        <v>1968</v>
      </c>
      <c r="F231" s="64">
        <f>E231-1945</f>
        <v>23</v>
      </c>
      <c r="G231" s="64">
        <v>18</v>
      </c>
      <c r="H231" s="92">
        <v>45</v>
      </c>
      <c r="I231" s="92">
        <v>40</v>
      </c>
      <c r="J231" s="92">
        <v>38</v>
      </c>
      <c r="K231" s="92">
        <v>36</v>
      </c>
      <c r="L231" s="27">
        <f t="shared" si="111"/>
        <v>200</v>
      </c>
      <c r="M231" s="12">
        <f t="shared" ref="M231:M235" si="113">L231/E231*100</f>
        <v>10.16260162601626</v>
      </c>
      <c r="N231" s="43">
        <f t="shared" si="97"/>
        <v>1768</v>
      </c>
      <c r="O231" s="120"/>
      <c r="P231" s="178"/>
      <c r="R231" s="95">
        <v>200</v>
      </c>
      <c r="S231" s="95">
        <v>200</v>
      </c>
      <c r="T231" s="95">
        <v>1968</v>
      </c>
    </row>
    <row r="232" spans="1:20" s="95" customFormat="1" ht="46.2" customHeight="1">
      <c r="A232" s="26" t="s">
        <v>51</v>
      </c>
      <c r="B232" s="75" t="s">
        <v>40</v>
      </c>
      <c r="C232" s="175"/>
      <c r="D232" s="117"/>
      <c r="E232" s="82">
        <v>239</v>
      </c>
      <c r="F232" s="64">
        <v>14</v>
      </c>
      <c r="G232" s="64">
        <v>4</v>
      </c>
      <c r="H232" s="82">
        <v>5</v>
      </c>
      <c r="I232" s="82">
        <v>3</v>
      </c>
      <c r="J232" s="82">
        <v>2</v>
      </c>
      <c r="K232" s="82">
        <v>1</v>
      </c>
      <c r="L232" s="27">
        <f t="shared" si="111"/>
        <v>29</v>
      </c>
      <c r="M232" s="12">
        <f t="shared" si="113"/>
        <v>12.133891213389122</v>
      </c>
      <c r="N232" s="43">
        <f t="shared" si="97"/>
        <v>210</v>
      </c>
      <c r="O232" s="120"/>
      <c r="P232" s="178"/>
    </row>
    <row r="233" spans="1:20" s="95" customFormat="1" ht="46.5" customHeight="1">
      <c r="A233" s="24" t="s">
        <v>61</v>
      </c>
      <c r="B233" s="75" t="s">
        <v>16</v>
      </c>
      <c r="C233" s="176"/>
      <c r="D233" s="117"/>
      <c r="E233" s="82">
        <v>8</v>
      </c>
      <c r="F233" s="64">
        <v>0</v>
      </c>
      <c r="G233" s="64">
        <v>0</v>
      </c>
      <c r="H233" s="82">
        <v>0</v>
      </c>
      <c r="I233" s="82">
        <v>0</v>
      </c>
      <c r="J233" s="82">
        <v>0</v>
      </c>
      <c r="K233" s="82">
        <v>0</v>
      </c>
      <c r="L233" s="27">
        <f t="shared" si="111"/>
        <v>0</v>
      </c>
      <c r="M233" s="12">
        <f t="shared" si="113"/>
        <v>0</v>
      </c>
      <c r="N233" s="43">
        <f t="shared" si="97"/>
        <v>8</v>
      </c>
      <c r="O233" s="120"/>
      <c r="P233" s="179"/>
    </row>
    <row r="234" spans="1:20" s="95" customFormat="1" ht="29.25" customHeight="1">
      <c r="A234" s="22" t="s">
        <v>76</v>
      </c>
      <c r="B234" s="23" t="s">
        <v>77</v>
      </c>
      <c r="C234" s="117" t="s">
        <v>140</v>
      </c>
      <c r="D234" s="118" t="s">
        <v>187</v>
      </c>
      <c r="E234" s="84">
        <f>E235+E236+E239</f>
        <v>750</v>
      </c>
      <c r="F234" s="85">
        <f>F235+F236+F239</f>
        <v>11</v>
      </c>
      <c r="G234" s="85">
        <f t="shared" ref="G234:K234" si="114">G235+G236+G239</f>
        <v>21</v>
      </c>
      <c r="H234" s="84">
        <f t="shared" si="114"/>
        <v>26</v>
      </c>
      <c r="I234" s="84">
        <f t="shared" si="114"/>
        <v>22</v>
      </c>
      <c r="J234" s="84">
        <f t="shared" si="114"/>
        <v>13</v>
      </c>
      <c r="K234" s="84">
        <f t="shared" si="114"/>
        <v>11</v>
      </c>
      <c r="L234" s="84">
        <f>SUM(F234:K234)</f>
        <v>104</v>
      </c>
      <c r="M234" s="18">
        <f t="shared" si="113"/>
        <v>13.866666666666665</v>
      </c>
      <c r="N234" s="43">
        <f t="shared" si="97"/>
        <v>646</v>
      </c>
      <c r="O234" s="119" t="s">
        <v>162</v>
      </c>
      <c r="P234" s="121" t="s">
        <v>265</v>
      </c>
    </row>
    <row r="235" spans="1:20" s="95" customFormat="1" ht="33.75" customHeight="1">
      <c r="A235" s="24" t="s">
        <v>59</v>
      </c>
      <c r="B235" s="75" t="s">
        <v>14</v>
      </c>
      <c r="C235" s="117"/>
      <c r="D235" s="117"/>
      <c r="E235" s="82">
        <v>67</v>
      </c>
      <c r="F235" s="64">
        <v>2</v>
      </c>
      <c r="G235" s="64">
        <v>1</v>
      </c>
      <c r="H235" s="82">
        <v>1</v>
      </c>
      <c r="I235" s="82">
        <v>1</v>
      </c>
      <c r="J235" s="82">
        <v>1</v>
      </c>
      <c r="K235" s="82">
        <v>1</v>
      </c>
      <c r="L235" s="84">
        <f t="shared" ref="L235:L239" si="115">SUM(F235:K235)</f>
        <v>7</v>
      </c>
      <c r="M235" s="12">
        <f t="shared" si="113"/>
        <v>10.44776119402985</v>
      </c>
      <c r="N235" s="43">
        <f t="shared" si="97"/>
        <v>60</v>
      </c>
      <c r="O235" s="120"/>
      <c r="P235" s="121"/>
    </row>
    <row r="236" spans="1:20" s="95" customFormat="1" ht="42.75" customHeight="1">
      <c r="A236" s="24" t="s">
        <v>60</v>
      </c>
      <c r="B236" s="75" t="s">
        <v>15</v>
      </c>
      <c r="C236" s="117"/>
      <c r="D236" s="117"/>
      <c r="E236" s="25">
        <f>SUM(E237:E238)</f>
        <v>678</v>
      </c>
      <c r="F236" s="70">
        <f t="shared" ref="F236:K236" si="116">SUM(F237:F238)</f>
        <v>9</v>
      </c>
      <c r="G236" s="70">
        <f t="shared" si="116"/>
        <v>20</v>
      </c>
      <c r="H236" s="25">
        <f t="shared" si="116"/>
        <v>25</v>
      </c>
      <c r="I236" s="25">
        <f t="shared" si="116"/>
        <v>21</v>
      </c>
      <c r="J236" s="25">
        <f t="shared" si="116"/>
        <v>12</v>
      </c>
      <c r="K236" s="25">
        <f t="shared" si="116"/>
        <v>10</v>
      </c>
      <c r="L236" s="84">
        <f t="shared" si="115"/>
        <v>97</v>
      </c>
      <c r="M236" s="12">
        <f>L236/E236*100</f>
        <v>14.306784660766962</v>
      </c>
      <c r="N236" s="43">
        <f t="shared" si="97"/>
        <v>581</v>
      </c>
      <c r="O236" s="120"/>
      <c r="P236" s="121"/>
    </row>
    <row r="237" spans="1:20" s="95" customFormat="1" ht="42.75" customHeight="1">
      <c r="A237" s="26" t="s">
        <v>51</v>
      </c>
      <c r="B237" s="93" t="s">
        <v>41</v>
      </c>
      <c r="C237" s="117"/>
      <c r="D237" s="117"/>
      <c r="E237" s="92">
        <v>565</v>
      </c>
      <c r="F237" s="64">
        <f>E237-558</f>
        <v>7</v>
      </c>
      <c r="G237" s="64">
        <v>20</v>
      </c>
      <c r="H237" s="92">
        <v>20</v>
      </c>
      <c r="I237" s="92">
        <v>18</v>
      </c>
      <c r="J237" s="92">
        <v>10</v>
      </c>
      <c r="K237" s="92">
        <v>8</v>
      </c>
      <c r="L237" s="91">
        <f t="shared" si="115"/>
        <v>83</v>
      </c>
      <c r="M237" s="12">
        <f t="shared" ref="M237:M241" si="117">L237/E237*100</f>
        <v>14.690265486725664</v>
      </c>
      <c r="N237" s="43">
        <f t="shared" si="97"/>
        <v>482</v>
      </c>
      <c r="O237" s="120"/>
      <c r="P237" s="121"/>
      <c r="R237" s="95">
        <v>83</v>
      </c>
      <c r="S237" s="95">
        <v>83</v>
      </c>
      <c r="T237" s="95">
        <v>565</v>
      </c>
    </row>
    <row r="238" spans="1:20" s="95" customFormat="1" ht="42.75" customHeight="1">
      <c r="A238" s="26" t="s">
        <v>51</v>
      </c>
      <c r="B238" s="75" t="s">
        <v>40</v>
      </c>
      <c r="C238" s="117"/>
      <c r="D238" s="117"/>
      <c r="E238" s="82">
        <f>97+16</f>
        <v>113</v>
      </c>
      <c r="F238" s="64">
        <v>2</v>
      </c>
      <c r="G238" s="64">
        <v>0</v>
      </c>
      <c r="H238" s="82">
        <v>5</v>
      </c>
      <c r="I238" s="82">
        <v>3</v>
      </c>
      <c r="J238" s="82">
        <v>2</v>
      </c>
      <c r="K238" s="82">
        <v>2</v>
      </c>
      <c r="L238" s="84">
        <f t="shared" si="115"/>
        <v>14</v>
      </c>
      <c r="M238" s="12">
        <f t="shared" si="117"/>
        <v>12.389380530973451</v>
      </c>
      <c r="N238" s="43">
        <f t="shared" si="97"/>
        <v>99</v>
      </c>
      <c r="O238" s="120"/>
      <c r="P238" s="121"/>
    </row>
    <row r="239" spans="1:20" s="95" customFormat="1" ht="41.4" customHeight="1">
      <c r="A239" s="24" t="s">
        <v>61</v>
      </c>
      <c r="B239" s="75" t="s">
        <v>16</v>
      </c>
      <c r="C239" s="117"/>
      <c r="D239" s="117"/>
      <c r="E239" s="82">
        <v>5</v>
      </c>
      <c r="F239" s="64">
        <v>0</v>
      </c>
      <c r="G239" s="64">
        <v>0</v>
      </c>
      <c r="H239" s="82">
        <v>0</v>
      </c>
      <c r="I239" s="82">
        <v>0</v>
      </c>
      <c r="J239" s="82">
        <v>0</v>
      </c>
      <c r="K239" s="82">
        <v>0</v>
      </c>
      <c r="L239" s="84">
        <f t="shared" si="115"/>
        <v>0</v>
      </c>
      <c r="M239" s="12">
        <f t="shared" si="117"/>
        <v>0</v>
      </c>
      <c r="N239" s="43">
        <f t="shared" si="97"/>
        <v>5</v>
      </c>
      <c r="O239" s="120"/>
      <c r="P239" s="121"/>
    </row>
    <row r="240" spans="1:20" s="95" customFormat="1" ht="38.25" customHeight="1">
      <c r="A240" s="22" t="s">
        <v>78</v>
      </c>
      <c r="B240" s="23" t="s">
        <v>79</v>
      </c>
      <c r="C240" s="174" t="s">
        <v>141</v>
      </c>
      <c r="D240" s="174" t="s">
        <v>186</v>
      </c>
      <c r="E240" s="84">
        <f>E241+E242+E245</f>
        <v>860</v>
      </c>
      <c r="F240" s="85">
        <f>F241+F242+F245</f>
        <v>7</v>
      </c>
      <c r="G240" s="85">
        <f t="shared" ref="G240:K240" si="118">G241+G242+G245</f>
        <v>19</v>
      </c>
      <c r="H240" s="84">
        <f t="shared" si="118"/>
        <v>25</v>
      </c>
      <c r="I240" s="84">
        <f t="shared" si="118"/>
        <v>21</v>
      </c>
      <c r="J240" s="84">
        <f t="shared" si="118"/>
        <v>17</v>
      </c>
      <c r="K240" s="84">
        <f t="shared" si="118"/>
        <v>13</v>
      </c>
      <c r="L240" s="84">
        <f>SUM(F240:K240)</f>
        <v>102</v>
      </c>
      <c r="M240" s="18">
        <f t="shared" si="117"/>
        <v>11.86046511627907</v>
      </c>
      <c r="N240" s="43">
        <f t="shared" si="97"/>
        <v>758</v>
      </c>
      <c r="O240" s="119" t="s">
        <v>168</v>
      </c>
      <c r="P240" s="177" t="s">
        <v>266</v>
      </c>
    </row>
    <row r="241" spans="1:22" s="95" customFormat="1" ht="38.25" customHeight="1">
      <c r="A241" s="24" t="s">
        <v>59</v>
      </c>
      <c r="B241" s="75" t="s">
        <v>14</v>
      </c>
      <c r="C241" s="175"/>
      <c r="D241" s="175"/>
      <c r="E241" s="82">
        <v>73</v>
      </c>
      <c r="F241" s="64">
        <v>1</v>
      </c>
      <c r="G241" s="64">
        <v>1</v>
      </c>
      <c r="H241" s="82">
        <v>1</v>
      </c>
      <c r="I241" s="82">
        <v>1</v>
      </c>
      <c r="J241" s="82">
        <v>0</v>
      </c>
      <c r="K241" s="82">
        <v>0</v>
      </c>
      <c r="L241" s="84">
        <f t="shared" ref="L241:L245" si="119">SUM(F241:K241)</f>
        <v>4</v>
      </c>
      <c r="M241" s="12">
        <f t="shared" si="117"/>
        <v>5.4794520547945202</v>
      </c>
      <c r="N241" s="43">
        <f t="shared" si="97"/>
        <v>69</v>
      </c>
      <c r="O241" s="120"/>
      <c r="P241" s="180"/>
    </row>
    <row r="242" spans="1:22" s="95" customFormat="1" ht="38.25" customHeight="1">
      <c r="A242" s="24" t="s">
        <v>60</v>
      </c>
      <c r="B242" s="75" t="s">
        <v>15</v>
      </c>
      <c r="C242" s="175"/>
      <c r="D242" s="175"/>
      <c r="E242" s="25">
        <f>SUM(E243:E244)</f>
        <v>781</v>
      </c>
      <c r="F242" s="70">
        <f t="shared" ref="F242:K242" si="120">SUM(F243:F244)</f>
        <v>6</v>
      </c>
      <c r="G242" s="70">
        <f t="shared" si="120"/>
        <v>18</v>
      </c>
      <c r="H242" s="25">
        <f t="shared" si="120"/>
        <v>24</v>
      </c>
      <c r="I242" s="25">
        <f t="shared" si="120"/>
        <v>20</v>
      </c>
      <c r="J242" s="25">
        <f t="shared" si="120"/>
        <v>17</v>
      </c>
      <c r="K242" s="25">
        <f t="shared" si="120"/>
        <v>13</v>
      </c>
      <c r="L242" s="84">
        <f t="shared" si="119"/>
        <v>98</v>
      </c>
      <c r="M242" s="12">
        <f>L242/E242*100</f>
        <v>12.548015364916774</v>
      </c>
      <c r="N242" s="43">
        <f t="shared" si="97"/>
        <v>683</v>
      </c>
      <c r="O242" s="120"/>
      <c r="P242" s="180"/>
    </row>
    <row r="243" spans="1:22" s="95" customFormat="1" ht="30.6" customHeight="1">
      <c r="A243" s="26" t="s">
        <v>51</v>
      </c>
      <c r="B243" s="93" t="s">
        <v>41</v>
      </c>
      <c r="C243" s="175"/>
      <c r="D243" s="175"/>
      <c r="E243" s="92">
        <v>619</v>
      </c>
      <c r="F243" s="64">
        <f>E243-616</f>
        <v>3</v>
      </c>
      <c r="G243" s="64">
        <v>13</v>
      </c>
      <c r="H243" s="92">
        <v>18</v>
      </c>
      <c r="I243" s="92">
        <v>17</v>
      </c>
      <c r="J243" s="92">
        <v>15</v>
      </c>
      <c r="K243" s="92">
        <v>12</v>
      </c>
      <c r="L243" s="91">
        <f t="shared" si="119"/>
        <v>78</v>
      </c>
      <c r="M243" s="12">
        <f t="shared" ref="M243:M248" si="121">L243/E243*100</f>
        <v>12.60096930533118</v>
      </c>
      <c r="N243" s="43">
        <f t="shared" si="97"/>
        <v>541</v>
      </c>
      <c r="O243" s="120"/>
      <c r="P243" s="180"/>
      <c r="R243" s="95">
        <v>78</v>
      </c>
      <c r="S243" s="95">
        <v>78</v>
      </c>
      <c r="T243" s="95">
        <v>619</v>
      </c>
    </row>
    <row r="244" spans="1:22" s="95" customFormat="1" ht="33.75" customHeight="1">
      <c r="A244" s="26" t="s">
        <v>51</v>
      </c>
      <c r="B244" s="75" t="s">
        <v>40</v>
      </c>
      <c r="C244" s="175"/>
      <c r="D244" s="175"/>
      <c r="E244" s="82">
        <v>162</v>
      </c>
      <c r="F244" s="64">
        <v>3</v>
      </c>
      <c r="G244" s="64">
        <v>5</v>
      </c>
      <c r="H244" s="82">
        <v>6</v>
      </c>
      <c r="I244" s="82">
        <v>3</v>
      </c>
      <c r="J244" s="82">
        <v>2</v>
      </c>
      <c r="K244" s="82">
        <v>1</v>
      </c>
      <c r="L244" s="84">
        <f t="shared" si="119"/>
        <v>20</v>
      </c>
      <c r="M244" s="12">
        <f t="shared" si="121"/>
        <v>12.345679012345679</v>
      </c>
      <c r="N244" s="43">
        <f t="shared" si="97"/>
        <v>142</v>
      </c>
      <c r="O244" s="120"/>
      <c r="P244" s="180"/>
    </row>
    <row r="245" spans="1:22" s="95" customFormat="1" ht="38.25" customHeight="1">
      <c r="A245" s="24" t="s">
        <v>61</v>
      </c>
      <c r="B245" s="75" t="s">
        <v>16</v>
      </c>
      <c r="C245" s="176"/>
      <c r="D245" s="176"/>
      <c r="E245" s="82">
        <v>6</v>
      </c>
      <c r="F245" s="64">
        <v>0</v>
      </c>
      <c r="G245" s="64">
        <v>0</v>
      </c>
      <c r="H245" s="82">
        <v>0</v>
      </c>
      <c r="I245" s="82">
        <v>0</v>
      </c>
      <c r="J245" s="82">
        <v>0</v>
      </c>
      <c r="K245" s="82">
        <v>0</v>
      </c>
      <c r="L245" s="84">
        <f t="shared" si="119"/>
        <v>0</v>
      </c>
      <c r="M245" s="12">
        <f t="shared" si="121"/>
        <v>0</v>
      </c>
      <c r="N245" s="43">
        <f t="shared" si="97"/>
        <v>6</v>
      </c>
      <c r="O245" s="120"/>
      <c r="P245" s="181"/>
    </row>
    <row r="246" spans="1:22" s="97" customFormat="1" ht="32.25" hidden="1" customHeight="1">
      <c r="A246" s="110" t="s">
        <v>49</v>
      </c>
      <c r="B246" s="111"/>
      <c r="C246" s="111"/>
      <c r="D246" s="112"/>
      <c r="E246" s="84">
        <f t="shared" ref="E246:K246" si="122">E12+E101+E129+E140+E167</f>
        <v>32076</v>
      </c>
      <c r="F246" s="85">
        <f t="shared" si="122"/>
        <v>393</v>
      </c>
      <c r="G246" s="85">
        <f t="shared" si="122"/>
        <v>514</v>
      </c>
      <c r="H246" s="84">
        <f t="shared" si="122"/>
        <v>805</v>
      </c>
      <c r="I246" s="84">
        <f t="shared" si="122"/>
        <v>663</v>
      </c>
      <c r="J246" s="84">
        <f t="shared" si="122"/>
        <v>609</v>
      </c>
      <c r="K246" s="84">
        <f t="shared" si="122"/>
        <v>539</v>
      </c>
      <c r="L246" s="84">
        <f>SUM(F246:K246)</f>
        <v>3523</v>
      </c>
      <c r="M246" s="18">
        <f t="shared" si="121"/>
        <v>10.983289686993389</v>
      </c>
      <c r="N246" s="43">
        <f t="shared" si="97"/>
        <v>28553</v>
      </c>
      <c r="O246" s="74"/>
      <c r="P246" s="81"/>
      <c r="T246" s="97">
        <f>SUM(T247:T252)</f>
        <v>380180223000</v>
      </c>
    </row>
    <row r="247" spans="1:22" s="88" customFormat="1" ht="32.25" customHeight="1">
      <c r="A247" s="113" t="s">
        <v>135</v>
      </c>
      <c r="B247" s="113"/>
      <c r="C247" s="113"/>
      <c r="D247" s="113"/>
      <c r="E247" s="106">
        <f t="shared" ref="E247:K247" si="123">E14+E18+E22+E26+E30+E34+E38+E42+E46+E50+E54+E58+E62+E66+E70+E74+E78+E82+E86+E90+E94+E169+E175+E181+E187+E193+E199+E205+E211+E217+E223+E229+E235+E241+E98</f>
        <v>2552</v>
      </c>
      <c r="F247" s="107">
        <f t="shared" si="123"/>
        <v>69</v>
      </c>
      <c r="G247" s="107">
        <f t="shared" si="123"/>
        <v>40</v>
      </c>
      <c r="H247" s="106">
        <f t="shared" si="123"/>
        <v>39</v>
      </c>
      <c r="I247" s="106">
        <f t="shared" si="123"/>
        <v>36</v>
      </c>
      <c r="J247" s="106">
        <f t="shared" si="123"/>
        <v>37</v>
      </c>
      <c r="K247" s="106">
        <f t="shared" si="123"/>
        <v>34</v>
      </c>
      <c r="L247" s="106">
        <f>SUM(F247:K247)</f>
        <v>255</v>
      </c>
      <c r="M247" s="18">
        <f t="shared" si="121"/>
        <v>9.9921630094043881</v>
      </c>
      <c r="N247" s="43">
        <f t="shared" si="97"/>
        <v>2297</v>
      </c>
      <c r="O247" s="103"/>
      <c r="P247" s="105"/>
      <c r="R247" s="108" t="s">
        <v>289</v>
      </c>
      <c r="S247" s="101">
        <f>G247*128018208</f>
        <v>5120728320</v>
      </c>
      <c r="T247" s="101">
        <f>G248*129357000</f>
        <v>62738145000</v>
      </c>
      <c r="U247" s="88" t="s">
        <v>290</v>
      </c>
      <c r="V247" s="88">
        <f>SUM(T247:T252)</f>
        <v>380180223000</v>
      </c>
    </row>
    <row r="248" spans="1:22" s="17" customFormat="1" ht="32.25" customHeight="1">
      <c r="A248" s="114" t="s">
        <v>160</v>
      </c>
      <c r="B248" s="114"/>
      <c r="C248" s="114"/>
      <c r="D248" s="114"/>
      <c r="E248" s="106">
        <f t="shared" ref="E248:K248" si="124">E15+E19+E23+E27+E31+E35+E39+E43+E47+E51+E55+E59+E63+E67+E71+E75+E79+E83+E87+E91+E95+E99+E103+E106+E109+E112+E115+E118+E121+E124+E127+E131+E132+E133+E134+E136+E141+E142+E144+E147+E149+E151+E153+E156+E158+E160+E162+E163+E164+E165+E166+E170+E176+E182+E188+E194+E200+E206+E212+E218+E224+E230+E236+E242</f>
        <v>29166</v>
      </c>
      <c r="F248" s="107">
        <f t="shared" si="124"/>
        <v>329</v>
      </c>
      <c r="G248" s="107">
        <f t="shared" si="124"/>
        <v>485</v>
      </c>
      <c r="H248" s="107">
        <f t="shared" si="124"/>
        <v>754</v>
      </c>
      <c r="I248" s="107">
        <f t="shared" si="124"/>
        <v>626</v>
      </c>
      <c r="J248" s="107">
        <f t="shared" si="124"/>
        <v>570</v>
      </c>
      <c r="K248" s="107">
        <f t="shared" si="124"/>
        <v>504</v>
      </c>
      <c r="L248" s="106">
        <f>SUM(F248:K248)</f>
        <v>3268</v>
      </c>
      <c r="M248" s="18">
        <f t="shared" si="121"/>
        <v>11.204827538915175</v>
      </c>
      <c r="N248" s="43">
        <f t="shared" si="97"/>
        <v>25898</v>
      </c>
      <c r="O248" s="104"/>
      <c r="P248" s="40"/>
      <c r="R248" s="17">
        <f>SUM(R168:R247)+329</f>
        <v>2339</v>
      </c>
      <c r="S248" s="100">
        <f>H247*128018208</f>
        <v>4992710112</v>
      </c>
      <c r="T248" s="99">
        <f>H248*129357000</f>
        <v>97535178000</v>
      </c>
      <c r="U248" s="17">
        <f>L248-R248</f>
        <v>929</v>
      </c>
    </row>
    <row r="249" spans="1:22" s="17" customFormat="1" ht="32.25" customHeight="1">
      <c r="A249" s="122" t="s">
        <v>288</v>
      </c>
      <c r="B249" s="123"/>
      <c r="C249" s="123"/>
      <c r="D249" s="124"/>
      <c r="E249" s="106">
        <f>E247+E248</f>
        <v>31718</v>
      </c>
      <c r="F249" s="106">
        <f t="shared" ref="F249:L249" si="125">F247+F248</f>
        <v>398</v>
      </c>
      <c r="G249" s="106">
        <f t="shared" si="125"/>
        <v>525</v>
      </c>
      <c r="H249" s="106">
        <f t="shared" si="125"/>
        <v>793</v>
      </c>
      <c r="I249" s="106">
        <f t="shared" si="125"/>
        <v>662</v>
      </c>
      <c r="J249" s="106">
        <f t="shared" si="125"/>
        <v>607</v>
      </c>
      <c r="K249" s="106">
        <f t="shared" si="125"/>
        <v>538</v>
      </c>
      <c r="L249" s="106">
        <f t="shared" si="125"/>
        <v>3523</v>
      </c>
      <c r="M249" s="18">
        <f>L249/E249*100</f>
        <v>11.107257708556656</v>
      </c>
      <c r="N249" s="43">
        <f>N247+N248</f>
        <v>28195</v>
      </c>
      <c r="O249" s="104"/>
      <c r="P249" s="40"/>
      <c r="S249" s="100"/>
      <c r="T249" s="99"/>
    </row>
    <row r="250" spans="1:22" ht="18">
      <c r="L250" s="7"/>
      <c r="S250" s="29">
        <f>I247*128018208</f>
        <v>4608655488</v>
      </c>
      <c r="T250" s="99">
        <f>I248*129357000</f>
        <v>80977482000</v>
      </c>
    </row>
    <row r="251" spans="1:22" s="34" customFormat="1" ht="17.399999999999999">
      <c r="A251" s="34" t="s">
        <v>169</v>
      </c>
      <c r="C251" s="33"/>
      <c r="D251" s="33"/>
      <c r="E251" s="35"/>
      <c r="F251" s="72"/>
      <c r="G251" s="72"/>
      <c r="N251" s="45"/>
      <c r="O251" s="36"/>
      <c r="P251" s="37"/>
      <c r="S251" s="34">
        <f>J247*128018208</f>
        <v>4736673696</v>
      </c>
      <c r="T251" s="98">
        <f>J248*129357000</f>
        <v>73733490000</v>
      </c>
    </row>
    <row r="252" spans="1:22" s="29" customFormat="1" ht="18.75" customHeight="1">
      <c r="B252" s="115" t="s">
        <v>170</v>
      </c>
      <c r="C252" s="115"/>
      <c r="D252" s="115"/>
      <c r="E252" s="115"/>
      <c r="F252" s="115"/>
      <c r="G252" s="115"/>
      <c r="H252" s="115"/>
      <c r="I252" s="115"/>
      <c r="J252" s="115"/>
      <c r="K252" s="115"/>
      <c r="L252" s="115"/>
      <c r="M252" s="115"/>
      <c r="N252" s="115"/>
      <c r="O252" s="115"/>
      <c r="P252" s="115"/>
      <c r="S252" s="29">
        <f>K247*128018208</f>
        <v>4352619072</v>
      </c>
      <c r="T252" s="99">
        <f>K248*129357000</f>
        <v>65195928000</v>
      </c>
    </row>
    <row r="253" spans="1:22" s="29" customFormat="1" ht="18.75" customHeight="1">
      <c r="B253" s="30" t="s">
        <v>171</v>
      </c>
      <c r="C253" s="39"/>
      <c r="D253" s="31"/>
      <c r="E253" s="31"/>
      <c r="F253" s="73"/>
      <c r="G253" s="73"/>
      <c r="N253" s="46"/>
      <c r="O253" s="32"/>
      <c r="P253" s="28"/>
      <c r="S253" s="102">
        <f>SUM(S247:S252)</f>
        <v>23811386688</v>
      </c>
      <c r="T253" s="99"/>
    </row>
    <row r="254" spans="1:22" s="29" customFormat="1" ht="18.75" customHeight="1">
      <c r="B254" s="30" t="s">
        <v>172</v>
      </c>
      <c r="C254" s="39"/>
      <c r="D254" s="31"/>
      <c r="E254" s="31"/>
      <c r="F254" s="73"/>
      <c r="G254" s="73"/>
      <c r="N254" s="46"/>
      <c r="O254" s="32"/>
      <c r="P254" s="28"/>
      <c r="T254" s="29">
        <f>SUM(T247:T252)</f>
        <v>380180223000</v>
      </c>
    </row>
    <row r="255" spans="1:22" s="29" customFormat="1" ht="18.75" customHeight="1">
      <c r="B255" s="115" t="s">
        <v>179</v>
      </c>
      <c r="C255" s="116"/>
      <c r="D255" s="116"/>
      <c r="E255" s="116"/>
      <c r="F255" s="116"/>
      <c r="G255" s="116"/>
      <c r="H255" s="116"/>
      <c r="I255" s="116"/>
      <c r="J255" s="116"/>
      <c r="K255" s="116"/>
      <c r="L255" s="116"/>
      <c r="M255" s="116"/>
      <c r="N255" s="116"/>
      <c r="O255" s="116"/>
      <c r="P255" s="116"/>
    </row>
    <row r="256" spans="1:22">
      <c r="B256" s="30" t="s">
        <v>224</v>
      </c>
      <c r="S256" s="29"/>
      <c r="T256" s="29"/>
    </row>
    <row r="257" spans="19:20">
      <c r="S257" s="29"/>
      <c r="T257" s="29"/>
    </row>
    <row r="258" spans="19:20">
      <c r="S258" s="29"/>
      <c r="T258" s="29"/>
    </row>
    <row r="259" spans="19:20">
      <c r="S259" s="29"/>
      <c r="T259" s="29"/>
    </row>
    <row r="260" spans="19:20">
      <c r="S260" s="29"/>
      <c r="T260" s="29"/>
    </row>
    <row r="261" spans="19:20">
      <c r="S261" s="29"/>
      <c r="T261" s="29"/>
    </row>
    <row r="262" spans="19:20">
      <c r="S262" s="29"/>
      <c r="T262" s="29"/>
    </row>
    <row r="263" spans="19:20">
      <c r="S263" s="29"/>
      <c r="T263" s="29"/>
    </row>
    <row r="264" spans="19:20">
      <c r="S264" s="29"/>
      <c r="T264" s="29"/>
    </row>
    <row r="265" spans="19:20">
      <c r="S265" s="29"/>
      <c r="T265" s="29"/>
    </row>
    <row r="266" spans="19:20">
      <c r="S266" s="29"/>
      <c r="T266" s="29"/>
    </row>
    <row r="267" spans="19:20">
      <c r="S267" s="29"/>
      <c r="T267" s="29"/>
    </row>
    <row r="268" spans="19:20">
      <c r="S268" s="29"/>
      <c r="T268" s="29"/>
    </row>
  </sheetData>
  <mergeCells count="220">
    <mergeCell ref="A8:A10"/>
    <mergeCell ref="B8:B10"/>
    <mergeCell ref="C8:C10"/>
    <mergeCell ref="D8:D10"/>
    <mergeCell ref="E8:E10"/>
    <mergeCell ref="F8:M8"/>
    <mergeCell ref="B1:G1"/>
    <mergeCell ref="I1:P1"/>
    <mergeCell ref="B2:G2"/>
    <mergeCell ref="I2:P2"/>
    <mergeCell ref="A4:P4"/>
    <mergeCell ref="A5:P5"/>
    <mergeCell ref="N8:N10"/>
    <mergeCell ref="O8:O10"/>
    <mergeCell ref="P8:P10"/>
    <mergeCell ref="F9:F10"/>
    <mergeCell ref="G9:G10"/>
    <mergeCell ref="H9:H10"/>
    <mergeCell ref="I9:I10"/>
    <mergeCell ref="J9:J10"/>
    <mergeCell ref="K9:K10"/>
    <mergeCell ref="L9:M9"/>
    <mergeCell ref="A6:P6"/>
    <mergeCell ref="B12:D12"/>
    <mergeCell ref="C13:C16"/>
    <mergeCell ref="D13:D16"/>
    <mergeCell ref="O13:O16"/>
    <mergeCell ref="P13:P16"/>
    <mergeCell ref="C17:C20"/>
    <mergeCell ref="D17:D20"/>
    <mergeCell ref="O17:O20"/>
    <mergeCell ref="P17:P20"/>
    <mergeCell ref="C29:C32"/>
    <mergeCell ref="D29:D32"/>
    <mergeCell ref="O29:O32"/>
    <mergeCell ref="P29:P32"/>
    <mergeCell ref="C33:C36"/>
    <mergeCell ref="D33:D36"/>
    <mergeCell ref="O33:O36"/>
    <mergeCell ref="P33:P36"/>
    <mergeCell ref="C21:C24"/>
    <mergeCell ref="D21:D24"/>
    <mergeCell ref="O21:O24"/>
    <mergeCell ref="P21:P24"/>
    <mergeCell ref="C25:C28"/>
    <mergeCell ref="D25:D28"/>
    <mergeCell ref="O25:O28"/>
    <mergeCell ref="P25:P28"/>
    <mergeCell ref="C45:C48"/>
    <mergeCell ref="D45:D48"/>
    <mergeCell ref="O45:O48"/>
    <mergeCell ref="P45:P48"/>
    <mergeCell ref="C49:C52"/>
    <mergeCell ref="D49:D52"/>
    <mergeCell ref="O49:O52"/>
    <mergeCell ref="P49:P52"/>
    <mergeCell ref="C37:C40"/>
    <mergeCell ref="D37:D40"/>
    <mergeCell ref="O37:O40"/>
    <mergeCell ref="P37:P40"/>
    <mergeCell ref="C41:C44"/>
    <mergeCell ref="D41:D44"/>
    <mergeCell ref="O41:O44"/>
    <mergeCell ref="P41:P44"/>
    <mergeCell ref="C61:C64"/>
    <mergeCell ref="D61:D64"/>
    <mergeCell ref="O61:O64"/>
    <mergeCell ref="P61:P64"/>
    <mergeCell ref="C65:C68"/>
    <mergeCell ref="D65:D68"/>
    <mergeCell ref="O65:O68"/>
    <mergeCell ref="P65:P68"/>
    <mergeCell ref="C53:C56"/>
    <mergeCell ref="D53:D56"/>
    <mergeCell ref="O53:O56"/>
    <mergeCell ref="P53:P56"/>
    <mergeCell ref="C57:C60"/>
    <mergeCell ref="D57:D60"/>
    <mergeCell ref="O57:O60"/>
    <mergeCell ref="P57:P60"/>
    <mergeCell ref="C77:C80"/>
    <mergeCell ref="D77:D80"/>
    <mergeCell ref="O77:O80"/>
    <mergeCell ref="P77:P80"/>
    <mergeCell ref="C81:C84"/>
    <mergeCell ref="D81:D84"/>
    <mergeCell ref="O81:O84"/>
    <mergeCell ref="P81:P84"/>
    <mergeCell ref="C69:C72"/>
    <mergeCell ref="D69:D72"/>
    <mergeCell ref="O69:O72"/>
    <mergeCell ref="P69:P72"/>
    <mergeCell ref="C73:C76"/>
    <mergeCell ref="D73:D76"/>
    <mergeCell ref="O73:O76"/>
    <mergeCell ref="P73:P76"/>
    <mergeCell ref="C93:C96"/>
    <mergeCell ref="D93:D96"/>
    <mergeCell ref="O93:O96"/>
    <mergeCell ref="P93:P96"/>
    <mergeCell ref="C97:C100"/>
    <mergeCell ref="D97:D100"/>
    <mergeCell ref="O97:O100"/>
    <mergeCell ref="P97:P100"/>
    <mergeCell ref="C85:C88"/>
    <mergeCell ref="D85:D88"/>
    <mergeCell ref="O85:O88"/>
    <mergeCell ref="P85:P88"/>
    <mergeCell ref="C89:C92"/>
    <mergeCell ref="D89:D92"/>
    <mergeCell ref="O89:O92"/>
    <mergeCell ref="P89:P92"/>
    <mergeCell ref="C108:C110"/>
    <mergeCell ref="D108:D110"/>
    <mergeCell ref="O108:O110"/>
    <mergeCell ref="P108:P110"/>
    <mergeCell ref="C111:C113"/>
    <mergeCell ref="D111:D113"/>
    <mergeCell ref="O111:O113"/>
    <mergeCell ref="P111:P113"/>
    <mergeCell ref="B101:D101"/>
    <mergeCell ref="C102:C104"/>
    <mergeCell ref="D102:D104"/>
    <mergeCell ref="O102:O104"/>
    <mergeCell ref="P102:P104"/>
    <mergeCell ref="C105:C107"/>
    <mergeCell ref="D105:D107"/>
    <mergeCell ref="O105:O107"/>
    <mergeCell ref="P105:P107"/>
    <mergeCell ref="C120:C122"/>
    <mergeCell ref="D120:D122"/>
    <mergeCell ref="O120:O122"/>
    <mergeCell ref="P120:P122"/>
    <mergeCell ref="C123:C125"/>
    <mergeCell ref="D123:D125"/>
    <mergeCell ref="O123:O125"/>
    <mergeCell ref="P123:P125"/>
    <mergeCell ref="C114:C116"/>
    <mergeCell ref="D114:D116"/>
    <mergeCell ref="O114:O116"/>
    <mergeCell ref="P114:P116"/>
    <mergeCell ref="C117:C119"/>
    <mergeCell ref="D117:D119"/>
    <mergeCell ref="O117:O119"/>
    <mergeCell ref="P117:P119"/>
    <mergeCell ref="C126:C128"/>
    <mergeCell ref="D126:D128"/>
    <mergeCell ref="O126:O128"/>
    <mergeCell ref="P126:P128"/>
    <mergeCell ref="B129:D129"/>
    <mergeCell ref="P129:P137"/>
    <mergeCell ref="C135:C137"/>
    <mergeCell ref="D135:D137"/>
    <mergeCell ref="O135:O137"/>
    <mergeCell ref="C174:C179"/>
    <mergeCell ref="D174:D179"/>
    <mergeCell ref="O174:O179"/>
    <mergeCell ref="P174:P179"/>
    <mergeCell ref="C180:C185"/>
    <mergeCell ref="D180:D185"/>
    <mergeCell ref="O180:O185"/>
    <mergeCell ref="P180:P185"/>
    <mergeCell ref="B140:D140"/>
    <mergeCell ref="P140:P166"/>
    <mergeCell ref="B167:D167"/>
    <mergeCell ref="C168:C173"/>
    <mergeCell ref="D168:D173"/>
    <mergeCell ref="O168:O173"/>
    <mergeCell ref="P168:P173"/>
    <mergeCell ref="O143:O145"/>
    <mergeCell ref="O146:O148"/>
    <mergeCell ref="O150:O152"/>
    <mergeCell ref="O155:O157"/>
    <mergeCell ref="O159:O161"/>
    <mergeCell ref="C198:C203"/>
    <mergeCell ref="D198:D203"/>
    <mergeCell ref="O198:O203"/>
    <mergeCell ref="P198:P203"/>
    <mergeCell ref="C204:C209"/>
    <mergeCell ref="D204:D209"/>
    <mergeCell ref="O204:O209"/>
    <mergeCell ref="P204:P209"/>
    <mergeCell ref="C186:C191"/>
    <mergeCell ref="D186:D191"/>
    <mergeCell ref="O186:O191"/>
    <mergeCell ref="P186:P191"/>
    <mergeCell ref="C192:C197"/>
    <mergeCell ref="D192:D197"/>
    <mergeCell ref="O192:O197"/>
    <mergeCell ref="P192:P197"/>
    <mergeCell ref="C222:C227"/>
    <mergeCell ref="D222:D227"/>
    <mergeCell ref="O222:O227"/>
    <mergeCell ref="P222:P227"/>
    <mergeCell ref="C228:C233"/>
    <mergeCell ref="D228:D233"/>
    <mergeCell ref="O228:O233"/>
    <mergeCell ref="P228:P233"/>
    <mergeCell ref="C210:C215"/>
    <mergeCell ref="D210:D215"/>
    <mergeCell ref="O210:O215"/>
    <mergeCell ref="P210:P215"/>
    <mergeCell ref="C216:C221"/>
    <mergeCell ref="D216:D221"/>
    <mergeCell ref="O216:O221"/>
    <mergeCell ref="P216:P221"/>
    <mergeCell ref="A246:D246"/>
    <mergeCell ref="A247:D247"/>
    <mergeCell ref="A248:D248"/>
    <mergeCell ref="B255:P255"/>
    <mergeCell ref="C234:C239"/>
    <mergeCell ref="D234:D239"/>
    <mergeCell ref="O234:O239"/>
    <mergeCell ref="P234:P239"/>
    <mergeCell ref="C240:C245"/>
    <mergeCell ref="D240:D245"/>
    <mergeCell ref="O240:O245"/>
    <mergeCell ref="P240:P245"/>
    <mergeCell ref="B252:P252"/>
    <mergeCell ref="A249:D249"/>
  </mergeCells>
  <pageMargins left="0.17" right="0" top="0.4" bottom="0.34" header="0.3" footer="0.17"/>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7"/>
  <sheetViews>
    <sheetView topLeftCell="A6" workbookViewId="0">
      <selection activeCell="A16" sqref="A16:XFD16"/>
    </sheetView>
  </sheetViews>
  <sheetFormatPr defaultRowHeight="14.4"/>
  <cols>
    <col min="1" max="1" width="9.109375" style="53"/>
    <col min="2" max="2" width="14.6640625" customWidth="1"/>
    <col min="3" max="5" width="12.88671875" customWidth="1"/>
    <col min="7" max="7" width="12.88671875" customWidth="1"/>
    <col min="8" max="8" width="21.44140625" customWidth="1"/>
  </cols>
  <sheetData>
    <row r="3" spans="1:8" s="57" customFormat="1" ht="30.75" customHeight="1">
      <c r="A3" s="54" t="s">
        <v>219</v>
      </c>
      <c r="B3" s="54" t="s">
        <v>220</v>
      </c>
      <c r="C3" s="54" t="s">
        <v>216</v>
      </c>
      <c r="D3" s="54" t="s">
        <v>214</v>
      </c>
      <c r="E3" s="54" t="s">
        <v>215</v>
      </c>
      <c r="F3" s="55" t="s">
        <v>218</v>
      </c>
      <c r="G3" s="56" t="s">
        <v>222</v>
      </c>
      <c r="H3" s="58" t="s">
        <v>223</v>
      </c>
    </row>
    <row r="4" spans="1:8" s="62" customFormat="1" ht="30.75" customHeight="1">
      <c r="A4" s="60">
        <v>1</v>
      </c>
      <c r="B4" s="61" t="s">
        <v>204</v>
      </c>
      <c r="C4" s="61">
        <v>110414.78</v>
      </c>
      <c r="D4" s="61">
        <v>116.04</v>
      </c>
      <c r="E4" s="61">
        <v>32</v>
      </c>
      <c r="F4" s="61">
        <v>95</v>
      </c>
      <c r="G4" s="61">
        <v>85</v>
      </c>
      <c r="H4" s="61">
        <v>88</v>
      </c>
    </row>
    <row r="5" spans="1:8" s="62" customFormat="1" ht="30.75" customHeight="1">
      <c r="A5" s="60">
        <v>2</v>
      </c>
      <c r="B5" s="61" t="s">
        <v>209</v>
      </c>
      <c r="C5" s="61">
        <v>126350.04</v>
      </c>
      <c r="D5" s="61">
        <v>100.767</v>
      </c>
      <c r="E5" s="61">
        <v>22</v>
      </c>
      <c r="F5" s="61">
        <v>91</v>
      </c>
      <c r="G5" s="61">
        <v>81</v>
      </c>
      <c r="H5" s="61">
        <v>86</v>
      </c>
    </row>
    <row r="6" spans="1:8" s="63" customFormat="1" ht="30.75" customHeight="1">
      <c r="A6" s="60">
        <v>3</v>
      </c>
      <c r="B6" s="61" t="s">
        <v>202</v>
      </c>
      <c r="C6" s="61">
        <v>5662.92</v>
      </c>
      <c r="D6" s="61">
        <v>97.581000000000003</v>
      </c>
      <c r="E6" s="61">
        <v>16</v>
      </c>
      <c r="F6" s="61">
        <v>100</v>
      </c>
      <c r="G6" s="61">
        <v>90</v>
      </c>
      <c r="H6" s="61">
        <v>83</v>
      </c>
    </row>
    <row r="7" spans="1:8" s="62" customFormat="1" ht="30.75" customHeight="1">
      <c r="A7" s="60">
        <v>4</v>
      </c>
      <c r="B7" s="61" t="s">
        <v>210</v>
      </c>
      <c r="C7" s="61">
        <v>35452.92</v>
      </c>
      <c r="D7" s="61">
        <v>96.781000000000006</v>
      </c>
      <c r="E7" s="61">
        <v>31</v>
      </c>
      <c r="F7" s="61">
        <v>105</v>
      </c>
      <c r="G7" s="61">
        <v>92</v>
      </c>
      <c r="H7" s="61">
        <v>84</v>
      </c>
    </row>
    <row r="8" spans="1:8" s="62" customFormat="1" ht="30.75" customHeight="1">
      <c r="A8" s="60">
        <v>5</v>
      </c>
      <c r="B8" s="61" t="s">
        <v>217</v>
      </c>
      <c r="C8" s="61">
        <v>63642.79</v>
      </c>
      <c r="D8" s="61">
        <v>143.65299999999999</v>
      </c>
      <c r="E8" s="61">
        <v>27</v>
      </c>
      <c r="F8" s="61">
        <v>96</v>
      </c>
      <c r="G8" s="61">
        <v>86</v>
      </c>
      <c r="H8" s="61">
        <v>82</v>
      </c>
    </row>
    <row r="9" spans="1:8" s="62" customFormat="1" ht="30.75" customHeight="1">
      <c r="A9" s="60">
        <v>6</v>
      </c>
      <c r="B9" s="61" t="s">
        <v>208</v>
      </c>
      <c r="C9" s="61">
        <v>30248.400000000001</v>
      </c>
      <c r="D9" s="61">
        <v>130.27699999999999</v>
      </c>
      <c r="E9" s="61">
        <v>23</v>
      </c>
      <c r="F9" s="61">
        <v>94</v>
      </c>
      <c r="G9" s="61">
        <v>84</v>
      </c>
      <c r="H9" s="61">
        <v>82</v>
      </c>
    </row>
    <row r="10" spans="1:8" s="62" customFormat="1" ht="30.75" customHeight="1">
      <c r="A10" s="60">
        <v>7</v>
      </c>
      <c r="B10" s="61" t="s">
        <v>205</v>
      </c>
      <c r="C10" s="61">
        <v>20238.47</v>
      </c>
      <c r="D10" s="61">
        <v>105.504</v>
      </c>
      <c r="E10" s="61">
        <v>28</v>
      </c>
      <c r="F10" s="61">
        <v>87</v>
      </c>
      <c r="G10" s="61">
        <v>78</v>
      </c>
      <c r="H10" s="61">
        <v>78</v>
      </c>
    </row>
    <row r="11" spans="1:8" s="49" customFormat="1" ht="30.75" customHeight="1">
      <c r="A11" s="52">
        <v>8</v>
      </c>
      <c r="B11" s="48" t="s">
        <v>206</v>
      </c>
      <c r="C11" s="48">
        <v>63821.13</v>
      </c>
      <c r="D11" s="48">
        <v>29.748999999999999</v>
      </c>
      <c r="E11" s="48">
        <v>12</v>
      </c>
      <c r="F11" s="50">
        <v>73</v>
      </c>
      <c r="G11" s="50">
        <v>68</v>
      </c>
      <c r="H11" s="50">
        <v>70</v>
      </c>
    </row>
    <row r="12" spans="1:8" s="62" customFormat="1" ht="30.75" customHeight="1">
      <c r="A12" s="60">
        <v>9</v>
      </c>
      <c r="B12" s="61" t="s">
        <v>207</v>
      </c>
      <c r="C12" s="61">
        <v>22004.14</v>
      </c>
      <c r="D12" s="61">
        <v>99.403999999999996</v>
      </c>
      <c r="E12" s="61">
        <v>19</v>
      </c>
      <c r="F12" s="61">
        <v>83</v>
      </c>
      <c r="G12" s="61">
        <v>71</v>
      </c>
      <c r="H12" s="61">
        <v>71</v>
      </c>
    </row>
    <row r="13" spans="1:8" s="62" customFormat="1" ht="30.75" customHeight="1">
      <c r="A13" s="60">
        <v>10</v>
      </c>
      <c r="B13" s="61" t="s">
        <v>211</v>
      </c>
      <c r="C13" s="61">
        <v>11853.06</v>
      </c>
      <c r="D13" s="61">
        <v>81.356999999999999</v>
      </c>
      <c r="E13" s="61">
        <v>13</v>
      </c>
      <c r="F13" s="61">
        <v>77</v>
      </c>
      <c r="G13" s="61">
        <v>69</v>
      </c>
      <c r="H13" s="61">
        <v>69</v>
      </c>
    </row>
    <row r="14" spans="1:8" s="62" customFormat="1" ht="30.75" customHeight="1">
      <c r="A14" s="60">
        <v>11</v>
      </c>
      <c r="B14" s="61" t="s">
        <v>212</v>
      </c>
      <c r="C14" s="61">
        <v>75960</v>
      </c>
      <c r="D14" s="61">
        <v>115.20699999999999</v>
      </c>
      <c r="E14" s="61">
        <v>21</v>
      </c>
      <c r="F14" s="61">
        <v>69</v>
      </c>
      <c r="G14" s="61">
        <v>64</v>
      </c>
      <c r="H14" s="61">
        <v>69</v>
      </c>
    </row>
    <row r="15" spans="1:8" s="62" customFormat="1" ht="30.75" customHeight="1">
      <c r="A15" s="60">
        <v>12</v>
      </c>
      <c r="B15" s="61" t="s">
        <v>213</v>
      </c>
      <c r="C15" s="61">
        <v>28222</v>
      </c>
      <c r="D15" s="61">
        <v>72.284000000000006</v>
      </c>
      <c r="E15" s="61">
        <v>12</v>
      </c>
      <c r="F15" s="61">
        <v>65</v>
      </c>
      <c r="G15" s="61">
        <v>62</v>
      </c>
      <c r="H15" s="61">
        <v>65</v>
      </c>
    </row>
    <row r="16" spans="1:8" s="62" customFormat="1" ht="30.75" customHeight="1">
      <c r="A16" s="60">
        <v>13</v>
      </c>
      <c r="B16" s="61" t="s">
        <v>203</v>
      </c>
      <c r="C16" s="61">
        <v>5855.23</v>
      </c>
      <c r="D16" s="61">
        <v>38.29</v>
      </c>
      <c r="E16" s="61">
        <v>6</v>
      </c>
      <c r="F16" s="61">
        <v>67</v>
      </c>
      <c r="G16" s="61">
        <v>60</v>
      </c>
      <c r="H16" s="61">
        <v>60</v>
      </c>
    </row>
    <row r="17" spans="1:8" s="49" customFormat="1" ht="30.75" customHeight="1">
      <c r="A17" s="155" t="s">
        <v>221</v>
      </c>
      <c r="B17" s="156"/>
      <c r="C17" s="51">
        <f t="shared" ref="C17:E17" si="0">SUM(C4:C16)</f>
        <v>599725.88000000012</v>
      </c>
      <c r="D17" s="51">
        <f t="shared" si="0"/>
        <v>1226.894</v>
      </c>
      <c r="E17" s="51">
        <f t="shared" si="0"/>
        <v>262</v>
      </c>
      <c r="F17" s="51">
        <f>SUM(F4:F16)</f>
        <v>1102</v>
      </c>
      <c r="G17" s="59">
        <f>SUM(G4:G16)</f>
        <v>990</v>
      </c>
      <c r="H17" s="51">
        <f>SUM(H4:H16)</f>
        <v>987</v>
      </c>
    </row>
  </sheetData>
  <mergeCells count="1">
    <mergeCell ref="A17:B17"/>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Tinh gian 2017</vt:lpstr>
      <vt:lpstr>Sheet1</vt:lpstr>
      <vt:lpstr>'Tinh gian 2017'!Print_Titles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 HONG</dc:creator>
  <cp:lastModifiedBy>Admin</cp:lastModifiedBy>
  <cp:lastPrinted>2016-12-23T03:19:03Z</cp:lastPrinted>
  <dcterms:created xsi:type="dcterms:W3CDTF">2016-05-02T08:04:24Z</dcterms:created>
  <dcterms:modified xsi:type="dcterms:W3CDTF">2016-12-23T03:24:15Z</dcterms:modified>
</cp:coreProperties>
</file>