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7632" activeTab="2"/>
  </bookViews>
  <sheets>
    <sheet name="Can doi BC" sheetId="1" r:id="rId1"/>
    <sheet name="Thu BC" sheetId="2" r:id="rId2"/>
    <sheet name="Chi BC" sheetId="3" r:id="rId3"/>
  </sheets>
  <definedNames>
    <definedName name="_xlnm._FilterDatabase" localSheetId="2" hidden="1">'Chi BC'!$A$5:$J$37</definedName>
    <definedName name="_xlnm.Print_Area" localSheetId="0">'Can doi BC'!$A$1:$J$19</definedName>
    <definedName name="_xlnm.Print_Area" localSheetId="2">'Chi BC'!$A$1:$J$38</definedName>
    <definedName name="_xlnm.Print_Area" localSheetId="1">'Thu BC'!$A$1:$K$76</definedName>
    <definedName name="_xlnm.Print_Titles" localSheetId="2">'Chi BC'!$4:$5</definedName>
    <definedName name="_xlnm.Print_Titles" localSheetId="1">'Thu BC'!$4:$6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3" s="1"/>
  <c r="H19" i="1" l="1"/>
  <c r="I12" i="1"/>
  <c r="J12" i="1"/>
  <c r="I14" i="1"/>
  <c r="J14" i="1"/>
  <c r="H12" i="1"/>
  <c r="H10" i="1"/>
  <c r="H8" i="1"/>
  <c r="D15" i="1"/>
  <c r="E15" i="1"/>
  <c r="D17" i="1"/>
  <c r="C17" i="1"/>
  <c r="C15" i="1"/>
  <c r="D11" i="1"/>
  <c r="E11" i="1"/>
  <c r="C11" i="1"/>
  <c r="D10" i="1"/>
  <c r="E10" i="1"/>
  <c r="C10" i="1"/>
  <c r="E36" i="3" l="1"/>
  <c r="J36" i="3" s="1"/>
  <c r="E35" i="3"/>
  <c r="E34" i="3"/>
  <c r="H33" i="3"/>
  <c r="G33" i="3"/>
  <c r="F33" i="3"/>
  <c r="E33" i="3"/>
  <c r="E31" i="3" s="1"/>
  <c r="E32" i="3"/>
  <c r="H31" i="3"/>
  <c r="G31" i="3"/>
  <c r="I11" i="1" s="1"/>
  <c r="F31" i="3"/>
  <c r="H11" i="1" s="1"/>
  <c r="E30" i="3"/>
  <c r="E29" i="3"/>
  <c r="E28" i="3"/>
  <c r="E27" i="3"/>
  <c r="J27" i="3" s="1"/>
  <c r="E26" i="3"/>
  <c r="I26" i="3" s="1"/>
  <c r="E25" i="3"/>
  <c r="J25" i="3" s="1"/>
  <c r="E24" i="3"/>
  <c r="J24" i="3" s="1"/>
  <c r="E23" i="3"/>
  <c r="J23" i="3" s="1"/>
  <c r="E22" i="3"/>
  <c r="J22" i="3" s="1"/>
  <c r="E21" i="3"/>
  <c r="J21" i="3" s="1"/>
  <c r="E20" i="3"/>
  <c r="J20" i="3" s="1"/>
  <c r="E19" i="3"/>
  <c r="J19" i="3" s="1"/>
  <c r="E18" i="3"/>
  <c r="J18" i="3" s="1"/>
  <c r="E17" i="3"/>
  <c r="J17" i="3" s="1"/>
  <c r="E16" i="3"/>
  <c r="J16" i="3" s="1"/>
  <c r="E15" i="3"/>
  <c r="J15" i="3" s="1"/>
  <c r="E14" i="3"/>
  <c r="J14" i="3" s="1"/>
  <c r="E13" i="3"/>
  <c r="H12" i="3"/>
  <c r="J9" i="1" s="1"/>
  <c r="G12" i="3"/>
  <c r="I9" i="1" s="1"/>
  <c r="F12" i="3"/>
  <c r="H9" i="1" s="1"/>
  <c r="D12" i="3"/>
  <c r="D6" i="3" s="1"/>
  <c r="D37" i="3" s="1"/>
  <c r="E11" i="3"/>
  <c r="I11" i="3" s="1"/>
  <c r="E10" i="3"/>
  <c r="E9" i="3"/>
  <c r="E8" i="3"/>
  <c r="E7" i="3" s="1"/>
  <c r="H7" i="3"/>
  <c r="J7" i="1" s="1"/>
  <c r="G7" i="3"/>
  <c r="F7" i="3"/>
  <c r="H6" i="3"/>
  <c r="H37" i="3" s="1"/>
  <c r="C6" i="3"/>
  <c r="C37" i="3" s="1"/>
  <c r="E76" i="2"/>
  <c r="E75" i="2"/>
  <c r="E74" i="2"/>
  <c r="E73" i="2"/>
  <c r="H71" i="2"/>
  <c r="G71" i="2"/>
  <c r="D71" i="2"/>
  <c r="D69" i="2" s="1"/>
  <c r="D68" i="2" s="1"/>
  <c r="C71" i="2"/>
  <c r="C69" i="2" s="1"/>
  <c r="C68" i="2" s="1"/>
  <c r="I71" i="2"/>
  <c r="E16" i="1" s="1"/>
  <c r="E13" i="1" s="1"/>
  <c r="E70" i="2"/>
  <c r="E67" i="2"/>
  <c r="E66" i="2"/>
  <c r="E65" i="2"/>
  <c r="E64" i="2"/>
  <c r="E63" i="2"/>
  <c r="I62" i="2"/>
  <c r="I61" i="2" s="1"/>
  <c r="H62" i="2"/>
  <c r="H61" i="2" s="1"/>
  <c r="F62" i="2"/>
  <c r="F61" i="2"/>
  <c r="H57" i="2"/>
  <c r="E59" i="2"/>
  <c r="G57" i="2"/>
  <c r="E54" i="2"/>
  <c r="E53" i="2"/>
  <c r="J53" i="2" s="1"/>
  <c r="E52" i="2"/>
  <c r="E51" i="2"/>
  <c r="J51" i="2" s="1"/>
  <c r="E49" i="2"/>
  <c r="J49" i="2" s="1"/>
  <c r="E48" i="2"/>
  <c r="C47" i="2"/>
  <c r="H47" i="2"/>
  <c r="E44" i="2"/>
  <c r="J44" i="2" s="1"/>
  <c r="E43" i="2"/>
  <c r="J43" i="2" s="1"/>
  <c r="E42" i="2"/>
  <c r="E41" i="2"/>
  <c r="E40" i="2"/>
  <c r="E39" i="2"/>
  <c r="E38" i="2"/>
  <c r="E37" i="2"/>
  <c r="E36" i="2"/>
  <c r="E35" i="2"/>
  <c r="J35" i="2" s="1"/>
  <c r="E34" i="2"/>
  <c r="I30" i="2"/>
  <c r="E32" i="2"/>
  <c r="J32" i="2" s="1"/>
  <c r="E31" i="2"/>
  <c r="C30" i="2"/>
  <c r="H30" i="2"/>
  <c r="G30" i="2"/>
  <c r="E29" i="2"/>
  <c r="E28" i="2"/>
  <c r="E27" i="2"/>
  <c r="E26" i="2"/>
  <c r="E25" i="2"/>
  <c r="C20" i="2"/>
  <c r="G20" i="2"/>
  <c r="E23" i="2"/>
  <c r="J23" i="2" s="1"/>
  <c r="I20" i="2"/>
  <c r="I16" i="2"/>
  <c r="E17" i="2"/>
  <c r="C16" i="2"/>
  <c r="H16" i="2"/>
  <c r="F16" i="2"/>
  <c r="G11" i="2"/>
  <c r="I11" i="2"/>
  <c r="E13" i="2"/>
  <c r="J13" i="2" s="1"/>
  <c r="E12" i="2"/>
  <c r="C11" i="2"/>
  <c r="D10" i="2"/>
  <c r="D9" i="2" s="1"/>
  <c r="B15" i="1"/>
  <c r="G12" i="1"/>
  <c r="B11" i="1"/>
  <c r="G10" i="1"/>
  <c r="B9" i="1"/>
  <c r="G8" i="1"/>
  <c r="E12" i="3" l="1"/>
  <c r="I21" i="3"/>
  <c r="C8" i="1"/>
  <c r="K35" i="2"/>
  <c r="F6" i="3"/>
  <c r="F37" i="3" s="1"/>
  <c r="H7" i="1"/>
  <c r="G6" i="3"/>
  <c r="G37" i="3" s="1"/>
  <c r="I7" i="1"/>
  <c r="I6" i="1" s="1"/>
  <c r="I5" i="1" s="1"/>
  <c r="J26" i="3"/>
  <c r="H69" i="2"/>
  <c r="H68" i="2" s="1"/>
  <c r="D16" i="1"/>
  <c r="D13" i="1" s="1"/>
  <c r="I69" i="2"/>
  <c r="I68" i="2" s="1"/>
  <c r="G69" i="2"/>
  <c r="G68" i="2" s="1"/>
  <c r="C16" i="1"/>
  <c r="D8" i="2"/>
  <c r="E62" i="2"/>
  <c r="E61" i="2" s="1"/>
  <c r="E8" i="1"/>
  <c r="K43" i="2"/>
  <c r="K61" i="2"/>
  <c r="J61" i="2"/>
  <c r="J12" i="2"/>
  <c r="J17" i="2"/>
  <c r="E18" i="2"/>
  <c r="J18" i="2" s="1"/>
  <c r="E21" i="2"/>
  <c r="K39" i="2"/>
  <c r="J39" i="2"/>
  <c r="I7" i="3"/>
  <c r="E6" i="3"/>
  <c r="J7" i="3"/>
  <c r="E14" i="2"/>
  <c r="J14" i="2" s="1"/>
  <c r="F11" i="2"/>
  <c r="K27" i="2"/>
  <c r="J27" i="2"/>
  <c r="K40" i="2"/>
  <c r="J40" i="2"/>
  <c r="H46" i="2"/>
  <c r="E55" i="2"/>
  <c r="I57" i="2"/>
  <c r="K70" i="2"/>
  <c r="J70" i="2"/>
  <c r="K26" i="2"/>
  <c r="J26" i="2"/>
  <c r="C46" i="2"/>
  <c r="B10" i="1"/>
  <c r="G14" i="1"/>
  <c r="G19" i="1"/>
  <c r="G16" i="2"/>
  <c r="G10" i="2" s="1"/>
  <c r="E19" i="2"/>
  <c r="E22" i="2"/>
  <c r="J22" i="2" s="1"/>
  <c r="F20" i="2"/>
  <c r="K28" i="2"/>
  <c r="J28" i="2"/>
  <c r="K41" i="2"/>
  <c r="J41" i="2"/>
  <c r="I47" i="2"/>
  <c r="I46" i="2"/>
  <c r="E58" i="2"/>
  <c r="E57" i="2" s="1"/>
  <c r="F57" i="2"/>
  <c r="J73" i="2"/>
  <c r="K73" i="2"/>
  <c r="H11" i="2"/>
  <c r="E33" i="2"/>
  <c r="F30" i="2"/>
  <c r="E50" i="2"/>
  <c r="J50" i="2" s="1"/>
  <c r="F47" i="2"/>
  <c r="F46" i="2"/>
  <c r="I12" i="3"/>
  <c r="J12" i="3"/>
  <c r="B12" i="1"/>
  <c r="J6" i="1"/>
  <c r="J5" i="1" s="1"/>
  <c r="G9" i="1"/>
  <c r="G11" i="1"/>
  <c r="G13" i="1"/>
  <c r="B17" i="1"/>
  <c r="C10" i="2"/>
  <c r="I10" i="2"/>
  <c r="E15" i="2"/>
  <c r="J15" i="2" s="1"/>
  <c r="H20" i="2"/>
  <c r="D8" i="1" s="1"/>
  <c r="E24" i="2"/>
  <c r="J24" i="2" s="1"/>
  <c r="K29" i="2"/>
  <c r="J29" i="2"/>
  <c r="J31" i="2"/>
  <c r="E30" i="2"/>
  <c r="K34" i="2"/>
  <c r="J34" i="2"/>
  <c r="J48" i="2"/>
  <c r="E46" i="2"/>
  <c r="G47" i="2"/>
  <c r="G46" i="2"/>
  <c r="H6" i="1"/>
  <c r="H5" i="1" s="1"/>
  <c r="F71" i="2"/>
  <c r="E72" i="2"/>
  <c r="G62" i="2"/>
  <c r="I16" i="3"/>
  <c r="F69" i="2"/>
  <c r="F68" i="2" s="1"/>
  <c r="J13" i="3"/>
  <c r="I15" i="3"/>
  <c r="I27" i="3"/>
  <c r="E47" i="2" l="1"/>
  <c r="B8" i="1"/>
  <c r="G7" i="1"/>
  <c r="B16" i="1"/>
  <c r="B13" i="1" s="1"/>
  <c r="C13" i="1"/>
  <c r="G61" i="2"/>
  <c r="C19" i="1"/>
  <c r="B19" i="1" s="1"/>
  <c r="C9" i="2"/>
  <c r="C8" i="2" s="1"/>
  <c r="G6" i="1"/>
  <c r="G5" i="1" s="1"/>
  <c r="G9" i="2"/>
  <c r="E16" i="2"/>
  <c r="K72" i="2"/>
  <c r="J72" i="2"/>
  <c r="E71" i="2"/>
  <c r="K46" i="2"/>
  <c r="J46" i="2"/>
  <c r="I9" i="2"/>
  <c r="P34" i="2"/>
  <c r="H10" i="2"/>
  <c r="K47" i="2"/>
  <c r="J47" i="2"/>
  <c r="K30" i="2"/>
  <c r="J30" i="2"/>
  <c r="F10" i="2"/>
  <c r="E37" i="3"/>
  <c r="J6" i="3"/>
  <c r="I6" i="3"/>
  <c r="J21" i="2"/>
  <c r="E20" i="2"/>
  <c r="E11" i="2"/>
  <c r="I8" i="2" l="1"/>
  <c r="E7" i="1"/>
  <c r="E6" i="1" s="1"/>
  <c r="E5" i="1" s="1"/>
  <c r="E18" i="1" s="1"/>
  <c r="G8" i="2"/>
  <c r="C7" i="1"/>
  <c r="K11" i="2"/>
  <c r="J11" i="2"/>
  <c r="E10" i="2"/>
  <c r="K20" i="2"/>
  <c r="J20" i="2"/>
  <c r="J37" i="3"/>
  <c r="I37" i="3"/>
  <c r="K16" i="2"/>
  <c r="J16" i="2"/>
  <c r="F9" i="2"/>
  <c r="F8" i="2" s="1"/>
  <c r="K71" i="2"/>
  <c r="J71" i="2"/>
  <c r="E69" i="2"/>
  <c r="H9" i="2"/>
  <c r="H8" i="2" l="1"/>
  <c r="D7" i="1"/>
  <c r="D6" i="1" s="1"/>
  <c r="D5" i="1" s="1"/>
  <c r="D18" i="1" s="1"/>
  <c r="C6" i="1"/>
  <c r="C5" i="1" s="1"/>
  <c r="C18" i="1" s="1"/>
  <c r="B7" i="1"/>
  <c r="B6" i="1" s="1"/>
  <c r="B5" i="1" s="1"/>
  <c r="K10" i="2"/>
  <c r="J10" i="2"/>
  <c r="E9" i="2"/>
  <c r="J69" i="2"/>
  <c r="E68" i="2"/>
  <c r="K69" i="2"/>
  <c r="B18" i="1" l="1"/>
  <c r="E8" i="2"/>
  <c r="K9" i="2"/>
  <c r="J9" i="2"/>
  <c r="K68" i="2"/>
  <c r="J68" i="2"/>
  <c r="K8" i="2" l="1"/>
  <c r="J8" i="2"/>
</calcChain>
</file>

<file path=xl/sharedStrings.xml><?xml version="1.0" encoding="utf-8"?>
<sst xmlns="http://schemas.openxmlformats.org/spreadsheetml/2006/main" count="221" uniqueCount="184">
  <si>
    <t>CÂN ĐỐI QUYẾT TOÁN NGÂN SÁCH ĐỊA PHƯƠNG 2019</t>
  </si>
  <si>
    <t>Đơn vị: Triệu đồng</t>
  </si>
  <si>
    <t>Phần thu</t>
  </si>
  <si>
    <t>Tổng số</t>
  </si>
  <si>
    <t>Thu ngân sách cấp huyện</t>
  </si>
  <si>
    <t>Thu ngân sách cấp xã</t>
  </si>
  <si>
    <t>Phần chi</t>
  </si>
  <si>
    <t>Chi ngân sách cấp tỉnh</t>
  </si>
  <si>
    <t>Chi ngân sách cấp huyện</t>
  </si>
  <si>
    <t>Chi ngân sách cấp xã</t>
  </si>
  <si>
    <t>Tổng số thu:</t>
  </si>
  <si>
    <t>Tổng số chi</t>
  </si>
  <si>
    <t>A. Tổng số thu cân đối ngân sách</t>
  </si>
  <si>
    <t>A. Tổng số chi cân đối ngân sách</t>
  </si>
  <si>
    <t>1. Các khoản thu ngân sách địa phương hưởng 100%</t>
  </si>
  <si>
    <t>1. Chi đầu tư phát triển</t>
  </si>
  <si>
    <t>2. Các khoản thu phân chia theo tỷ lệ %</t>
  </si>
  <si>
    <t>2. Chi trả nợ lãi, phí tiền vay</t>
  </si>
  <si>
    <t>3. Thu từ quỹ dự trữ tài chính</t>
  </si>
  <si>
    <t>3. Chi thường xuyên</t>
  </si>
  <si>
    <t>4. Thu kết dư năm trước</t>
  </si>
  <si>
    <t>4. Chi bổ sung quỹ dự trữ tài chính</t>
  </si>
  <si>
    <t>5. Thu chuyển nguồn năm trước sang</t>
  </si>
  <si>
    <t>5. Chi bổ sung cho ngân sách cấp dưới</t>
  </si>
  <si>
    <t>6. Thu viện trợ</t>
  </si>
  <si>
    <t>6. Chi chuyển nguồn năm sau</t>
  </si>
  <si>
    <t>7. Thu bổ sung từ ngân sách cấp trên</t>
  </si>
  <si>
    <t>7. Chi Viện trợ</t>
  </si>
  <si>
    <t>Trong đó:</t>
  </si>
  <si>
    <t>8. Chi nộp ngân sách cấp trên</t>
  </si>
  <si>
    <t>- Thu bổ sung cân đối</t>
  </si>
  <si>
    <t>-Thu bổ sung có mục tiêu</t>
  </si>
  <si>
    <t>8. Thu từ ngân sách cấp dưới nộp lên</t>
  </si>
  <si>
    <t>Kết dư ngân sách năm quyết toán</t>
  </si>
  <si>
    <t>B. Vay của ngân sách cấp tỉnh</t>
  </si>
  <si>
    <t>B. Chi trả nợ gốc</t>
  </si>
  <si>
    <t>QUYẾT TOÁN THU NGÂN SÁCH NHÀ NƯỚC NĂM 2019</t>
  </si>
  <si>
    <t>STT</t>
  </si>
  <si>
    <t>NỘI DUNG CÁC KHOẢN THU</t>
  </si>
  <si>
    <t>Dự toán năm 2019</t>
  </si>
  <si>
    <t>Quyết toán năm 2019</t>
  </si>
  <si>
    <t xml:space="preserve">Phân chia ra từng cấp ngân sách </t>
  </si>
  <si>
    <t>So sánh (QT/DT)</t>
  </si>
  <si>
    <t>TW giao</t>
  </si>
  <si>
    <t>HĐND 
tỉnh giao</t>
  </si>
  <si>
    <t>NSTW</t>
  </si>
  <si>
    <t>NS cấp tỉnh</t>
  </si>
  <si>
    <t>NS cấp huyện</t>
  </si>
  <si>
    <t>NS cấp xã</t>
  </si>
  <si>
    <t>HĐND tỉnh giao</t>
  </si>
  <si>
    <t xml:space="preserve">BTC </t>
  </si>
  <si>
    <t>A</t>
  </si>
  <si>
    <t>B</t>
  </si>
  <si>
    <t>3=4+5</t>
  </si>
  <si>
    <t>9=3/1</t>
  </si>
  <si>
    <t>10=3/2</t>
  </si>
  <si>
    <t>TỔNG SỐ</t>
  </si>
  <si>
    <t>THU NGÂN SÁCH NHÀ NƯỚC TRÊN ĐỊA BÀN</t>
  </si>
  <si>
    <t>I</t>
  </si>
  <si>
    <t>Thu nội địa</t>
  </si>
  <si>
    <t>Thu từ kinh tế quốc doanh</t>
  </si>
  <si>
    <t>1.1</t>
  </si>
  <si>
    <t xml:space="preserve">Thuế giá trị gia tăng </t>
  </si>
  <si>
    <t>1.2</t>
  </si>
  <si>
    <t>Thuế tiêu thụ đặc biệt hàng sản xuất trong nước</t>
  </si>
  <si>
    <t>1.3</t>
  </si>
  <si>
    <r>
      <t>Thuế thu nhập doanh nghiệp</t>
    </r>
    <r>
      <rPr>
        <vertAlign val="superscript"/>
        <sz val="11"/>
        <rFont val="Times New Roman"/>
        <family val="1"/>
      </rPr>
      <t xml:space="preserve"> </t>
    </r>
  </si>
  <si>
    <t>1.4</t>
  </si>
  <si>
    <t>Thuế tài nguyên</t>
  </si>
  <si>
    <t xml:space="preserve">Thu từ doanh nghiệp đầu tư nước ngoài </t>
  </si>
  <si>
    <t>2.1</t>
  </si>
  <si>
    <t>2.2</t>
  </si>
  <si>
    <t>Thuế thu nhập doanh nghiệp</t>
  </si>
  <si>
    <t>2.3</t>
  </si>
  <si>
    <t>Thu từ khu vực CTN  và dịch vụ ngoài QD</t>
  </si>
  <si>
    <t>3.1</t>
  </si>
  <si>
    <t>3.2</t>
  </si>
  <si>
    <t>3.3</t>
  </si>
  <si>
    <t>3.4</t>
  </si>
  <si>
    <t>Thuế sử dụng đất nông nghiệp</t>
  </si>
  <si>
    <t>Lệ phí trước bạ</t>
  </si>
  <si>
    <t>Thuế sử dụng đất phi nông nghiệp</t>
  </si>
  <si>
    <t>Thuế thu nhập cá nhân</t>
  </si>
  <si>
    <t>Thuế bảo vệ môi trường</t>
  </si>
  <si>
    <t>Thu phí, lệ phí</t>
  </si>
  <si>
    <t>9.1</t>
  </si>
  <si>
    <t>Thu phí, lệ phí Trung ương</t>
  </si>
  <si>
    <t>9.2</t>
  </si>
  <si>
    <t>Thu phí, lệ phí tỉnh, huyện</t>
  </si>
  <si>
    <t>9.3</t>
  </si>
  <si>
    <t>Thu phí, lệ phí xã, phường, thị trấn</t>
  </si>
  <si>
    <t xml:space="preserve">Thu tiền sử dụng đất </t>
  </si>
  <si>
    <t>Thu tiền thuê mặt đất, mặt nước</t>
  </si>
  <si>
    <t>Thu tiền sử dụng khu vực biển</t>
  </si>
  <si>
    <t>Thu từ bán tài sản nhà nước</t>
  </si>
  <si>
    <t>Thu từ tài sản được xác lập quyền sở hữu nhà nước</t>
  </si>
  <si>
    <t>Thu khác ngân sách</t>
  </si>
  <si>
    <t xml:space="preserve"> Thu cấp quyền khai thác khoáng sản</t>
  </si>
  <si>
    <t>Thu từ quỹ đất công ích và thu hoa lợi công sản khác</t>
  </si>
  <si>
    <t>Thu cổ tức và lợi nhuận sau thuế</t>
  </si>
  <si>
    <t>Thu xổ số kiến thiết</t>
  </si>
  <si>
    <t>Thu hồi vốn, lợi nhuận, chênh lệch thu chi của NHNN</t>
  </si>
  <si>
    <t>II</t>
  </si>
  <si>
    <t>Thu về dầu thô</t>
  </si>
  <si>
    <t>III</t>
  </si>
  <si>
    <t>Thu Hải quan</t>
  </si>
  <si>
    <t>III.a</t>
  </si>
  <si>
    <t>Thu Hải quan sau khi trừ hoàn thuế GTGT</t>
  </si>
  <si>
    <t>Thuế xuất khẩu</t>
  </si>
  <si>
    <t>Thuế nhập khẩu</t>
  </si>
  <si>
    <t>Thuế tiêu thụ đặc biệt hàng nhập khẩu</t>
  </si>
  <si>
    <t>Thuế giá trị gia tăng hàng nhập khẩu</t>
  </si>
  <si>
    <t>Thuế bổ sung đối với hàng hóa nhập khẩu</t>
  </si>
  <si>
    <t>Thuế BVMT do Hải quan thực hiện</t>
  </si>
  <si>
    <t>Thu khác</t>
  </si>
  <si>
    <t>Hoàn thuế GTGT</t>
  </si>
  <si>
    <t>IV</t>
  </si>
  <si>
    <t>Thu Viện trợ</t>
  </si>
  <si>
    <t>V</t>
  </si>
  <si>
    <t>Các khoản huy động, đóng góp và các khoản thu khác</t>
  </si>
  <si>
    <t>Các khoản huy động đóng góp xây dựng cơ sở hạ tầng</t>
  </si>
  <si>
    <t>Các khoản huy động đóng góp khác</t>
  </si>
  <si>
    <t>VI</t>
  </si>
  <si>
    <t>Thu hồi vốn của Nhà nước và thu từ quỹ dự trữ tài chính</t>
  </si>
  <si>
    <t>VAY CỦA NGÂN SÁCH ĐỊA PHƯƠNG</t>
  </si>
  <si>
    <t>Vay bù đặp bội chi NSĐP</t>
  </si>
  <si>
    <t>Vay trong nước</t>
  </si>
  <si>
    <t>Vay lại từ nguồn Chính phủ vay ngoài nước</t>
  </si>
  <si>
    <t>Vay để trả nợ gốc vay</t>
  </si>
  <si>
    <t>C</t>
  </si>
  <si>
    <t>THU CHUYỂN GIAO NGÂN SÁCH</t>
  </si>
  <si>
    <t>Thu bổ sung từ ngân sách cấp trên</t>
  </si>
  <si>
    <t>Bổ sung cân đối</t>
  </si>
  <si>
    <t>Bổ sung có mục tiêu</t>
  </si>
  <si>
    <t>Bổ sung có mục tiêu bằng nguồn vốn trong nước</t>
  </si>
  <si>
    <t>Bổ sung có mục tiêu bằng nguồn vốn ngoài nước</t>
  </si>
  <si>
    <t>Thu từ ngân sách cấp dưới nộp lên</t>
  </si>
  <si>
    <t>D</t>
  </si>
  <si>
    <t>THU CHUYỂN NGUỒN</t>
  </si>
  <si>
    <t>E</t>
  </si>
  <si>
    <t>THU KẾT DƯ NGÂN SÁCH</t>
  </si>
  <si>
    <t>QUYẾT TOÁN CHI NGÂN SÁCH ĐỊA PHƯƠNG NĂM 2019</t>
  </si>
  <si>
    <t>NỘI DUNG CHI</t>
  </si>
  <si>
    <t>So sánh % thực hiện
năm 2019 với</t>
  </si>
  <si>
    <t xml:space="preserve"> TW giao</t>
  </si>
  <si>
    <t xml:space="preserve"> HĐND
 tỉnh giao </t>
  </si>
  <si>
    <t>Tổng số chi NSĐP</t>
  </si>
  <si>
    <t>Chi NS cấp tỉnh</t>
  </si>
  <si>
    <t>Dự toán TW</t>
  </si>
  <si>
    <t xml:space="preserve">DT
HĐND </t>
  </si>
  <si>
    <t xml:space="preserve">CHI CÂN ĐỐI NGÂN SÁCH </t>
  </si>
  <si>
    <t>Chi đầu tư phát triển</t>
  </si>
  <si>
    <t>Chi đầu tư phát triển cho chương trình, dự án theo lĩnh vực</t>
  </si>
  <si>
    <t>Chi đầu tư và hỗ trợ vốn cho các doanh nghiệp hoạt động công</t>
  </si>
  <si>
    <t>Chi đầu tư phát triển khác</t>
  </si>
  <si>
    <t>Chi trả lãi vay theo quy định</t>
  </si>
  <si>
    <t>Chi thường xuyên</t>
  </si>
  <si>
    <t>Chi quốc phòng</t>
  </si>
  <si>
    <t>Chi an ninh và trật tự an toàn xã hội</t>
  </si>
  <si>
    <t>Chi giáo dục, đào tạo và dạy nghề</t>
  </si>
  <si>
    <t>Chi  khoa học, công nghệ, thông tin</t>
  </si>
  <si>
    <t>Chi y tế, dân số và gia đình</t>
  </si>
  <si>
    <t>Chi văn hoá thông tin</t>
  </si>
  <si>
    <t>Chi phát thanh, truyền hình, thông tấn</t>
  </si>
  <si>
    <t>Chi thế dục, thể thao</t>
  </si>
  <si>
    <t>Chi bảo vệ môi trường</t>
  </si>
  <si>
    <t>Chi các hoạt động kinh tế</t>
  </si>
  <si>
    <t>Chi quản lý Nhà nước, Đảng, đoàn thể</t>
  </si>
  <si>
    <t xml:space="preserve">Chi đảm bảo xã hội </t>
  </si>
  <si>
    <t>Chi ngành, lĩnh vực khác</t>
  </si>
  <si>
    <t>Chi bổ sung quỹ dữ trữ tài chính</t>
  </si>
  <si>
    <t>Dự phòng ngân sách</t>
  </si>
  <si>
    <t>Chi chuyển nguồn</t>
  </si>
  <si>
    <t>VII</t>
  </si>
  <si>
    <t>Chi viện trợ</t>
  </si>
  <si>
    <t>CHI NỘP NGÂN SÁCH CẤP TRÊN</t>
  </si>
  <si>
    <t>CHI BỔ SUNG CHO NGÂN SÁCH CẤP DƯỚI</t>
  </si>
  <si>
    <t>Trong đó: bằng nguồn vốn trong nước</t>
  </si>
  <si>
    <t xml:space="preserve">                Bằng nguồn vốn ngoài nước</t>
  </si>
  <si>
    <t>CHI TRẢ NỢ GỐC</t>
  </si>
  <si>
    <t>TỔNG CỘNG (A+B+C+D)</t>
  </si>
  <si>
    <t>Thu ngân sách tỉnh</t>
  </si>
  <si>
    <t>+</t>
  </si>
  <si>
    <t>(Kèm theo Báo cáo số 458/BC-UBND ngày  03/12/2020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</si>
</sst>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\ _₫_-;\-* #,##0.00\ _₫_-;_-* &quot;-&quot;??\ _₫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0"/>
      <name val="Calibri"/>
      <family val="2"/>
      <scheme val="minor"/>
    </font>
    <font>
      <vertAlign val="superscript"/>
      <sz val="11"/>
      <name val="Times New Roman"/>
      <family val="1"/>
    </font>
    <font>
      <b/>
      <sz val="11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  <charset val="163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/>
    <xf numFmtId="3" fontId="7" fillId="0" borderId="0" xfId="0" applyNumberFormat="1" applyFont="1" applyFill="1"/>
    <xf numFmtId="3" fontId="2" fillId="0" borderId="0" xfId="0" applyNumberFormat="1" applyFont="1" applyFill="1"/>
    <xf numFmtId="164" fontId="2" fillId="0" borderId="0" xfId="1" applyNumberFormat="1" applyFont="1" applyFill="1"/>
    <xf numFmtId="0" fontId="8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3" fontId="9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9" fontId="11" fillId="2" borderId="2" xfId="2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9" fontId="2" fillId="2" borderId="2" xfId="2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9" fontId="2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3" fontId="15" fillId="0" borderId="2" xfId="0" applyNumberFormat="1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vertical="center" wrapText="1"/>
    </xf>
    <xf numFmtId="9" fontId="15" fillId="2" borderId="2" xfId="2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9" fontId="15" fillId="0" borderId="2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9" fontId="11" fillId="0" borderId="2" xfId="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3" fontId="11" fillId="0" borderId="2" xfId="3" applyNumberFormat="1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165" fontId="2" fillId="2" borderId="0" xfId="0" applyNumberFormat="1" applyFont="1" applyFill="1"/>
    <xf numFmtId="3" fontId="11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2" fillId="0" borderId="2" xfId="0" quotePrefix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0" fontId="6" fillId="0" borderId="2" xfId="0" quotePrefix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" fontId="19" fillId="0" borderId="2" xfId="0" applyNumberFormat="1" applyFont="1" applyFill="1" applyBorder="1" applyAlignment="1">
      <alignment vertical="center" wrapText="1"/>
    </xf>
    <xf numFmtId="3" fontId="8" fillId="2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5" fontId="6" fillId="2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14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="55" zoomScaleNormal="55" workbookViewId="0">
      <selection activeCell="A2" sqref="A2:J2"/>
    </sheetView>
  </sheetViews>
  <sheetFormatPr defaultColWidth="9.109375" defaultRowHeight="13.8" x14ac:dyDescent="0.25"/>
  <cols>
    <col min="1" max="1" width="25.44140625" style="1" customWidth="1"/>
    <col min="2" max="2" width="12.44140625" style="2" customWidth="1"/>
    <col min="3" max="3" width="12.6640625" style="2" customWidth="1"/>
    <col min="4" max="4" width="14.33203125" style="2" customWidth="1"/>
    <col min="5" max="5" width="13.44140625" style="2" customWidth="1"/>
    <col min="6" max="6" width="23.33203125" style="1" customWidth="1"/>
    <col min="7" max="7" width="11.44140625" style="2" customWidth="1"/>
    <col min="8" max="8" width="13.6640625" style="2" customWidth="1"/>
    <col min="9" max="9" width="15.109375" style="2" customWidth="1"/>
    <col min="10" max="10" width="12" style="2" customWidth="1"/>
    <col min="11" max="11" width="10.6640625" style="2" customWidth="1"/>
    <col min="12" max="12" width="11" style="2" customWidth="1"/>
    <col min="13" max="16384" width="9.109375" style="2"/>
  </cols>
  <sheetData>
    <row r="1" spans="1:13" ht="21.75" customHeigh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3" ht="20.25" customHeight="1" x14ac:dyDescent="0.35">
      <c r="A2" s="73" t="s">
        <v>183</v>
      </c>
      <c r="B2" s="73"/>
      <c r="C2" s="73"/>
      <c r="D2" s="73"/>
      <c r="E2" s="73"/>
      <c r="F2" s="73"/>
      <c r="G2" s="73"/>
      <c r="H2" s="73"/>
      <c r="I2" s="73"/>
      <c r="J2" s="73"/>
    </row>
    <row r="3" spans="1:13" s="1" customFormat="1" ht="16.5" customHeight="1" x14ac:dyDescent="0.25">
      <c r="B3" s="2"/>
      <c r="C3" s="2"/>
      <c r="D3" s="2"/>
      <c r="E3" s="2"/>
      <c r="G3" s="2"/>
      <c r="H3" s="2"/>
      <c r="I3" s="74" t="s">
        <v>1</v>
      </c>
      <c r="J3" s="74"/>
    </row>
    <row r="4" spans="1:13" ht="49.2" customHeight="1" x14ac:dyDescent="0.25">
      <c r="A4" s="53" t="s">
        <v>2</v>
      </c>
      <c r="B4" s="53" t="s">
        <v>3</v>
      </c>
      <c r="C4" s="53" t="s">
        <v>181</v>
      </c>
      <c r="D4" s="53" t="s">
        <v>4</v>
      </c>
      <c r="E4" s="53" t="s">
        <v>5</v>
      </c>
      <c r="F4" s="53" t="s">
        <v>6</v>
      </c>
      <c r="G4" s="53" t="s">
        <v>3</v>
      </c>
      <c r="H4" s="53" t="s">
        <v>7</v>
      </c>
      <c r="I4" s="53" t="s">
        <v>8</v>
      </c>
      <c r="J4" s="53" t="s">
        <v>9</v>
      </c>
    </row>
    <row r="5" spans="1:13" s="56" customFormat="1" ht="26.25" customHeight="1" x14ac:dyDescent="0.3">
      <c r="A5" s="53" t="s">
        <v>10</v>
      </c>
      <c r="B5" s="22">
        <f>+B6+B19</f>
        <v>32205921.766100001</v>
      </c>
      <c r="C5" s="22">
        <f t="shared" ref="C5:E5" si="0">+C6+C19</f>
        <v>18428039.766100001</v>
      </c>
      <c r="D5" s="22">
        <f t="shared" si="0"/>
        <v>9529771</v>
      </c>
      <c r="E5" s="22">
        <f t="shared" si="0"/>
        <v>4248111</v>
      </c>
      <c r="F5" s="53" t="s">
        <v>11</v>
      </c>
      <c r="G5" s="22">
        <f>G6+G19</f>
        <v>31964546</v>
      </c>
      <c r="H5" s="22">
        <f t="shared" ref="H5:J5" si="1">H6+H19</f>
        <v>18318327</v>
      </c>
      <c r="I5" s="22">
        <f t="shared" si="1"/>
        <v>9414815</v>
      </c>
      <c r="J5" s="22">
        <f t="shared" si="1"/>
        <v>4231404</v>
      </c>
      <c r="K5" s="60"/>
    </row>
    <row r="6" spans="1:13" s="61" customFormat="1" ht="31.5" customHeight="1" x14ac:dyDescent="0.3">
      <c r="A6" s="54" t="s">
        <v>12</v>
      </c>
      <c r="B6" s="22">
        <f>SUM(B7:B13,B17)</f>
        <v>32157973</v>
      </c>
      <c r="C6" s="22">
        <f t="shared" ref="C6:E6" si="2">SUM(C7:C13,C17)</f>
        <v>18380091</v>
      </c>
      <c r="D6" s="22">
        <f t="shared" si="2"/>
        <v>9529771</v>
      </c>
      <c r="E6" s="22">
        <f t="shared" si="2"/>
        <v>4248111</v>
      </c>
      <c r="F6" s="54" t="s">
        <v>13</v>
      </c>
      <c r="G6" s="22">
        <f>SUM(G7:G14)</f>
        <v>31898330</v>
      </c>
      <c r="H6" s="22">
        <f t="shared" ref="H6:J6" si="3">SUM(H7:H14)</f>
        <v>18252111</v>
      </c>
      <c r="I6" s="22">
        <f t="shared" si="3"/>
        <v>9414815</v>
      </c>
      <c r="J6" s="22">
        <f t="shared" si="3"/>
        <v>4231404</v>
      </c>
      <c r="L6" s="62"/>
    </row>
    <row r="7" spans="1:13" s="61" customFormat="1" ht="31.5" customHeight="1" x14ac:dyDescent="0.3">
      <c r="A7" s="63" t="s">
        <v>14</v>
      </c>
      <c r="B7" s="64">
        <f>SUM(C7:E7)</f>
        <v>5249200</v>
      </c>
      <c r="C7" s="65">
        <f>+'Thu BC'!G9-C8</f>
        <v>2574336</v>
      </c>
      <c r="D7" s="65">
        <f>+'Thu BC'!H9-D8</f>
        <v>1869901</v>
      </c>
      <c r="E7" s="65">
        <f>+'Thu BC'!I9-E8</f>
        <v>804963</v>
      </c>
      <c r="F7" s="43" t="s">
        <v>15</v>
      </c>
      <c r="G7" s="64">
        <f>SUM(H7:J7)</f>
        <v>6152204</v>
      </c>
      <c r="H7" s="64">
        <f>+'Chi BC'!F7</f>
        <v>3342584</v>
      </c>
      <c r="I7" s="64">
        <f>+'Chi BC'!G7</f>
        <v>824082</v>
      </c>
      <c r="J7" s="64">
        <f>+'Chi BC'!H7</f>
        <v>1985538</v>
      </c>
      <c r="L7" s="62"/>
      <c r="M7" s="62"/>
    </row>
    <row r="8" spans="1:13" s="61" customFormat="1" ht="31.5" customHeight="1" x14ac:dyDescent="0.3">
      <c r="A8" s="66" t="s">
        <v>16</v>
      </c>
      <c r="B8" s="64">
        <f t="shared" ref="B8:B19" si="4">SUM(C8:E8)</f>
        <v>1404852</v>
      </c>
      <c r="C8" s="65">
        <f>+'Thu BC'!G20+'Thu BC'!G28+'Thu BC'!G29+'Thu BC'!G30+'Thu BC'!G39+'Thu BC'!G40</f>
        <v>977967</v>
      </c>
      <c r="D8" s="65">
        <f>+'Thu BC'!H20+'Thu BC'!H28+'Thu BC'!H29+'Thu BC'!H30+'Thu BC'!H39+'Thu BC'!H40</f>
        <v>325438</v>
      </c>
      <c r="E8" s="65">
        <f>+'Thu BC'!I20+'Thu BC'!I28+'Thu BC'!I29+'Thu BC'!I30+'Thu BC'!I39+'Thu BC'!I40</f>
        <v>101447</v>
      </c>
      <c r="F8" s="43" t="s">
        <v>17</v>
      </c>
      <c r="G8" s="64">
        <f t="shared" ref="G8:G14" si="5">SUM(H8:J8)</f>
        <v>714</v>
      </c>
      <c r="H8" s="65">
        <f>+'Chi BC'!F11</f>
        <v>714</v>
      </c>
      <c r="I8" s="65"/>
      <c r="J8" s="65"/>
      <c r="K8" s="67"/>
      <c r="L8" s="67"/>
      <c r="M8" s="67"/>
    </row>
    <row r="9" spans="1:13" s="45" customFormat="1" ht="31.5" customHeight="1" x14ac:dyDescent="0.3">
      <c r="A9" s="43" t="s">
        <v>18</v>
      </c>
      <c r="B9" s="64">
        <f t="shared" si="4"/>
        <v>0</v>
      </c>
      <c r="C9" s="64"/>
      <c r="D9" s="64"/>
      <c r="E9" s="64"/>
      <c r="F9" s="43" t="s">
        <v>19</v>
      </c>
      <c r="G9" s="64">
        <f t="shared" si="5"/>
        <v>10282764</v>
      </c>
      <c r="H9" s="64">
        <f>+'Chi BC'!F12</f>
        <v>3691480</v>
      </c>
      <c r="I9" s="64">
        <f>+'Chi BC'!G12</f>
        <v>4678838</v>
      </c>
      <c r="J9" s="64">
        <f>+'Chi BC'!H12</f>
        <v>1912446</v>
      </c>
    </row>
    <row r="10" spans="1:13" s="45" customFormat="1" ht="31.5" customHeight="1" x14ac:dyDescent="0.3">
      <c r="A10" s="43" t="s">
        <v>20</v>
      </c>
      <c r="B10" s="64">
        <f t="shared" si="4"/>
        <v>179569</v>
      </c>
      <c r="C10" s="64">
        <f>+'Thu BC'!G76</f>
        <v>49872</v>
      </c>
      <c r="D10" s="64">
        <f>+'Thu BC'!H76</f>
        <v>76360</v>
      </c>
      <c r="E10" s="64">
        <f>+'Thu BC'!I76</f>
        <v>53337</v>
      </c>
      <c r="F10" s="43" t="s">
        <v>21</v>
      </c>
      <c r="G10" s="64">
        <f t="shared" si="5"/>
        <v>1340</v>
      </c>
      <c r="H10" s="64">
        <f>+'Chi BC'!F26</f>
        <v>1340</v>
      </c>
      <c r="I10" s="64"/>
      <c r="J10" s="64"/>
    </row>
    <row r="11" spans="1:13" s="45" customFormat="1" ht="31.5" customHeight="1" x14ac:dyDescent="0.3">
      <c r="A11" s="43" t="s">
        <v>22</v>
      </c>
      <c r="B11" s="64">
        <f t="shared" si="4"/>
        <v>5956094</v>
      </c>
      <c r="C11" s="64">
        <f>+'Thu BC'!G75</f>
        <v>4543929</v>
      </c>
      <c r="D11" s="64">
        <f>+'Thu BC'!H75</f>
        <v>916127</v>
      </c>
      <c r="E11" s="64">
        <f>+'Thu BC'!I75</f>
        <v>496038</v>
      </c>
      <c r="F11" s="43" t="s">
        <v>23</v>
      </c>
      <c r="G11" s="64">
        <f t="shared" si="5"/>
        <v>9130635</v>
      </c>
      <c r="H11" s="64">
        <f>+'Chi BC'!F31</f>
        <v>6338309</v>
      </c>
      <c r="I11" s="64">
        <f>+'Chi BC'!G31</f>
        <v>2792326</v>
      </c>
      <c r="J11" s="64"/>
      <c r="K11" s="67"/>
    </row>
    <row r="12" spans="1:13" s="45" customFormat="1" ht="31.5" customHeight="1" x14ac:dyDescent="0.3">
      <c r="A12" s="43" t="s">
        <v>24</v>
      </c>
      <c r="B12" s="64">
        <f t="shared" si="4"/>
        <v>0</v>
      </c>
      <c r="C12" s="64"/>
      <c r="D12" s="64"/>
      <c r="E12" s="64"/>
      <c r="F12" s="43" t="s">
        <v>25</v>
      </c>
      <c r="G12" s="64">
        <f t="shared" si="5"/>
        <v>6326483</v>
      </c>
      <c r="H12" s="64">
        <f>+'Chi BC'!F28</f>
        <v>4877684</v>
      </c>
      <c r="I12" s="64">
        <f>+'Chi BC'!G28</f>
        <v>1119015</v>
      </c>
      <c r="J12" s="64">
        <f>+'Chi BC'!H28</f>
        <v>329784</v>
      </c>
    </row>
    <row r="13" spans="1:13" s="45" customFormat="1" ht="31.5" customHeight="1" x14ac:dyDescent="0.3">
      <c r="A13" s="43" t="s">
        <v>26</v>
      </c>
      <c r="B13" s="64">
        <f>+B15+B16</f>
        <v>19364068</v>
      </c>
      <c r="C13" s="64">
        <f t="shared" ref="C13:E13" si="6">+C15+C16</f>
        <v>10233433</v>
      </c>
      <c r="D13" s="64">
        <f t="shared" si="6"/>
        <v>6338309</v>
      </c>
      <c r="E13" s="64">
        <f t="shared" si="6"/>
        <v>2792326</v>
      </c>
      <c r="F13" s="43" t="s">
        <v>27</v>
      </c>
      <c r="G13" s="64">
        <f t="shared" si="5"/>
        <v>0</v>
      </c>
      <c r="H13" s="64"/>
      <c r="I13" s="64"/>
      <c r="J13" s="64"/>
    </row>
    <row r="14" spans="1:13" s="45" customFormat="1" ht="31.5" customHeight="1" x14ac:dyDescent="0.3">
      <c r="A14" s="43" t="s">
        <v>28</v>
      </c>
      <c r="B14" s="65"/>
      <c r="C14" s="64"/>
      <c r="D14" s="64"/>
      <c r="E14" s="64"/>
      <c r="F14" s="43" t="s">
        <v>29</v>
      </c>
      <c r="G14" s="64">
        <f t="shared" si="5"/>
        <v>4190</v>
      </c>
      <c r="H14" s="64"/>
      <c r="I14" s="64">
        <f>+'Chi BC'!G30</f>
        <v>554</v>
      </c>
      <c r="J14" s="64">
        <f>+'Chi BC'!H30</f>
        <v>3636</v>
      </c>
      <c r="K14" s="61"/>
      <c r="L14" s="61"/>
      <c r="M14" s="61"/>
    </row>
    <row r="15" spans="1:13" s="61" customFormat="1" ht="31.5" customHeight="1" x14ac:dyDescent="0.3">
      <c r="A15" s="68" t="s">
        <v>30</v>
      </c>
      <c r="B15" s="65">
        <f t="shared" si="4"/>
        <v>12801888</v>
      </c>
      <c r="C15" s="65">
        <f>+'Thu BC'!G70</f>
        <v>6605200</v>
      </c>
      <c r="D15" s="65">
        <f>+'Thu BC'!H70</f>
        <v>5143700</v>
      </c>
      <c r="E15" s="65">
        <f>+'Thu BC'!I70</f>
        <v>1052988</v>
      </c>
      <c r="F15" s="43"/>
      <c r="G15" s="64"/>
      <c r="H15" s="65"/>
      <c r="I15" s="65"/>
      <c r="J15" s="65"/>
    </row>
    <row r="16" spans="1:13" s="61" customFormat="1" ht="31.5" customHeight="1" x14ac:dyDescent="0.3">
      <c r="A16" s="68" t="s">
        <v>31</v>
      </c>
      <c r="B16" s="65">
        <f t="shared" si="4"/>
        <v>6562180</v>
      </c>
      <c r="C16" s="65">
        <f>+'Thu BC'!G71</f>
        <v>3628233</v>
      </c>
      <c r="D16" s="65">
        <f>+'Thu BC'!H71</f>
        <v>1194609</v>
      </c>
      <c r="E16" s="65">
        <f>+'Thu BC'!I71</f>
        <v>1739338</v>
      </c>
      <c r="F16" s="69"/>
      <c r="G16" s="65"/>
      <c r="H16" s="65"/>
      <c r="I16" s="65"/>
      <c r="J16" s="65"/>
    </row>
    <row r="17" spans="1:13" s="61" customFormat="1" ht="31.5" customHeight="1" x14ac:dyDescent="0.3">
      <c r="A17" s="63" t="s">
        <v>32</v>
      </c>
      <c r="B17" s="64">
        <f t="shared" si="4"/>
        <v>4190</v>
      </c>
      <c r="C17" s="64">
        <f>+'Thu BC'!G74</f>
        <v>554</v>
      </c>
      <c r="D17" s="64">
        <f>+'Thu BC'!H74</f>
        <v>3636</v>
      </c>
      <c r="E17" s="64"/>
      <c r="F17" s="69"/>
      <c r="G17" s="65"/>
      <c r="H17" s="65"/>
      <c r="I17" s="65"/>
      <c r="J17" s="65"/>
      <c r="K17" s="56"/>
      <c r="L17" s="56"/>
      <c r="M17" s="56"/>
    </row>
    <row r="18" spans="1:13" s="56" customFormat="1" ht="31.5" customHeight="1" x14ac:dyDescent="0.3">
      <c r="A18" s="54" t="s">
        <v>33</v>
      </c>
      <c r="B18" s="22">
        <f>SUM(C18:E18)</f>
        <v>241375.76610000059</v>
      </c>
      <c r="C18" s="22">
        <f>+C5-H5</f>
        <v>109712.76610000059</v>
      </c>
      <c r="D18" s="22">
        <f t="shared" ref="D18:E18" si="7">+D5-I5</f>
        <v>114956</v>
      </c>
      <c r="E18" s="22">
        <f t="shared" si="7"/>
        <v>16707</v>
      </c>
      <c r="F18" s="54"/>
      <c r="G18" s="22"/>
      <c r="H18" s="22"/>
      <c r="I18" s="22"/>
      <c r="J18" s="22"/>
    </row>
    <row r="19" spans="1:13" s="56" customFormat="1" ht="31.5" customHeight="1" x14ac:dyDescent="0.3">
      <c r="A19" s="54" t="s">
        <v>34</v>
      </c>
      <c r="B19" s="22">
        <f t="shared" si="4"/>
        <v>47948.766100000001</v>
      </c>
      <c r="C19" s="22">
        <f>+'Thu BC'!G62</f>
        <v>47948.766100000001</v>
      </c>
      <c r="D19" s="22"/>
      <c r="E19" s="22"/>
      <c r="F19" s="54" t="s">
        <v>35</v>
      </c>
      <c r="G19" s="70">
        <f t="shared" ref="G19" si="8">SUM(H19:J19)</f>
        <v>66216</v>
      </c>
      <c r="H19" s="70">
        <f>+'Chi BC'!F36</f>
        <v>66216</v>
      </c>
      <c r="I19" s="70"/>
      <c r="J19" s="70"/>
      <c r="K19" s="45"/>
      <c r="L19" s="45"/>
      <c r="M19" s="45"/>
    </row>
    <row r="20" spans="1:13" ht="11.25" customHeight="1" x14ac:dyDescent="0.25">
      <c r="B20" s="3"/>
      <c r="G20" s="75"/>
      <c r="H20" s="75"/>
      <c r="I20" s="75"/>
      <c r="J20" s="75"/>
    </row>
    <row r="21" spans="1:13" ht="15" x14ac:dyDescent="0.25">
      <c r="B21" s="4"/>
      <c r="C21" s="5"/>
      <c r="D21" s="4"/>
      <c r="E21" s="4"/>
    </row>
    <row r="22" spans="1:13" ht="15" x14ac:dyDescent="0.25">
      <c r="B22" s="4"/>
      <c r="C22" s="4"/>
      <c r="D22" s="4"/>
      <c r="E22" s="4"/>
    </row>
    <row r="23" spans="1:13" ht="15" x14ac:dyDescent="0.25">
      <c r="B23" s="4"/>
      <c r="C23" s="5"/>
      <c r="D23" s="4"/>
      <c r="E23" s="4"/>
    </row>
  </sheetData>
  <mergeCells count="4">
    <mergeCell ref="A1:J1"/>
    <mergeCell ref="A2:J2"/>
    <mergeCell ref="I3:J3"/>
    <mergeCell ref="G20:J20"/>
  </mergeCells>
  <printOptions horizontalCentered="1"/>
  <pageMargins left="0.5" right="0.5" top="0.51" bottom="0.6" header="0.3" footer="0.2"/>
  <pageSetup paperSize="9" scale="88" fitToHeight="0" orientation="landscape" r:id="rId1"/>
  <headerFooter>
    <oddFooter>&amp;C&amp;P/&amp;N (Biểu 01/QTNS)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76"/>
  <sheetViews>
    <sheetView showZeros="0" zoomScale="70" zoomScaleNormal="70" workbookViewId="0">
      <selection activeCell="C7" sqref="C7"/>
    </sheetView>
  </sheetViews>
  <sheetFormatPr defaultColWidth="9.109375" defaultRowHeight="14.4" x14ac:dyDescent="0.3"/>
  <cols>
    <col min="1" max="1" width="5" style="6" customWidth="1"/>
    <col min="2" max="2" width="37.44140625" style="6" customWidth="1"/>
    <col min="3" max="3" width="11.88671875" style="6" customWidth="1"/>
    <col min="4" max="4" width="12.5546875" style="6" customWidth="1"/>
    <col min="5" max="5" width="11.6640625" style="6" customWidth="1"/>
    <col min="6" max="6" width="11.5546875" style="6" customWidth="1"/>
    <col min="7" max="7" width="12.88671875" style="6" customWidth="1"/>
    <col min="8" max="8" width="12.109375" style="6" customWidth="1"/>
    <col min="9" max="9" width="12" style="6" customWidth="1"/>
    <col min="10" max="10" width="12.109375" style="6" bestFit="1" customWidth="1"/>
    <col min="11" max="11" width="9.109375" style="6"/>
    <col min="12" max="13" width="10.109375" style="6" bestFit="1" customWidth="1"/>
    <col min="14" max="16384" width="9.109375" style="6"/>
  </cols>
  <sheetData>
    <row r="1" spans="1:13" ht="17.399999999999999" x14ac:dyDescent="0.3">
      <c r="A1" s="76" t="s">
        <v>36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18" x14ac:dyDescent="0.3">
      <c r="A2" s="81" t="str">
        <f>+'Can doi BC'!A2:J2</f>
        <v>(Kèm theo Báo cáo số 458/BC-UBND ngày  03/12/2020 của UBND tỉnh)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 ht="15.6" x14ac:dyDescent="0.3">
      <c r="A3" s="7"/>
      <c r="B3" s="8"/>
      <c r="C3" s="9"/>
      <c r="D3" s="9"/>
      <c r="E3" s="9"/>
      <c r="F3" s="9"/>
      <c r="G3" s="9"/>
      <c r="H3" s="9"/>
      <c r="I3" s="77" t="s">
        <v>1</v>
      </c>
      <c r="J3" s="77"/>
      <c r="K3" s="77"/>
    </row>
    <row r="4" spans="1:13" s="10" customFormat="1" ht="24.75" customHeight="1" x14ac:dyDescent="0.3">
      <c r="A4" s="78" t="s">
        <v>37</v>
      </c>
      <c r="B4" s="78" t="s">
        <v>38</v>
      </c>
      <c r="C4" s="79" t="s">
        <v>39</v>
      </c>
      <c r="D4" s="79"/>
      <c r="E4" s="79" t="s">
        <v>40</v>
      </c>
      <c r="F4" s="79" t="s">
        <v>41</v>
      </c>
      <c r="G4" s="79"/>
      <c r="H4" s="79"/>
      <c r="I4" s="79"/>
      <c r="J4" s="79" t="s">
        <v>42</v>
      </c>
      <c r="K4" s="79"/>
    </row>
    <row r="5" spans="1:13" s="10" customFormat="1" x14ac:dyDescent="0.3">
      <c r="A5" s="78"/>
      <c r="B5" s="78"/>
      <c r="C5" s="79" t="s">
        <v>43</v>
      </c>
      <c r="D5" s="79" t="s">
        <v>44</v>
      </c>
      <c r="E5" s="80"/>
      <c r="F5" s="79" t="s">
        <v>45</v>
      </c>
      <c r="G5" s="79" t="s">
        <v>46</v>
      </c>
      <c r="H5" s="79" t="s">
        <v>47</v>
      </c>
      <c r="I5" s="79" t="s">
        <v>48</v>
      </c>
      <c r="J5" s="79" t="s">
        <v>43</v>
      </c>
      <c r="K5" s="79" t="s">
        <v>49</v>
      </c>
    </row>
    <row r="6" spans="1:13" s="10" customFormat="1" ht="31.8" customHeight="1" x14ac:dyDescent="0.3">
      <c r="A6" s="78"/>
      <c r="B6" s="78"/>
      <c r="C6" s="79"/>
      <c r="D6" s="79"/>
      <c r="E6" s="80"/>
      <c r="F6" s="79"/>
      <c r="G6" s="79"/>
      <c r="H6" s="79"/>
      <c r="I6" s="79"/>
      <c r="J6" s="78" t="s">
        <v>50</v>
      </c>
      <c r="K6" s="79"/>
    </row>
    <row r="7" spans="1:13" s="13" customFormat="1" ht="12.75" x14ac:dyDescent="0.25">
      <c r="A7" s="11" t="s">
        <v>51</v>
      </c>
      <c r="B7" s="11" t="s">
        <v>52</v>
      </c>
      <c r="C7" s="12">
        <v>1</v>
      </c>
      <c r="D7" s="12">
        <v>2</v>
      </c>
      <c r="E7" s="12" t="s">
        <v>53</v>
      </c>
      <c r="F7" s="12">
        <v>4</v>
      </c>
      <c r="G7" s="12">
        <v>6</v>
      </c>
      <c r="H7" s="12">
        <v>7</v>
      </c>
      <c r="I7" s="12">
        <v>8</v>
      </c>
      <c r="J7" s="12" t="s">
        <v>54</v>
      </c>
      <c r="K7" s="12" t="s">
        <v>55</v>
      </c>
    </row>
    <row r="8" spans="1:13" s="10" customFormat="1" ht="24.75" customHeight="1" x14ac:dyDescent="0.3">
      <c r="A8" s="14"/>
      <c r="B8" s="15" t="s">
        <v>56</v>
      </c>
      <c r="C8" s="16">
        <f t="shared" ref="C8:I8" si="0">+C9+C61+C68+C75+C76</f>
        <v>22186788</v>
      </c>
      <c r="D8" s="16">
        <f t="shared" si="0"/>
        <v>22742342</v>
      </c>
      <c r="E8" s="16">
        <f t="shared" si="0"/>
        <v>39046737.766100004</v>
      </c>
      <c r="F8" s="16">
        <f t="shared" si="0"/>
        <v>6840816</v>
      </c>
      <c r="G8" s="16">
        <f t="shared" si="0"/>
        <v>18428039.766100001</v>
      </c>
      <c r="H8" s="16">
        <f t="shared" si="0"/>
        <v>9529771</v>
      </c>
      <c r="I8" s="16">
        <f t="shared" si="0"/>
        <v>4248111</v>
      </c>
      <c r="J8" s="17">
        <f>+E8/C8</f>
        <v>1.7599094454816986</v>
      </c>
      <c r="K8" s="17">
        <f>+E8/D8</f>
        <v>1.7169180626208156</v>
      </c>
      <c r="L8" s="71"/>
      <c r="M8" s="71"/>
    </row>
    <row r="9" spans="1:13" s="10" customFormat="1" ht="38.1" customHeight="1" x14ac:dyDescent="0.3">
      <c r="A9" s="15" t="s">
        <v>51</v>
      </c>
      <c r="B9" s="18" t="s">
        <v>57</v>
      </c>
      <c r="C9" s="16">
        <f>+C10+C45+C46+C56+C57+C60</f>
        <v>12711000</v>
      </c>
      <c r="D9" s="16">
        <f t="shared" ref="D9:I9" si="1">+D10+D45+D46+D56+D57+D60</f>
        <v>13266554</v>
      </c>
      <c r="E9" s="16">
        <f t="shared" si="1"/>
        <v>13494868</v>
      </c>
      <c r="F9" s="16">
        <f t="shared" si="1"/>
        <v>6840816</v>
      </c>
      <c r="G9" s="16">
        <f t="shared" si="1"/>
        <v>3552303</v>
      </c>
      <c r="H9" s="16">
        <f t="shared" si="1"/>
        <v>2195339</v>
      </c>
      <c r="I9" s="16">
        <f t="shared" si="1"/>
        <v>906410</v>
      </c>
      <c r="J9" s="17">
        <f t="shared" ref="J9:J72" si="2">+E9/C9</f>
        <v>1.061668476123043</v>
      </c>
      <c r="K9" s="17">
        <f t="shared" ref="K9:K72" si="3">+E9/D9</f>
        <v>1.0172097441430532</v>
      </c>
      <c r="L9" s="71"/>
    </row>
    <row r="10" spans="1:13" s="10" customFormat="1" ht="24.75" customHeight="1" x14ac:dyDescent="0.3">
      <c r="A10" s="15" t="s">
        <v>58</v>
      </c>
      <c r="B10" s="18" t="s">
        <v>59</v>
      </c>
      <c r="C10" s="16">
        <f>+C11+C16+C20+C25+C26+C27+C28+C29+C30+C34+C35+C36+C37+C38+C39+C40+C41+C42+C43+C44</f>
        <v>5811000</v>
      </c>
      <c r="D10" s="16">
        <f t="shared" ref="D10:I10" si="4">+D11+D16+D20+D25+D26+D27+D28+D29+D30+D34+D35+D36+D37+D38+D39+D40+D41+D42+D43+D44</f>
        <v>6300000</v>
      </c>
      <c r="E10" s="16">
        <f t="shared" si="4"/>
        <v>7231584</v>
      </c>
      <c r="F10" s="16">
        <f t="shared" si="4"/>
        <v>597956</v>
      </c>
      <c r="G10" s="16">
        <f t="shared" si="4"/>
        <v>3548993</v>
      </c>
      <c r="H10" s="16">
        <f t="shared" si="4"/>
        <v>2195339</v>
      </c>
      <c r="I10" s="16">
        <f t="shared" si="4"/>
        <v>889296</v>
      </c>
      <c r="J10" s="17">
        <f t="shared" si="2"/>
        <v>1.2444646360351059</v>
      </c>
      <c r="K10" s="17">
        <f t="shared" si="3"/>
        <v>1.1478704761904761</v>
      </c>
      <c r="L10" s="71"/>
    </row>
    <row r="11" spans="1:13" s="10" customFormat="1" ht="24.75" customHeight="1" x14ac:dyDescent="0.3">
      <c r="A11" s="15">
        <v>1</v>
      </c>
      <c r="B11" s="18" t="s">
        <v>60</v>
      </c>
      <c r="C11" s="16">
        <f>+C12+C13+C14+C15</f>
        <v>1357000</v>
      </c>
      <c r="D11" s="16">
        <v>1254680</v>
      </c>
      <c r="E11" s="16">
        <f t="shared" ref="E11:I11" si="5">+E12+E13+E14+E15</f>
        <v>1088177</v>
      </c>
      <c r="F11" s="16">
        <f>+F12+F13+F14+F15</f>
        <v>0</v>
      </c>
      <c r="G11" s="16">
        <f t="shared" si="5"/>
        <v>1080577</v>
      </c>
      <c r="H11" s="16">
        <f t="shared" si="5"/>
        <v>7557</v>
      </c>
      <c r="I11" s="16">
        <f t="shared" si="5"/>
        <v>43</v>
      </c>
      <c r="J11" s="17">
        <f t="shared" si="2"/>
        <v>0.80189904200442153</v>
      </c>
      <c r="K11" s="17">
        <f t="shared" si="3"/>
        <v>0.86729444958076962</v>
      </c>
    </row>
    <row r="12" spans="1:13" s="10" customFormat="1" ht="24.75" customHeight="1" x14ac:dyDescent="0.3">
      <c r="A12" s="14" t="s">
        <v>61</v>
      </c>
      <c r="B12" s="19" t="s">
        <v>62</v>
      </c>
      <c r="C12" s="20">
        <v>786624</v>
      </c>
      <c r="D12" s="20"/>
      <c r="E12" s="20">
        <f>+F12+G12+H12+I12</f>
        <v>500106</v>
      </c>
      <c r="F12" s="20">
        <v>0</v>
      </c>
      <c r="G12" s="20">
        <v>496041</v>
      </c>
      <c r="H12" s="20">
        <v>4043</v>
      </c>
      <c r="I12" s="20">
        <v>22</v>
      </c>
      <c r="J12" s="21">
        <f t="shared" si="2"/>
        <v>0.63576244813278004</v>
      </c>
      <c r="K12" s="21"/>
    </row>
    <row r="13" spans="1:13" s="10" customFormat="1" ht="36" customHeight="1" x14ac:dyDescent="0.3">
      <c r="A13" s="14" t="s">
        <v>63</v>
      </c>
      <c r="B13" s="19" t="s">
        <v>64</v>
      </c>
      <c r="C13" s="20">
        <v>518502</v>
      </c>
      <c r="D13" s="20"/>
      <c r="E13" s="20">
        <f t="shared" ref="E13:E44" si="6">+F13+G13+H13+I13</f>
        <v>538659</v>
      </c>
      <c r="F13" s="20">
        <v>0</v>
      </c>
      <c r="G13" s="20">
        <v>538659</v>
      </c>
      <c r="H13" s="20">
        <v>0</v>
      </c>
      <c r="I13" s="20">
        <v>0</v>
      </c>
      <c r="J13" s="21">
        <f t="shared" si="2"/>
        <v>1.038875452746566</v>
      </c>
      <c r="K13" s="21"/>
    </row>
    <row r="14" spans="1:13" s="10" customFormat="1" ht="24.75" customHeight="1" x14ac:dyDescent="0.3">
      <c r="A14" s="14" t="s">
        <v>65</v>
      </c>
      <c r="B14" s="19" t="s">
        <v>66</v>
      </c>
      <c r="C14" s="20">
        <v>38672</v>
      </c>
      <c r="D14" s="20"/>
      <c r="E14" s="20">
        <f t="shared" si="6"/>
        <v>43401</v>
      </c>
      <c r="F14" s="20">
        <v>0</v>
      </c>
      <c r="G14" s="20">
        <v>39866</v>
      </c>
      <c r="H14" s="20">
        <v>3514</v>
      </c>
      <c r="I14" s="20">
        <v>21</v>
      </c>
      <c r="J14" s="21">
        <f t="shared" si="2"/>
        <v>1.1222848572610675</v>
      </c>
      <c r="K14" s="21"/>
    </row>
    <row r="15" spans="1:13" s="10" customFormat="1" ht="24.75" customHeight="1" x14ac:dyDescent="0.3">
      <c r="A15" s="14" t="s">
        <v>67</v>
      </c>
      <c r="B15" s="19" t="s">
        <v>68</v>
      </c>
      <c r="C15" s="20">
        <v>13202</v>
      </c>
      <c r="D15" s="20"/>
      <c r="E15" s="20">
        <f t="shared" si="6"/>
        <v>6011</v>
      </c>
      <c r="F15" s="20">
        <v>0</v>
      </c>
      <c r="G15" s="20">
        <v>6011</v>
      </c>
      <c r="H15" s="20">
        <v>0</v>
      </c>
      <c r="I15" s="20">
        <v>0</v>
      </c>
      <c r="J15" s="21">
        <f t="shared" si="2"/>
        <v>0.45530980154522044</v>
      </c>
      <c r="K15" s="21"/>
    </row>
    <row r="16" spans="1:13" s="10" customFormat="1" ht="26.25" customHeight="1" x14ac:dyDescent="0.3">
      <c r="A16" s="15">
        <v>2</v>
      </c>
      <c r="B16" s="18" t="s">
        <v>69</v>
      </c>
      <c r="C16" s="16">
        <f>+C17+C18+C19</f>
        <v>877000</v>
      </c>
      <c r="D16" s="16">
        <v>1043000</v>
      </c>
      <c r="E16" s="22">
        <f t="shared" ref="E16:I16" si="7">+E17+E18+E19</f>
        <v>1141440</v>
      </c>
      <c r="F16" s="22">
        <f t="shared" si="7"/>
        <v>0</v>
      </c>
      <c r="G16" s="22">
        <f t="shared" si="7"/>
        <v>1139207</v>
      </c>
      <c r="H16" s="22">
        <f t="shared" si="7"/>
        <v>2233</v>
      </c>
      <c r="I16" s="22">
        <f t="shared" si="7"/>
        <v>0</v>
      </c>
      <c r="J16" s="17">
        <f t="shared" si="2"/>
        <v>1.3015279361459522</v>
      </c>
      <c r="K16" s="17">
        <f t="shared" si="3"/>
        <v>1.0943815915627997</v>
      </c>
    </row>
    <row r="17" spans="1:11" s="10" customFormat="1" ht="24.75" customHeight="1" x14ac:dyDescent="0.3">
      <c r="A17" s="14" t="s">
        <v>70</v>
      </c>
      <c r="B17" s="19" t="s">
        <v>62</v>
      </c>
      <c r="C17" s="20">
        <v>341000</v>
      </c>
      <c r="D17" s="20"/>
      <c r="E17" s="20">
        <f t="shared" si="6"/>
        <v>379387</v>
      </c>
      <c r="F17" s="20">
        <v>0</v>
      </c>
      <c r="G17" s="20">
        <v>377159</v>
      </c>
      <c r="H17" s="20">
        <v>2228</v>
      </c>
      <c r="I17" s="20">
        <v>0</v>
      </c>
      <c r="J17" s="21">
        <f>+E17/C17</f>
        <v>1.1125718475073314</v>
      </c>
      <c r="K17" s="21"/>
    </row>
    <row r="18" spans="1:11" s="10" customFormat="1" ht="24.75" customHeight="1" x14ac:dyDescent="0.3">
      <c r="A18" s="14" t="s">
        <v>71</v>
      </c>
      <c r="B18" s="19" t="s">
        <v>72</v>
      </c>
      <c r="C18" s="20">
        <v>536000</v>
      </c>
      <c r="D18" s="20"/>
      <c r="E18" s="20">
        <f t="shared" si="6"/>
        <v>762021</v>
      </c>
      <c r="F18" s="20">
        <v>0</v>
      </c>
      <c r="G18" s="20">
        <v>762016</v>
      </c>
      <c r="H18" s="20">
        <v>5</v>
      </c>
      <c r="I18" s="20">
        <v>0</v>
      </c>
      <c r="J18" s="21">
        <f t="shared" si="2"/>
        <v>1.4216809701492537</v>
      </c>
      <c r="K18" s="21"/>
    </row>
    <row r="19" spans="1:11" s="10" customFormat="1" ht="24.75" customHeight="1" x14ac:dyDescent="0.3">
      <c r="A19" s="14" t="s">
        <v>73</v>
      </c>
      <c r="B19" s="19" t="s">
        <v>68</v>
      </c>
      <c r="C19" s="20"/>
      <c r="D19" s="20"/>
      <c r="E19" s="20">
        <f t="shared" si="6"/>
        <v>32</v>
      </c>
      <c r="F19" s="20">
        <v>0</v>
      </c>
      <c r="G19" s="20">
        <v>32</v>
      </c>
      <c r="H19" s="20">
        <v>0</v>
      </c>
      <c r="I19" s="20">
        <v>0</v>
      </c>
      <c r="J19" s="21"/>
      <c r="K19" s="21"/>
    </row>
    <row r="20" spans="1:11" s="10" customFormat="1" ht="36" customHeight="1" x14ac:dyDescent="0.3">
      <c r="A20" s="15">
        <v>3</v>
      </c>
      <c r="B20" s="18" t="s">
        <v>74</v>
      </c>
      <c r="C20" s="16">
        <f>+C21+C22+C23+C24</f>
        <v>760000</v>
      </c>
      <c r="D20" s="16">
        <v>760500</v>
      </c>
      <c r="E20" s="16">
        <f>+E21+E22+E23+E24</f>
        <v>694693</v>
      </c>
      <c r="F20" s="16">
        <f t="shared" ref="F20:I20" si="8">+F21+F22+F23+F24</f>
        <v>3</v>
      </c>
      <c r="G20" s="16">
        <f t="shared" si="8"/>
        <v>399949</v>
      </c>
      <c r="H20" s="16">
        <f t="shared" si="8"/>
        <v>234147</v>
      </c>
      <c r="I20" s="16">
        <f t="shared" si="8"/>
        <v>60594</v>
      </c>
      <c r="J20" s="17">
        <f t="shared" si="2"/>
        <v>0.91406973684210524</v>
      </c>
      <c r="K20" s="17">
        <f t="shared" si="3"/>
        <v>0.91346877054569364</v>
      </c>
    </row>
    <row r="21" spans="1:11" s="10" customFormat="1" ht="24.75" customHeight="1" x14ac:dyDescent="0.3">
      <c r="A21" s="14" t="s">
        <v>75</v>
      </c>
      <c r="B21" s="19" t="s">
        <v>62</v>
      </c>
      <c r="C21" s="20">
        <v>624000</v>
      </c>
      <c r="D21" s="20"/>
      <c r="E21" s="20">
        <f t="shared" si="6"/>
        <v>584780</v>
      </c>
      <c r="F21" s="20">
        <v>0</v>
      </c>
      <c r="G21" s="20">
        <v>328385</v>
      </c>
      <c r="H21" s="20">
        <v>203959</v>
      </c>
      <c r="I21" s="20">
        <v>52436</v>
      </c>
      <c r="J21" s="21">
        <f t="shared" si="2"/>
        <v>0.93714743589743588</v>
      </c>
      <c r="K21" s="21"/>
    </row>
    <row r="22" spans="1:11" s="10" customFormat="1" ht="36" customHeight="1" x14ac:dyDescent="0.3">
      <c r="A22" s="14" t="s">
        <v>76</v>
      </c>
      <c r="B22" s="19" t="s">
        <v>64</v>
      </c>
      <c r="C22" s="20">
        <v>5000</v>
      </c>
      <c r="D22" s="20"/>
      <c r="E22" s="20">
        <f t="shared" si="6"/>
        <v>3899</v>
      </c>
      <c r="F22" s="20">
        <v>3</v>
      </c>
      <c r="G22" s="20">
        <v>2080</v>
      </c>
      <c r="H22" s="20">
        <v>913</v>
      </c>
      <c r="I22" s="20">
        <v>903</v>
      </c>
      <c r="J22" s="21">
        <f t="shared" si="2"/>
        <v>0.77980000000000005</v>
      </c>
      <c r="K22" s="21"/>
    </row>
    <row r="23" spans="1:11" s="10" customFormat="1" ht="24.75" customHeight="1" x14ac:dyDescent="0.3">
      <c r="A23" s="14" t="s">
        <v>77</v>
      </c>
      <c r="B23" s="19" t="s">
        <v>72</v>
      </c>
      <c r="C23" s="20">
        <v>91000</v>
      </c>
      <c r="D23" s="20"/>
      <c r="E23" s="20">
        <f t="shared" si="6"/>
        <v>67860</v>
      </c>
      <c r="F23" s="20">
        <v>0</v>
      </c>
      <c r="G23" s="20">
        <v>43733</v>
      </c>
      <c r="H23" s="20">
        <v>20966</v>
      </c>
      <c r="I23" s="20">
        <v>3161</v>
      </c>
      <c r="J23" s="21">
        <f t="shared" si="2"/>
        <v>0.74571428571428566</v>
      </c>
      <c r="K23" s="21"/>
    </row>
    <row r="24" spans="1:11" s="10" customFormat="1" ht="24.75" customHeight="1" x14ac:dyDescent="0.3">
      <c r="A24" s="14" t="s">
        <v>78</v>
      </c>
      <c r="B24" s="19" t="s">
        <v>68</v>
      </c>
      <c r="C24" s="20">
        <v>40000</v>
      </c>
      <c r="D24" s="20"/>
      <c r="E24" s="20">
        <f t="shared" si="6"/>
        <v>38154</v>
      </c>
      <c r="F24" s="20">
        <v>0</v>
      </c>
      <c r="G24" s="20">
        <v>25751</v>
      </c>
      <c r="H24" s="20">
        <v>8309</v>
      </c>
      <c r="I24" s="20">
        <v>4094</v>
      </c>
      <c r="J24" s="21">
        <f t="shared" si="2"/>
        <v>0.95384999999999998</v>
      </c>
      <c r="K24" s="21"/>
    </row>
    <row r="25" spans="1:11" s="10" customFormat="1" ht="24.75" customHeight="1" x14ac:dyDescent="0.3">
      <c r="A25" s="15">
        <v>4</v>
      </c>
      <c r="B25" s="18" t="s">
        <v>79</v>
      </c>
      <c r="C25" s="16"/>
      <c r="D25" s="16">
        <v>0</v>
      </c>
      <c r="E25" s="22">
        <f t="shared" si="6"/>
        <v>-164</v>
      </c>
      <c r="F25" s="16">
        <v>0</v>
      </c>
      <c r="G25" s="16">
        <v>0</v>
      </c>
      <c r="H25" s="16">
        <v>0</v>
      </c>
      <c r="I25" s="16">
        <v>-164</v>
      </c>
      <c r="J25" s="17"/>
      <c r="K25" s="17"/>
    </row>
    <row r="26" spans="1:11" s="10" customFormat="1" ht="24.75" customHeight="1" x14ac:dyDescent="0.3">
      <c r="A26" s="15">
        <v>5</v>
      </c>
      <c r="B26" s="18" t="s">
        <v>80</v>
      </c>
      <c r="C26" s="16">
        <v>315000</v>
      </c>
      <c r="D26" s="16">
        <v>322700</v>
      </c>
      <c r="E26" s="22">
        <f t="shared" si="6"/>
        <v>415432</v>
      </c>
      <c r="F26" s="20">
        <v>0</v>
      </c>
      <c r="G26" s="16">
        <v>-11</v>
      </c>
      <c r="H26" s="16">
        <v>381629</v>
      </c>
      <c r="I26" s="16">
        <v>33814</v>
      </c>
      <c r="J26" s="17">
        <f t="shared" si="2"/>
        <v>1.318831746031746</v>
      </c>
      <c r="K26" s="17">
        <f t="shared" si="3"/>
        <v>1.2873628757359776</v>
      </c>
    </row>
    <row r="27" spans="1:11" s="10" customFormat="1" ht="24.75" customHeight="1" x14ac:dyDescent="0.3">
      <c r="A27" s="15">
        <v>6</v>
      </c>
      <c r="B27" s="18" t="s">
        <v>81</v>
      </c>
      <c r="C27" s="16">
        <v>10000</v>
      </c>
      <c r="D27" s="16">
        <v>11310</v>
      </c>
      <c r="E27" s="16">
        <f t="shared" si="6"/>
        <v>12003</v>
      </c>
      <c r="F27" s="16">
        <v>0</v>
      </c>
      <c r="G27" s="16">
        <v>0</v>
      </c>
      <c r="H27" s="16">
        <v>0</v>
      </c>
      <c r="I27" s="16">
        <v>12003</v>
      </c>
      <c r="J27" s="17">
        <f t="shared" si="2"/>
        <v>1.2002999999999999</v>
      </c>
      <c r="K27" s="17">
        <f t="shared" si="3"/>
        <v>1.0612732095490716</v>
      </c>
    </row>
    <row r="28" spans="1:11" s="10" customFormat="1" ht="24.75" customHeight="1" x14ac:dyDescent="0.3">
      <c r="A28" s="15">
        <v>7</v>
      </c>
      <c r="B28" s="18" t="s">
        <v>82</v>
      </c>
      <c r="C28" s="16">
        <v>205000</v>
      </c>
      <c r="D28" s="16">
        <v>207000</v>
      </c>
      <c r="E28" s="16">
        <f>+F28+G28+H28+I28</f>
        <v>227477</v>
      </c>
      <c r="F28" s="16">
        <v>0</v>
      </c>
      <c r="G28" s="16">
        <v>184102</v>
      </c>
      <c r="H28" s="16">
        <v>43375</v>
      </c>
      <c r="I28" s="16">
        <v>0</v>
      </c>
      <c r="J28" s="17">
        <f t="shared" si="2"/>
        <v>1.1096439024390243</v>
      </c>
      <c r="K28" s="17">
        <f t="shared" si="3"/>
        <v>1.0989227053140096</v>
      </c>
    </row>
    <row r="29" spans="1:11" s="10" customFormat="1" ht="24.75" customHeight="1" x14ac:dyDescent="0.3">
      <c r="A29" s="15">
        <v>8</v>
      </c>
      <c r="B29" s="23" t="s">
        <v>83</v>
      </c>
      <c r="C29" s="16">
        <v>867000</v>
      </c>
      <c r="D29" s="16">
        <v>867000</v>
      </c>
      <c r="E29" s="16">
        <f t="shared" si="6"/>
        <v>720775</v>
      </c>
      <c r="F29" s="16">
        <v>452667</v>
      </c>
      <c r="G29" s="16">
        <v>268105</v>
      </c>
      <c r="H29" s="16">
        <v>2</v>
      </c>
      <c r="I29" s="16">
        <v>1</v>
      </c>
      <c r="J29" s="17">
        <f t="shared" si="2"/>
        <v>0.83134371395617068</v>
      </c>
      <c r="K29" s="17">
        <f t="shared" si="3"/>
        <v>0.83134371395617068</v>
      </c>
    </row>
    <row r="30" spans="1:11" s="10" customFormat="1" ht="24.75" customHeight="1" x14ac:dyDescent="0.3">
      <c r="A30" s="15">
        <v>9</v>
      </c>
      <c r="B30" s="18" t="s">
        <v>84</v>
      </c>
      <c r="C30" s="16">
        <f>+C31+C32</f>
        <v>135000</v>
      </c>
      <c r="D30" s="16">
        <v>135000</v>
      </c>
      <c r="E30" s="16">
        <f>+E31+E32+E33</f>
        <v>127037</v>
      </c>
      <c r="F30" s="16">
        <f t="shared" ref="F30:H30" si="9">+F31+F32+F33</f>
        <v>58013</v>
      </c>
      <c r="G30" s="16">
        <f t="shared" si="9"/>
        <v>38114</v>
      </c>
      <c r="H30" s="16">
        <f t="shared" si="9"/>
        <v>17696</v>
      </c>
      <c r="I30" s="16">
        <f>+I31+I32+I33</f>
        <v>13214</v>
      </c>
      <c r="J30" s="17">
        <f t="shared" si="2"/>
        <v>0.94101481481481486</v>
      </c>
      <c r="K30" s="17">
        <f t="shared" si="3"/>
        <v>0.94101481481481486</v>
      </c>
    </row>
    <row r="31" spans="1:11" s="10" customFormat="1" ht="24.75" customHeight="1" x14ac:dyDescent="0.3">
      <c r="A31" s="14" t="s">
        <v>85</v>
      </c>
      <c r="B31" s="19" t="s">
        <v>86</v>
      </c>
      <c r="C31" s="20">
        <v>57000</v>
      </c>
      <c r="D31" s="20"/>
      <c r="E31" s="20">
        <f t="shared" si="6"/>
        <v>58860</v>
      </c>
      <c r="F31" s="20">
        <v>58013</v>
      </c>
      <c r="G31" s="20">
        <v>824</v>
      </c>
      <c r="H31" s="20">
        <v>23</v>
      </c>
      <c r="I31" s="20">
        <v>0</v>
      </c>
      <c r="J31" s="21">
        <f t="shared" si="2"/>
        <v>1.0326315789473683</v>
      </c>
      <c r="K31" s="21"/>
    </row>
    <row r="32" spans="1:11" s="10" customFormat="1" ht="24.75" customHeight="1" x14ac:dyDescent="0.3">
      <c r="A32" s="14" t="s">
        <v>87</v>
      </c>
      <c r="B32" s="19" t="s">
        <v>88</v>
      </c>
      <c r="C32" s="82">
        <v>78000</v>
      </c>
      <c r="D32" s="20"/>
      <c r="E32" s="20">
        <f t="shared" si="6"/>
        <v>61079</v>
      </c>
      <c r="F32" s="20">
        <v>0</v>
      </c>
      <c r="G32" s="20">
        <v>37290</v>
      </c>
      <c r="H32" s="20">
        <v>17673</v>
      </c>
      <c r="I32" s="20">
        <v>6116</v>
      </c>
      <c r="J32" s="21">
        <f t="shared" si="2"/>
        <v>0.78306410256410253</v>
      </c>
      <c r="K32" s="21"/>
    </row>
    <row r="33" spans="1:16" s="10" customFormat="1" ht="24.75" customHeight="1" x14ac:dyDescent="0.3">
      <c r="A33" s="14" t="s">
        <v>89</v>
      </c>
      <c r="B33" s="19" t="s">
        <v>90</v>
      </c>
      <c r="C33" s="82">
        <v>0</v>
      </c>
      <c r="D33" s="20"/>
      <c r="E33" s="20">
        <f t="shared" si="6"/>
        <v>7098</v>
      </c>
      <c r="F33" s="20">
        <v>0</v>
      </c>
      <c r="G33" s="20">
        <v>0</v>
      </c>
      <c r="H33" s="20">
        <v>0</v>
      </c>
      <c r="I33" s="20">
        <v>7098</v>
      </c>
      <c r="J33" s="21"/>
      <c r="K33" s="21"/>
    </row>
    <row r="34" spans="1:16" s="25" customFormat="1" ht="24.75" customHeight="1" x14ac:dyDescent="0.3">
      <c r="A34" s="15">
        <v>10</v>
      </c>
      <c r="B34" s="23" t="s">
        <v>91</v>
      </c>
      <c r="C34" s="16">
        <v>1000000</v>
      </c>
      <c r="D34" s="16">
        <v>1400000</v>
      </c>
      <c r="E34" s="16">
        <f t="shared" si="6"/>
        <v>2439697</v>
      </c>
      <c r="F34" s="16">
        <v>0</v>
      </c>
      <c r="G34" s="16">
        <v>324279</v>
      </c>
      <c r="H34" s="16">
        <v>1411212</v>
      </c>
      <c r="I34" s="16">
        <v>704206</v>
      </c>
      <c r="J34" s="17">
        <f t="shared" si="2"/>
        <v>2.4396969999999998</v>
      </c>
      <c r="K34" s="17">
        <f t="shared" si="3"/>
        <v>1.7426407142857143</v>
      </c>
      <c r="L34" s="24"/>
      <c r="M34" s="24"/>
      <c r="N34" s="24"/>
      <c r="O34" s="24"/>
      <c r="P34" s="24">
        <f t="shared" ref="P34" si="10">+I10-I34</f>
        <v>185090</v>
      </c>
    </row>
    <row r="35" spans="1:16" s="10" customFormat="1" ht="24.75" customHeight="1" x14ac:dyDescent="0.3">
      <c r="A35" s="15">
        <v>11</v>
      </c>
      <c r="B35" s="23" t="s">
        <v>92</v>
      </c>
      <c r="C35" s="16">
        <v>90000</v>
      </c>
      <c r="D35" s="16">
        <v>87072</v>
      </c>
      <c r="E35" s="16">
        <f t="shared" si="6"/>
        <v>97361</v>
      </c>
      <c r="F35" s="16">
        <v>0</v>
      </c>
      <c r="G35" s="16">
        <v>15217</v>
      </c>
      <c r="H35" s="16">
        <v>66983</v>
      </c>
      <c r="I35" s="16">
        <v>15161</v>
      </c>
      <c r="J35" s="17">
        <f t="shared" si="2"/>
        <v>1.0817888888888889</v>
      </c>
      <c r="K35" s="17">
        <f t="shared" si="3"/>
        <v>1.1181665747886806</v>
      </c>
    </row>
    <row r="36" spans="1:16" s="10" customFormat="1" ht="24.75" customHeight="1" x14ac:dyDescent="0.3">
      <c r="A36" s="26">
        <v>12</v>
      </c>
      <c r="B36" s="23" t="s">
        <v>93</v>
      </c>
      <c r="C36" s="27"/>
      <c r="D36" s="27"/>
      <c r="E36" s="16">
        <f t="shared" si="6"/>
        <v>0</v>
      </c>
      <c r="F36" s="27">
        <v>0</v>
      </c>
      <c r="G36" s="27">
        <v>0</v>
      </c>
      <c r="H36" s="27">
        <v>0</v>
      </c>
      <c r="I36" s="27">
        <v>0</v>
      </c>
      <c r="J36" s="17"/>
      <c r="K36" s="17"/>
    </row>
    <row r="37" spans="1:16" s="25" customFormat="1" ht="24.75" customHeight="1" x14ac:dyDescent="0.3">
      <c r="A37" s="15">
        <v>13</v>
      </c>
      <c r="B37" s="23" t="s">
        <v>94</v>
      </c>
      <c r="C37" s="16"/>
      <c r="D37" s="16"/>
      <c r="E37" s="16">
        <f t="shared" si="6"/>
        <v>360</v>
      </c>
      <c r="F37" s="16">
        <v>0</v>
      </c>
      <c r="G37" s="16">
        <v>73</v>
      </c>
      <c r="H37" s="16">
        <v>287</v>
      </c>
      <c r="I37" s="16">
        <v>0</v>
      </c>
      <c r="J37" s="17"/>
      <c r="K37" s="17"/>
    </row>
    <row r="38" spans="1:16" s="25" customFormat="1" ht="36" customHeight="1" x14ac:dyDescent="0.3">
      <c r="A38" s="15">
        <v>14</v>
      </c>
      <c r="B38" s="23" t="s">
        <v>95</v>
      </c>
      <c r="C38" s="16"/>
      <c r="D38" s="16"/>
      <c r="E38" s="16">
        <f t="shared" si="6"/>
        <v>0</v>
      </c>
      <c r="F38" s="16">
        <v>0</v>
      </c>
      <c r="G38" s="16">
        <v>0</v>
      </c>
      <c r="H38" s="16">
        <v>0</v>
      </c>
      <c r="I38" s="16">
        <v>0</v>
      </c>
      <c r="J38" s="17"/>
      <c r="K38" s="17"/>
    </row>
    <row r="39" spans="1:16" s="10" customFormat="1" ht="24.75" customHeight="1" x14ac:dyDescent="0.3">
      <c r="A39" s="15">
        <v>15</v>
      </c>
      <c r="B39" s="18" t="s">
        <v>96</v>
      </c>
      <c r="C39" s="16">
        <v>145000</v>
      </c>
      <c r="D39" s="16">
        <v>141300</v>
      </c>
      <c r="E39" s="16">
        <f t="shared" si="6"/>
        <v>196221</v>
      </c>
      <c r="F39" s="16">
        <v>86422</v>
      </c>
      <c r="G39" s="16">
        <v>69759</v>
      </c>
      <c r="H39" s="16">
        <v>12402</v>
      </c>
      <c r="I39" s="16">
        <v>27638</v>
      </c>
      <c r="J39" s="17">
        <f t="shared" si="2"/>
        <v>1.353248275862069</v>
      </c>
      <c r="K39" s="17">
        <f t="shared" si="3"/>
        <v>1.388683651804671</v>
      </c>
    </row>
    <row r="40" spans="1:16" s="25" customFormat="1" ht="28.5" customHeight="1" x14ac:dyDescent="0.3">
      <c r="A40" s="15">
        <v>16</v>
      </c>
      <c r="B40" s="23" t="s">
        <v>97</v>
      </c>
      <c r="C40" s="16">
        <v>14000</v>
      </c>
      <c r="D40" s="16">
        <v>25610</v>
      </c>
      <c r="E40" s="16">
        <f t="shared" si="6"/>
        <v>36605</v>
      </c>
      <c r="F40" s="16">
        <v>851</v>
      </c>
      <c r="G40" s="16">
        <v>17938</v>
      </c>
      <c r="H40" s="16">
        <v>17816</v>
      </c>
      <c r="I40" s="16">
        <v>0</v>
      </c>
      <c r="J40" s="17">
        <f t="shared" si="2"/>
        <v>2.614642857142857</v>
      </c>
      <c r="K40" s="17">
        <f t="shared" si="3"/>
        <v>1.429324482623975</v>
      </c>
    </row>
    <row r="41" spans="1:16" s="10" customFormat="1" ht="36" customHeight="1" x14ac:dyDescent="0.3">
      <c r="A41" s="15">
        <v>17</v>
      </c>
      <c r="B41" s="23" t="s">
        <v>98</v>
      </c>
      <c r="C41" s="16">
        <v>20000</v>
      </c>
      <c r="D41" s="16">
        <v>30828</v>
      </c>
      <c r="E41" s="16">
        <f t="shared" si="6"/>
        <v>22786</v>
      </c>
      <c r="F41" s="16">
        <v>0</v>
      </c>
      <c r="G41" s="16">
        <v>0</v>
      </c>
      <c r="H41" s="16">
        <v>0</v>
      </c>
      <c r="I41" s="16">
        <v>22786</v>
      </c>
      <c r="J41" s="17">
        <f t="shared" si="2"/>
        <v>1.1393</v>
      </c>
      <c r="K41" s="17">
        <f t="shared" si="3"/>
        <v>0.73913325548202935</v>
      </c>
    </row>
    <row r="42" spans="1:16" s="10" customFormat="1" ht="24.75" customHeight="1" x14ac:dyDescent="0.3">
      <c r="A42" s="15">
        <v>18</v>
      </c>
      <c r="B42" s="23" t="s">
        <v>99</v>
      </c>
      <c r="C42" s="16"/>
      <c r="D42" s="16"/>
      <c r="E42" s="16">
        <f t="shared" si="6"/>
        <v>0</v>
      </c>
      <c r="F42" s="16">
        <v>0</v>
      </c>
      <c r="G42" s="16">
        <v>0</v>
      </c>
      <c r="H42" s="16">
        <v>0</v>
      </c>
      <c r="I42" s="16">
        <v>0</v>
      </c>
      <c r="J42" s="17"/>
      <c r="K42" s="17"/>
    </row>
    <row r="43" spans="1:16" s="10" customFormat="1" ht="24.75" customHeight="1" x14ac:dyDescent="0.3">
      <c r="A43" s="15">
        <v>19</v>
      </c>
      <c r="B43" s="23" t="s">
        <v>100</v>
      </c>
      <c r="C43" s="16">
        <v>14000</v>
      </c>
      <c r="D43" s="16">
        <v>14000</v>
      </c>
      <c r="E43" s="16">
        <f t="shared" si="6"/>
        <v>10647</v>
      </c>
      <c r="F43" s="16">
        <v>0</v>
      </c>
      <c r="G43" s="16">
        <v>10647</v>
      </c>
      <c r="H43" s="16">
        <v>0</v>
      </c>
      <c r="I43" s="16">
        <v>0</v>
      </c>
      <c r="J43" s="17">
        <f t="shared" si="2"/>
        <v>0.76049999999999995</v>
      </c>
      <c r="K43" s="17">
        <f t="shared" si="3"/>
        <v>0.76049999999999995</v>
      </c>
    </row>
    <row r="44" spans="1:16" s="10" customFormat="1" ht="30.75" customHeight="1" x14ac:dyDescent="0.3">
      <c r="A44" s="15">
        <v>20</v>
      </c>
      <c r="B44" s="23" t="s">
        <v>101</v>
      </c>
      <c r="C44" s="16">
        <v>2000</v>
      </c>
      <c r="D44" s="16">
        <v>0</v>
      </c>
      <c r="E44" s="16">
        <f t="shared" si="6"/>
        <v>1037</v>
      </c>
      <c r="F44" s="16">
        <v>0</v>
      </c>
      <c r="G44" s="16">
        <v>1037</v>
      </c>
      <c r="H44" s="16">
        <v>0</v>
      </c>
      <c r="I44" s="16">
        <v>0</v>
      </c>
      <c r="J44" s="17">
        <f t="shared" si="2"/>
        <v>0.51849999999999996</v>
      </c>
      <c r="K44" s="17"/>
    </row>
    <row r="45" spans="1:16" s="10" customFormat="1" ht="24.75" customHeight="1" x14ac:dyDescent="0.3">
      <c r="A45" s="15" t="s">
        <v>102</v>
      </c>
      <c r="B45" s="23" t="s">
        <v>103</v>
      </c>
      <c r="C45" s="28"/>
      <c r="D45" s="28"/>
      <c r="E45" s="16"/>
      <c r="F45" s="28"/>
      <c r="G45" s="28"/>
      <c r="H45" s="28"/>
      <c r="I45" s="28"/>
      <c r="J45" s="17"/>
      <c r="K45" s="17"/>
    </row>
    <row r="46" spans="1:16" s="10" customFormat="1" ht="24.75" customHeight="1" x14ac:dyDescent="0.3">
      <c r="A46" s="15" t="s">
        <v>104</v>
      </c>
      <c r="B46" s="18" t="s">
        <v>105</v>
      </c>
      <c r="C46" s="16">
        <f>+C48+C49+C50+C51+C52+C53+C54</f>
        <v>6900000</v>
      </c>
      <c r="D46" s="16">
        <v>6900000</v>
      </c>
      <c r="E46" s="29">
        <f t="shared" ref="E46:I46" si="11">+E48+E49+E50+E51+E52+E53+E54</f>
        <v>6243170</v>
      </c>
      <c r="F46" s="29">
        <f t="shared" si="11"/>
        <v>6242860</v>
      </c>
      <c r="G46" s="29">
        <f t="shared" si="11"/>
        <v>310</v>
      </c>
      <c r="H46" s="29">
        <f t="shared" si="11"/>
        <v>0</v>
      </c>
      <c r="I46" s="29">
        <f t="shared" si="11"/>
        <v>0</v>
      </c>
      <c r="J46" s="17">
        <f t="shared" si="2"/>
        <v>0.90480724637681165</v>
      </c>
      <c r="K46" s="17">
        <f t="shared" si="3"/>
        <v>0.90480724637681165</v>
      </c>
    </row>
    <row r="47" spans="1:16" s="10" customFormat="1" ht="31.5" customHeight="1" x14ac:dyDescent="0.3">
      <c r="A47" s="15" t="s">
        <v>106</v>
      </c>
      <c r="B47" s="18" t="s">
        <v>107</v>
      </c>
      <c r="C47" s="16">
        <f>+C48+C49+C50+C51+C52+C53+C54+C55</f>
        <v>6900000</v>
      </c>
      <c r="D47" s="16">
        <v>6900000</v>
      </c>
      <c r="E47" s="16">
        <f t="shared" ref="E47:I47" si="12">+E48+E49+E50+E51+E52+E53+E54+E55</f>
        <v>5742504</v>
      </c>
      <c r="F47" s="16">
        <f t="shared" si="12"/>
        <v>5742194</v>
      </c>
      <c r="G47" s="16">
        <f t="shared" si="12"/>
        <v>310</v>
      </c>
      <c r="H47" s="16">
        <f t="shared" si="12"/>
        <v>0</v>
      </c>
      <c r="I47" s="16">
        <f t="shared" si="12"/>
        <v>0</v>
      </c>
      <c r="J47" s="17">
        <f t="shared" si="2"/>
        <v>0.83224695652173908</v>
      </c>
      <c r="K47" s="17">
        <f t="shared" si="3"/>
        <v>0.83224695652173908</v>
      </c>
    </row>
    <row r="48" spans="1:16" s="10" customFormat="1" ht="24.75" customHeight="1" x14ac:dyDescent="0.3">
      <c r="A48" s="14">
        <v>1</v>
      </c>
      <c r="B48" s="30" t="s">
        <v>108</v>
      </c>
      <c r="C48" s="20">
        <v>71000</v>
      </c>
      <c r="D48" s="20"/>
      <c r="E48" s="20">
        <f t="shared" ref="E48:E55" si="13">+F48+G48+H48+I48</f>
        <v>82733</v>
      </c>
      <c r="F48" s="20">
        <v>82733</v>
      </c>
      <c r="G48" s="20">
        <v>0</v>
      </c>
      <c r="H48" s="20">
        <v>0</v>
      </c>
      <c r="I48" s="20">
        <v>0</v>
      </c>
      <c r="J48" s="21">
        <f t="shared" si="2"/>
        <v>1.1652535211267605</v>
      </c>
      <c r="K48" s="21"/>
    </row>
    <row r="49" spans="1:11" s="10" customFormat="1" ht="24.75" customHeight="1" x14ac:dyDescent="0.3">
      <c r="A49" s="14">
        <v>2</v>
      </c>
      <c r="B49" s="30" t="s">
        <v>109</v>
      </c>
      <c r="C49" s="20">
        <v>962000</v>
      </c>
      <c r="D49" s="20"/>
      <c r="E49" s="20">
        <f t="shared" si="13"/>
        <v>202805</v>
      </c>
      <c r="F49" s="20">
        <v>202805</v>
      </c>
      <c r="G49" s="20">
        <v>0</v>
      </c>
      <c r="H49" s="20">
        <v>0</v>
      </c>
      <c r="I49" s="20">
        <v>0</v>
      </c>
      <c r="J49" s="21">
        <f t="shared" si="2"/>
        <v>0.21081600831600833</v>
      </c>
      <c r="K49" s="21"/>
    </row>
    <row r="50" spans="1:11" s="10" customFormat="1" ht="24.75" customHeight="1" x14ac:dyDescent="0.3">
      <c r="A50" s="14">
        <v>3</v>
      </c>
      <c r="B50" s="30" t="s">
        <v>110</v>
      </c>
      <c r="C50" s="20">
        <v>2000</v>
      </c>
      <c r="D50" s="20"/>
      <c r="E50" s="20">
        <f t="shared" si="13"/>
        <v>3307</v>
      </c>
      <c r="F50" s="20">
        <v>3307</v>
      </c>
      <c r="G50" s="20">
        <v>0</v>
      </c>
      <c r="H50" s="20">
        <v>0</v>
      </c>
      <c r="I50" s="20">
        <v>0</v>
      </c>
      <c r="J50" s="21">
        <f t="shared" si="2"/>
        <v>1.6535</v>
      </c>
      <c r="K50" s="21"/>
    </row>
    <row r="51" spans="1:11" s="10" customFormat="1" ht="24.75" customHeight="1" x14ac:dyDescent="0.3">
      <c r="A51" s="14">
        <v>4</v>
      </c>
      <c r="B51" s="30" t="s">
        <v>111</v>
      </c>
      <c r="C51" s="20">
        <v>5800000</v>
      </c>
      <c r="D51" s="20"/>
      <c r="E51" s="20">
        <f t="shared" si="13"/>
        <v>5848842</v>
      </c>
      <c r="F51" s="20">
        <v>5848842</v>
      </c>
      <c r="G51" s="20">
        <v>0</v>
      </c>
      <c r="H51" s="20">
        <v>0</v>
      </c>
      <c r="I51" s="20">
        <v>0</v>
      </c>
      <c r="J51" s="21">
        <f t="shared" si="2"/>
        <v>1.0084210344827587</v>
      </c>
      <c r="K51" s="21"/>
    </row>
    <row r="52" spans="1:11" s="10" customFormat="1" ht="24.75" customHeight="1" x14ac:dyDescent="0.3">
      <c r="A52" s="14">
        <v>5</v>
      </c>
      <c r="B52" s="30" t="s">
        <v>112</v>
      </c>
      <c r="C52" s="20"/>
      <c r="D52" s="20"/>
      <c r="E52" s="20">
        <f t="shared" si="13"/>
        <v>340</v>
      </c>
      <c r="F52" s="20">
        <v>340</v>
      </c>
      <c r="G52" s="20">
        <v>0</v>
      </c>
      <c r="H52" s="20">
        <v>0</v>
      </c>
      <c r="I52" s="20">
        <v>0</v>
      </c>
      <c r="J52" s="21"/>
      <c r="K52" s="21"/>
    </row>
    <row r="53" spans="1:11" s="10" customFormat="1" ht="24.75" customHeight="1" x14ac:dyDescent="0.3">
      <c r="A53" s="14">
        <v>6</v>
      </c>
      <c r="B53" s="19" t="s">
        <v>113</v>
      </c>
      <c r="C53" s="20">
        <v>65000</v>
      </c>
      <c r="D53" s="20"/>
      <c r="E53" s="20">
        <f t="shared" si="13"/>
        <v>102878</v>
      </c>
      <c r="F53" s="20">
        <v>102878</v>
      </c>
      <c r="G53" s="20">
        <v>0</v>
      </c>
      <c r="H53" s="20">
        <v>0</v>
      </c>
      <c r="I53" s="20">
        <v>0</v>
      </c>
      <c r="J53" s="21">
        <f t="shared" si="2"/>
        <v>1.5827384615384616</v>
      </c>
      <c r="K53" s="21"/>
    </row>
    <row r="54" spans="1:11" s="10" customFormat="1" ht="24.75" customHeight="1" x14ac:dyDescent="0.3">
      <c r="A54" s="14">
        <v>7</v>
      </c>
      <c r="B54" s="19" t="s">
        <v>114</v>
      </c>
      <c r="C54" s="20"/>
      <c r="D54" s="20"/>
      <c r="E54" s="20">
        <f t="shared" si="13"/>
        <v>2265</v>
      </c>
      <c r="F54" s="20">
        <v>1955</v>
      </c>
      <c r="G54" s="20">
        <v>310</v>
      </c>
      <c r="H54" s="20">
        <v>0</v>
      </c>
      <c r="I54" s="20">
        <v>0</v>
      </c>
      <c r="J54" s="21"/>
      <c r="K54" s="21"/>
    </row>
    <row r="55" spans="1:11" s="10" customFormat="1" ht="24.75" customHeight="1" x14ac:dyDescent="0.3">
      <c r="A55" s="14">
        <v>8</v>
      </c>
      <c r="B55" s="19" t="s">
        <v>115</v>
      </c>
      <c r="C55" s="20"/>
      <c r="D55" s="20"/>
      <c r="E55" s="20">
        <f t="shared" si="13"/>
        <v>-500666</v>
      </c>
      <c r="F55" s="20">
        <v>-500666</v>
      </c>
      <c r="G55" s="20">
        <v>0</v>
      </c>
      <c r="H55" s="20">
        <v>0</v>
      </c>
      <c r="I55" s="20">
        <v>0</v>
      </c>
      <c r="J55" s="21"/>
      <c r="K55" s="21"/>
    </row>
    <row r="56" spans="1:11" s="25" customFormat="1" ht="27.75" customHeight="1" x14ac:dyDescent="0.3">
      <c r="A56" s="15" t="s">
        <v>116</v>
      </c>
      <c r="B56" s="23" t="s">
        <v>117</v>
      </c>
      <c r="C56" s="16"/>
      <c r="D56" s="16"/>
      <c r="E56" s="16"/>
      <c r="F56" s="16"/>
      <c r="G56" s="16"/>
      <c r="H56" s="16"/>
      <c r="I56" s="16"/>
      <c r="J56" s="17"/>
      <c r="K56" s="17"/>
    </row>
    <row r="57" spans="1:11" s="25" customFormat="1" ht="36" customHeight="1" x14ac:dyDescent="0.3">
      <c r="A57" s="15" t="s">
        <v>118</v>
      </c>
      <c r="B57" s="23" t="s">
        <v>119</v>
      </c>
      <c r="C57" s="16"/>
      <c r="D57" s="16">
        <v>66554</v>
      </c>
      <c r="E57" s="16">
        <f>+E58+E59</f>
        <v>20114</v>
      </c>
      <c r="F57" s="16">
        <f t="shared" ref="F57:I57" si="14">+F58+F59</f>
        <v>0</v>
      </c>
      <c r="G57" s="16">
        <f t="shared" si="14"/>
        <v>3000</v>
      </c>
      <c r="H57" s="16">
        <f t="shared" si="14"/>
        <v>0</v>
      </c>
      <c r="I57" s="16">
        <f t="shared" si="14"/>
        <v>17114</v>
      </c>
      <c r="J57" s="17"/>
      <c r="K57" s="17"/>
    </row>
    <row r="58" spans="1:11" s="10" customFormat="1" ht="36" customHeight="1" x14ac:dyDescent="0.3">
      <c r="A58" s="14">
        <v>1</v>
      </c>
      <c r="B58" s="19" t="s">
        <v>120</v>
      </c>
      <c r="C58" s="20"/>
      <c r="D58" s="20"/>
      <c r="E58" s="20">
        <f>+F58+G58+H58+I58</f>
        <v>13440</v>
      </c>
      <c r="F58" s="20">
        <v>0</v>
      </c>
      <c r="G58" s="20">
        <v>0</v>
      </c>
      <c r="H58" s="20">
        <v>0</v>
      </c>
      <c r="I58" s="20">
        <v>13440</v>
      </c>
      <c r="J58" s="21"/>
      <c r="K58" s="21"/>
    </row>
    <row r="59" spans="1:11" s="10" customFormat="1" ht="36" customHeight="1" x14ac:dyDescent="0.3">
      <c r="A59" s="14">
        <v>2</v>
      </c>
      <c r="B59" s="19" t="s">
        <v>121</v>
      </c>
      <c r="C59" s="20"/>
      <c r="D59" s="20"/>
      <c r="E59" s="20">
        <f>+F59+G59+H59+I59</f>
        <v>6674</v>
      </c>
      <c r="F59" s="20">
        <v>0</v>
      </c>
      <c r="G59" s="20">
        <v>3000</v>
      </c>
      <c r="H59" s="20">
        <v>0</v>
      </c>
      <c r="I59" s="20">
        <v>3674</v>
      </c>
      <c r="J59" s="21"/>
      <c r="K59" s="21"/>
    </row>
    <row r="60" spans="1:11" s="25" customFormat="1" ht="36" customHeight="1" x14ac:dyDescent="0.3">
      <c r="A60" s="15" t="s">
        <v>122</v>
      </c>
      <c r="B60" s="23" t="s">
        <v>123</v>
      </c>
      <c r="C60" s="16"/>
      <c r="D60" s="16"/>
      <c r="E60" s="16"/>
      <c r="F60" s="16"/>
      <c r="G60" s="16"/>
      <c r="H60" s="16"/>
      <c r="I60" s="16"/>
      <c r="J60" s="17"/>
      <c r="K60" s="17"/>
    </row>
    <row r="61" spans="1:11" s="25" customFormat="1" ht="36" customHeight="1" x14ac:dyDescent="0.3">
      <c r="A61" s="15" t="s">
        <v>52</v>
      </c>
      <c r="B61" s="23" t="s">
        <v>124</v>
      </c>
      <c r="C61" s="16">
        <v>124400</v>
      </c>
      <c r="D61" s="16">
        <v>124400</v>
      </c>
      <c r="E61" s="16">
        <f>+E62+E65</f>
        <v>47948.766100000001</v>
      </c>
      <c r="F61" s="16">
        <f t="shared" ref="F61:I61" si="15">+F62+F65</f>
        <v>0</v>
      </c>
      <c r="G61" s="16">
        <f t="shared" si="15"/>
        <v>47948.766100000001</v>
      </c>
      <c r="H61" s="16">
        <f t="shared" si="15"/>
        <v>0</v>
      </c>
      <c r="I61" s="16">
        <f t="shared" si="15"/>
        <v>0</v>
      </c>
      <c r="J61" s="17">
        <f t="shared" si="2"/>
        <v>0.3854402419614148</v>
      </c>
      <c r="K61" s="17">
        <f t="shared" si="3"/>
        <v>0.3854402419614148</v>
      </c>
    </row>
    <row r="62" spans="1:11" s="25" customFormat="1" ht="24.75" customHeight="1" x14ac:dyDescent="0.3">
      <c r="A62" s="15" t="s">
        <v>58</v>
      </c>
      <c r="B62" s="23" t="s">
        <v>125</v>
      </c>
      <c r="C62" s="16"/>
      <c r="D62" s="16"/>
      <c r="E62" s="16">
        <f>+E63+E64</f>
        <v>47948.766100000001</v>
      </c>
      <c r="F62" s="16">
        <f t="shared" ref="F62:I62" si="16">+F63+F64</f>
        <v>0</v>
      </c>
      <c r="G62" s="16">
        <f t="shared" si="16"/>
        <v>47948.766100000001</v>
      </c>
      <c r="H62" s="16">
        <f t="shared" si="16"/>
        <v>0</v>
      </c>
      <c r="I62" s="16">
        <f t="shared" si="16"/>
        <v>0</v>
      </c>
      <c r="J62" s="17"/>
      <c r="K62" s="17"/>
    </row>
    <row r="63" spans="1:11" s="10" customFormat="1" ht="24.75" customHeight="1" x14ac:dyDescent="0.3">
      <c r="A63" s="14">
        <v>1</v>
      </c>
      <c r="B63" s="19" t="s">
        <v>126</v>
      </c>
      <c r="C63" s="20"/>
      <c r="D63" s="20"/>
      <c r="E63" s="16">
        <f t="shared" ref="E63:E76" si="17">+F63+G63+H63+I63</f>
        <v>0</v>
      </c>
      <c r="F63" s="20"/>
      <c r="G63" s="20"/>
      <c r="H63" s="20"/>
      <c r="I63" s="20"/>
      <c r="J63" s="17"/>
      <c r="K63" s="17"/>
    </row>
    <row r="64" spans="1:11" s="10" customFormat="1" ht="27.75" customHeight="1" x14ac:dyDescent="0.3">
      <c r="A64" s="14">
        <v>2</v>
      </c>
      <c r="B64" s="19" t="s">
        <v>127</v>
      </c>
      <c r="C64" s="20"/>
      <c r="D64" s="20"/>
      <c r="E64" s="20">
        <f>+F64+G64+H64+I64</f>
        <v>47948.766100000001</v>
      </c>
      <c r="F64" s="20"/>
      <c r="G64" s="20">
        <v>47948.766100000001</v>
      </c>
      <c r="H64" s="20"/>
      <c r="I64" s="20"/>
      <c r="J64" s="21"/>
      <c r="K64" s="21"/>
    </row>
    <row r="65" spans="1:13" s="25" customFormat="1" ht="24.75" customHeight="1" x14ac:dyDescent="0.3">
      <c r="A65" s="15" t="s">
        <v>102</v>
      </c>
      <c r="B65" s="23" t="s">
        <v>128</v>
      </c>
      <c r="C65" s="16"/>
      <c r="D65" s="16"/>
      <c r="E65" s="16">
        <f>+E66+E67</f>
        <v>0</v>
      </c>
      <c r="F65" s="16">
        <v>0</v>
      </c>
      <c r="G65" s="16">
        <v>0</v>
      </c>
      <c r="H65" s="16">
        <v>0</v>
      </c>
      <c r="I65" s="16">
        <v>0</v>
      </c>
      <c r="J65" s="17"/>
      <c r="K65" s="17"/>
    </row>
    <row r="66" spans="1:13" s="10" customFormat="1" ht="24.75" customHeight="1" x14ac:dyDescent="0.3">
      <c r="A66" s="14">
        <v>1</v>
      </c>
      <c r="B66" s="19" t="s">
        <v>126</v>
      </c>
      <c r="C66" s="20"/>
      <c r="D66" s="20"/>
      <c r="E66" s="20">
        <f t="shared" si="17"/>
        <v>0</v>
      </c>
      <c r="F66" s="20"/>
      <c r="G66" s="20"/>
      <c r="H66" s="20"/>
      <c r="I66" s="20"/>
      <c r="J66" s="21"/>
      <c r="K66" s="21"/>
    </row>
    <row r="67" spans="1:13" s="10" customFormat="1" ht="27.75" customHeight="1" x14ac:dyDescent="0.3">
      <c r="A67" s="14">
        <v>2</v>
      </c>
      <c r="B67" s="19" t="s">
        <v>127</v>
      </c>
      <c r="C67" s="20"/>
      <c r="D67" s="20"/>
      <c r="E67" s="20">
        <f t="shared" si="17"/>
        <v>0</v>
      </c>
      <c r="F67" s="20"/>
      <c r="G67" s="20"/>
      <c r="H67" s="20"/>
      <c r="I67" s="20"/>
      <c r="J67" s="21"/>
      <c r="K67" s="21"/>
    </row>
    <row r="68" spans="1:13" s="25" customFormat="1" ht="27.75" customHeight="1" x14ac:dyDescent="0.3">
      <c r="A68" s="15" t="s">
        <v>129</v>
      </c>
      <c r="B68" s="23" t="s">
        <v>130</v>
      </c>
      <c r="C68" s="16">
        <f>+C69+C74</f>
        <v>9351388</v>
      </c>
      <c r="D68" s="16">
        <f t="shared" ref="D68:I68" si="18">+D69+D74</f>
        <v>9351388</v>
      </c>
      <c r="E68" s="16">
        <f t="shared" si="18"/>
        <v>19368258</v>
      </c>
      <c r="F68" s="16">
        <f t="shared" si="18"/>
        <v>0</v>
      </c>
      <c r="G68" s="16">
        <f t="shared" si="18"/>
        <v>10233987</v>
      </c>
      <c r="H68" s="16">
        <f t="shared" si="18"/>
        <v>6341945</v>
      </c>
      <c r="I68" s="16">
        <f t="shared" si="18"/>
        <v>2792326</v>
      </c>
      <c r="J68" s="17">
        <f t="shared" si="2"/>
        <v>2.0711639812186169</v>
      </c>
      <c r="K68" s="17">
        <f t="shared" si="3"/>
        <v>2.0711639812186169</v>
      </c>
      <c r="L68" s="24"/>
      <c r="M68" s="25" t="s">
        <v>182</v>
      </c>
    </row>
    <row r="69" spans="1:13" s="25" customFormat="1" ht="24.75" customHeight="1" x14ac:dyDescent="0.3">
      <c r="A69" s="15" t="s">
        <v>58</v>
      </c>
      <c r="B69" s="23" t="s">
        <v>131</v>
      </c>
      <c r="C69" s="16">
        <f>+C70+C71</f>
        <v>9351388</v>
      </c>
      <c r="D69" s="16">
        <f t="shared" ref="D69:I69" si="19">+D70+D71</f>
        <v>9351388</v>
      </c>
      <c r="E69" s="16">
        <f t="shared" si="19"/>
        <v>19364068</v>
      </c>
      <c r="F69" s="16">
        <f>+F70+F71</f>
        <v>0</v>
      </c>
      <c r="G69" s="16">
        <f t="shared" si="19"/>
        <v>10233433</v>
      </c>
      <c r="H69" s="16">
        <f t="shared" si="19"/>
        <v>6338309</v>
      </c>
      <c r="I69" s="16">
        <f t="shared" si="19"/>
        <v>2792326</v>
      </c>
      <c r="J69" s="17">
        <f t="shared" si="2"/>
        <v>2.07071591939079</v>
      </c>
      <c r="K69" s="17">
        <f t="shared" si="3"/>
        <v>2.07071591939079</v>
      </c>
      <c r="L69" s="24"/>
    </row>
    <row r="70" spans="1:13" s="10" customFormat="1" ht="24.75" customHeight="1" x14ac:dyDescent="0.3">
      <c r="A70" s="14">
        <v>1</v>
      </c>
      <c r="B70" s="19" t="s">
        <v>132</v>
      </c>
      <c r="C70" s="20">
        <v>5833191</v>
      </c>
      <c r="D70" s="20">
        <v>5833191</v>
      </c>
      <c r="E70" s="20">
        <f>+F70+G70+H70+I70</f>
        <v>12801888</v>
      </c>
      <c r="F70" s="20">
        <v>0</v>
      </c>
      <c r="G70" s="20">
        <v>6605200</v>
      </c>
      <c r="H70" s="20">
        <v>5143700</v>
      </c>
      <c r="I70" s="20">
        <v>1052988</v>
      </c>
      <c r="J70" s="21">
        <f t="shared" si="2"/>
        <v>2.1946629212038489</v>
      </c>
      <c r="K70" s="21">
        <f t="shared" si="3"/>
        <v>2.1946629212038489</v>
      </c>
    </row>
    <row r="71" spans="1:13" s="10" customFormat="1" ht="24.75" customHeight="1" x14ac:dyDescent="0.3">
      <c r="A71" s="14">
        <v>2</v>
      </c>
      <c r="B71" s="19" t="s">
        <v>133</v>
      </c>
      <c r="C71" s="20">
        <f>+C72+C73</f>
        <v>3518197</v>
      </c>
      <c r="D71" s="20">
        <f t="shared" ref="D71:I71" si="20">+D72+D73</f>
        <v>3518197</v>
      </c>
      <c r="E71" s="20">
        <f>+E72+E73</f>
        <v>6562180</v>
      </c>
      <c r="F71" s="20">
        <f>+F72+F73</f>
        <v>0</v>
      </c>
      <c r="G71" s="20">
        <f t="shared" si="20"/>
        <v>3628233</v>
      </c>
      <c r="H71" s="20">
        <f t="shared" si="20"/>
        <v>1194609</v>
      </c>
      <c r="I71" s="20">
        <f t="shared" si="20"/>
        <v>1739338</v>
      </c>
      <c r="J71" s="21">
        <f t="shared" si="2"/>
        <v>1.8652110726033817</v>
      </c>
      <c r="K71" s="21">
        <f t="shared" si="3"/>
        <v>1.8652110726033817</v>
      </c>
    </row>
    <row r="72" spans="1:13" s="10" customFormat="1" ht="36" customHeight="1" x14ac:dyDescent="0.3">
      <c r="A72" s="14" t="s">
        <v>70</v>
      </c>
      <c r="B72" s="19" t="s">
        <v>134</v>
      </c>
      <c r="C72" s="20">
        <v>3008579</v>
      </c>
      <c r="D72" s="20">
        <v>3008579</v>
      </c>
      <c r="E72" s="20">
        <f>+F72+G72+H72+I72</f>
        <v>5891505</v>
      </c>
      <c r="F72" s="20">
        <v>0</v>
      </c>
      <c r="G72" s="20">
        <v>2957558</v>
      </c>
      <c r="H72" s="20">
        <v>1194609</v>
      </c>
      <c r="I72" s="20">
        <v>1739338</v>
      </c>
      <c r="J72" s="21">
        <f t="shared" si="2"/>
        <v>1.9582351003580096</v>
      </c>
      <c r="K72" s="21">
        <f t="shared" si="3"/>
        <v>1.9582351003580096</v>
      </c>
    </row>
    <row r="73" spans="1:13" s="10" customFormat="1" ht="36" customHeight="1" x14ac:dyDescent="0.3">
      <c r="A73" s="14" t="s">
        <v>71</v>
      </c>
      <c r="B73" s="19" t="s">
        <v>135</v>
      </c>
      <c r="C73" s="20">
        <v>509618</v>
      </c>
      <c r="D73" s="20">
        <v>509618</v>
      </c>
      <c r="E73" s="20">
        <f>+F73+G73+H73+I73</f>
        <v>670675</v>
      </c>
      <c r="F73" s="20">
        <v>0</v>
      </c>
      <c r="G73" s="20">
        <v>670675</v>
      </c>
      <c r="H73" s="20">
        <v>0</v>
      </c>
      <c r="I73" s="20">
        <v>0</v>
      </c>
      <c r="J73" s="21">
        <f t="shared" ref="J73" si="21">+E73/C73</f>
        <v>1.316034755444274</v>
      </c>
      <c r="K73" s="21">
        <f t="shared" ref="K73" si="22">+E73/D73</f>
        <v>1.316034755444274</v>
      </c>
    </row>
    <row r="74" spans="1:13" s="25" customFormat="1" ht="24.75" customHeight="1" x14ac:dyDescent="0.3">
      <c r="A74" s="15" t="s">
        <v>102</v>
      </c>
      <c r="B74" s="23" t="s">
        <v>136</v>
      </c>
      <c r="C74" s="16"/>
      <c r="D74" s="16"/>
      <c r="E74" s="16">
        <f t="shared" si="17"/>
        <v>4190</v>
      </c>
      <c r="F74" s="16">
        <v>0</v>
      </c>
      <c r="G74" s="16">
        <v>554</v>
      </c>
      <c r="H74" s="16">
        <v>3636</v>
      </c>
      <c r="I74" s="16">
        <v>0</v>
      </c>
      <c r="J74" s="17"/>
      <c r="K74" s="17"/>
    </row>
    <row r="75" spans="1:13" s="25" customFormat="1" ht="24.75" customHeight="1" x14ac:dyDescent="0.3">
      <c r="A75" s="15" t="s">
        <v>137</v>
      </c>
      <c r="B75" s="23" t="s">
        <v>138</v>
      </c>
      <c r="C75" s="16"/>
      <c r="D75" s="16"/>
      <c r="E75" s="16">
        <f t="shared" si="17"/>
        <v>5956094</v>
      </c>
      <c r="F75" s="16">
        <v>0</v>
      </c>
      <c r="G75" s="16">
        <v>4543929</v>
      </c>
      <c r="H75" s="16">
        <v>916127</v>
      </c>
      <c r="I75" s="16">
        <v>496038</v>
      </c>
      <c r="J75" s="17"/>
      <c r="K75" s="17"/>
    </row>
    <row r="76" spans="1:13" s="25" customFormat="1" ht="24.75" customHeight="1" x14ac:dyDescent="0.3">
      <c r="A76" s="15" t="s">
        <v>139</v>
      </c>
      <c r="B76" s="23" t="s">
        <v>140</v>
      </c>
      <c r="C76" s="16"/>
      <c r="D76" s="16"/>
      <c r="E76" s="16">
        <f t="shared" si="17"/>
        <v>179569</v>
      </c>
      <c r="F76" s="16">
        <v>0</v>
      </c>
      <c r="G76" s="16">
        <v>49872</v>
      </c>
      <c r="H76" s="16">
        <v>76360</v>
      </c>
      <c r="I76" s="16">
        <v>53337</v>
      </c>
      <c r="J76" s="17"/>
      <c r="K76" s="17"/>
    </row>
  </sheetData>
  <mergeCells count="18">
    <mergeCell ref="C32:C33"/>
    <mergeCell ref="D5:D6"/>
    <mergeCell ref="F5:F6"/>
    <mergeCell ref="G5:G6"/>
    <mergeCell ref="H5:H6"/>
    <mergeCell ref="A1:K1"/>
    <mergeCell ref="I3:K3"/>
    <mergeCell ref="A4:A6"/>
    <mergeCell ref="B4:B6"/>
    <mergeCell ref="C4:D4"/>
    <mergeCell ref="E4:E6"/>
    <mergeCell ref="F4:I4"/>
    <mergeCell ref="J4:K4"/>
    <mergeCell ref="C5:C6"/>
    <mergeCell ref="K5:K6"/>
    <mergeCell ref="I5:I6"/>
    <mergeCell ref="J5:J6"/>
    <mergeCell ref="A2:K2"/>
  </mergeCells>
  <printOptions horizontalCentered="1"/>
  <pageMargins left="0.75" right="0.75" top="0.5" bottom="0.5" header="0.38" footer="0.32"/>
  <pageSetup paperSize="9" scale="87" fitToHeight="0" orientation="landscape" r:id="rId1"/>
  <headerFooter>
    <oddFooter>&amp;C&amp;P/&amp;N (Biểu 02/QTNS)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view="pageBreakPreview" zoomScale="60" zoomScaleNormal="100" workbookViewId="0">
      <selection activeCell="B4" sqref="B4:B5"/>
    </sheetView>
  </sheetViews>
  <sheetFormatPr defaultColWidth="9.109375" defaultRowHeight="26.25" customHeight="1" x14ac:dyDescent="0.25"/>
  <cols>
    <col min="1" max="1" width="4.88671875" style="31" customWidth="1"/>
    <col min="2" max="2" width="43.5546875" style="32" customWidth="1"/>
    <col min="3" max="3" width="11" style="32" customWidth="1"/>
    <col min="4" max="4" width="11.88671875" style="32" customWidth="1"/>
    <col min="5" max="5" width="11.44140625" style="32" customWidth="1"/>
    <col min="6" max="6" width="11.88671875" style="32" customWidth="1"/>
    <col min="7" max="8" width="10.33203125" style="32" customWidth="1"/>
    <col min="9" max="9" width="8.88671875" style="59" customWidth="1"/>
    <col min="10" max="10" width="11.109375" style="59" customWidth="1"/>
    <col min="11" max="16384" width="9.109375" style="32"/>
  </cols>
  <sheetData>
    <row r="1" spans="1:10" ht="20.25" customHeight="1" x14ac:dyDescent="0.25">
      <c r="A1" s="83" t="s">
        <v>141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6.5" customHeight="1" x14ac:dyDescent="0.3">
      <c r="A2" s="84" t="str">
        <f>+'Thu BC'!A2:K2</f>
        <v>(Kèm theo Báo cáo số 458/BC-UBND ngày  03/12/2020 của UBND tỉnh)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s="34" customFormat="1" ht="26.25" customHeight="1" x14ac:dyDescent="0.25">
      <c r="A3" s="33"/>
      <c r="I3" s="85" t="s">
        <v>1</v>
      </c>
      <c r="J3" s="85"/>
    </row>
    <row r="4" spans="1:10" s="35" customFormat="1" ht="36.75" customHeight="1" x14ac:dyDescent="0.3">
      <c r="A4" s="80" t="s">
        <v>37</v>
      </c>
      <c r="B4" s="80" t="s">
        <v>142</v>
      </c>
      <c r="C4" s="80" t="s">
        <v>39</v>
      </c>
      <c r="D4" s="80"/>
      <c r="E4" s="80" t="s">
        <v>40</v>
      </c>
      <c r="F4" s="80"/>
      <c r="G4" s="80"/>
      <c r="H4" s="80"/>
      <c r="I4" s="86" t="s">
        <v>143</v>
      </c>
      <c r="J4" s="86"/>
    </row>
    <row r="5" spans="1:10" s="35" customFormat="1" ht="48" customHeight="1" x14ac:dyDescent="0.3">
      <c r="A5" s="80"/>
      <c r="B5" s="80"/>
      <c r="C5" s="14" t="s">
        <v>144</v>
      </c>
      <c r="D5" s="14" t="s">
        <v>145</v>
      </c>
      <c r="E5" s="14" t="s">
        <v>146</v>
      </c>
      <c r="F5" s="14" t="s">
        <v>147</v>
      </c>
      <c r="G5" s="14" t="s">
        <v>8</v>
      </c>
      <c r="H5" s="14" t="s">
        <v>9</v>
      </c>
      <c r="I5" s="36" t="s">
        <v>148</v>
      </c>
      <c r="J5" s="36" t="s">
        <v>149</v>
      </c>
    </row>
    <row r="6" spans="1:10" s="37" customFormat="1" ht="23.1" customHeight="1" x14ac:dyDescent="0.3">
      <c r="A6" s="15" t="s">
        <v>51</v>
      </c>
      <c r="B6" s="18" t="s">
        <v>150</v>
      </c>
      <c r="C6" s="29">
        <f>+C7+C11+C12+C26+C27+C28+C29</f>
        <v>14593367</v>
      </c>
      <c r="D6" s="29">
        <f t="shared" ref="D6:H6" si="0">+D7+D11+D12+D26+D27+D28+D29</f>
        <v>15503196</v>
      </c>
      <c r="E6" s="29">
        <f t="shared" si="0"/>
        <v>22763505</v>
      </c>
      <c r="F6" s="29">
        <f t="shared" si="0"/>
        <v>11913802</v>
      </c>
      <c r="G6" s="29">
        <f t="shared" si="0"/>
        <v>6621935</v>
      </c>
      <c r="H6" s="29">
        <f t="shared" si="0"/>
        <v>4227768</v>
      </c>
      <c r="I6" s="17">
        <f>+E6/C6</f>
        <v>1.5598528427332774</v>
      </c>
      <c r="J6" s="17">
        <f>+E6/D6</f>
        <v>1.4683104696605784</v>
      </c>
    </row>
    <row r="7" spans="1:10" s="37" customFormat="1" ht="23.1" customHeight="1" x14ac:dyDescent="0.3">
      <c r="A7" s="15" t="s">
        <v>58</v>
      </c>
      <c r="B7" s="18" t="s">
        <v>151</v>
      </c>
      <c r="C7" s="29">
        <v>3336824</v>
      </c>
      <c r="D7" s="29">
        <v>4104245</v>
      </c>
      <c r="E7" s="38">
        <f>+E8+E9+E10</f>
        <v>6152204</v>
      </c>
      <c r="F7" s="38">
        <f t="shared" ref="F7:H7" si="1">+F8+F9+F10</f>
        <v>3342584</v>
      </c>
      <c r="G7" s="38">
        <f t="shared" si="1"/>
        <v>824082</v>
      </c>
      <c r="H7" s="38">
        <f t="shared" si="1"/>
        <v>1985538</v>
      </c>
      <c r="I7" s="17">
        <f t="shared" ref="I7:I37" si="2">+E7/C7</f>
        <v>1.8437304454774959</v>
      </c>
      <c r="J7" s="17">
        <f t="shared" ref="J7:J37" si="3">+E7/D7</f>
        <v>1.4989855625090607</v>
      </c>
    </row>
    <row r="8" spans="1:10" s="37" customFormat="1" ht="37.5" customHeight="1" x14ac:dyDescent="0.3">
      <c r="A8" s="14">
        <v>1</v>
      </c>
      <c r="B8" s="30" t="s">
        <v>152</v>
      </c>
      <c r="C8" s="39"/>
      <c r="D8" s="39"/>
      <c r="E8" s="39">
        <f>+F8+G8+H8</f>
        <v>6024895</v>
      </c>
      <c r="F8" s="39">
        <v>3215275</v>
      </c>
      <c r="G8" s="39">
        <v>824082</v>
      </c>
      <c r="H8" s="40">
        <v>1985538</v>
      </c>
      <c r="I8" s="21"/>
      <c r="J8" s="21"/>
    </row>
    <row r="9" spans="1:10" s="37" customFormat="1" ht="33.9" customHeight="1" x14ac:dyDescent="0.3">
      <c r="A9" s="14">
        <v>2</v>
      </c>
      <c r="B9" s="30" t="s">
        <v>153</v>
      </c>
      <c r="C9" s="39"/>
      <c r="D9" s="39"/>
      <c r="E9" s="39">
        <f t="shared" ref="E9:E10" si="4">+F9+G9+H9</f>
        <v>0</v>
      </c>
      <c r="F9" s="39"/>
      <c r="G9" s="39"/>
      <c r="H9" s="39"/>
      <c r="I9" s="21"/>
      <c r="J9" s="21"/>
    </row>
    <row r="10" spans="1:10" s="37" customFormat="1" ht="23.1" customHeight="1" x14ac:dyDescent="0.3">
      <c r="A10" s="14">
        <v>3</v>
      </c>
      <c r="B10" s="30" t="s">
        <v>154</v>
      </c>
      <c r="C10" s="39"/>
      <c r="D10" s="39"/>
      <c r="E10" s="39">
        <f t="shared" si="4"/>
        <v>127309</v>
      </c>
      <c r="F10" s="39">
        <v>127309</v>
      </c>
      <c r="G10" s="39"/>
      <c r="H10" s="39"/>
      <c r="I10" s="21"/>
      <c r="J10" s="21"/>
    </row>
    <row r="11" spans="1:10" s="41" customFormat="1" ht="23.1" customHeight="1" x14ac:dyDescent="0.3">
      <c r="A11" s="15" t="s">
        <v>102</v>
      </c>
      <c r="B11" s="18" t="s">
        <v>155</v>
      </c>
      <c r="C11" s="29">
        <v>8000</v>
      </c>
      <c r="D11" s="29"/>
      <c r="E11" s="29">
        <f>+F11+G11+H11</f>
        <v>714</v>
      </c>
      <c r="F11" s="29">
        <v>714</v>
      </c>
      <c r="G11" s="29"/>
      <c r="H11" s="29"/>
      <c r="I11" s="17">
        <f t="shared" si="2"/>
        <v>8.9249999999999996E-2</v>
      </c>
      <c r="J11" s="17"/>
    </row>
    <row r="12" spans="1:10" s="41" customFormat="1" ht="23.1" customHeight="1" x14ac:dyDescent="0.3">
      <c r="A12" s="15" t="s">
        <v>104</v>
      </c>
      <c r="B12" s="18" t="s">
        <v>156</v>
      </c>
      <c r="C12" s="29">
        <v>11012152</v>
      </c>
      <c r="D12" s="29">
        <f>+D13+D14+D15+D16+D17+D18+D19+D20+D21+D22+D23+D24+D25</f>
        <v>11143297</v>
      </c>
      <c r="E12" s="29">
        <f t="shared" ref="E12:H12" si="5">+E13+E14+E15+E16+E17+E18+E19+E20+E21+E22+E23+E24+E25</f>
        <v>10282764</v>
      </c>
      <c r="F12" s="29">
        <f t="shared" si="5"/>
        <v>3691480</v>
      </c>
      <c r="G12" s="29">
        <f t="shared" si="5"/>
        <v>4678838</v>
      </c>
      <c r="H12" s="29">
        <f t="shared" si="5"/>
        <v>1912446</v>
      </c>
      <c r="I12" s="17">
        <f t="shared" si="2"/>
        <v>0.93376517142153503</v>
      </c>
      <c r="J12" s="17">
        <f t="shared" si="3"/>
        <v>0.9227757278658193</v>
      </c>
    </row>
    <row r="13" spans="1:10" s="45" customFormat="1" ht="23.1" customHeight="1" x14ac:dyDescent="0.3">
      <c r="A13" s="42">
        <v>1</v>
      </c>
      <c r="B13" s="43" t="s">
        <v>157</v>
      </c>
      <c r="C13" s="40"/>
      <c r="D13" s="40">
        <v>216231</v>
      </c>
      <c r="E13" s="40">
        <f>+F13+G13+H13</f>
        <v>298715</v>
      </c>
      <c r="F13" s="40">
        <v>158955</v>
      </c>
      <c r="G13" s="40">
        <v>64733</v>
      </c>
      <c r="H13" s="40">
        <v>75027</v>
      </c>
      <c r="I13" s="44"/>
      <c r="J13" s="44">
        <f t="shared" si="3"/>
        <v>1.381462417507203</v>
      </c>
    </row>
    <row r="14" spans="1:10" s="45" customFormat="1" ht="23.1" customHeight="1" x14ac:dyDescent="0.3">
      <c r="A14" s="42">
        <v>2</v>
      </c>
      <c r="B14" s="43" t="s">
        <v>158</v>
      </c>
      <c r="C14" s="40"/>
      <c r="D14" s="40">
        <v>94351</v>
      </c>
      <c r="E14" s="40">
        <f t="shared" ref="E14:E24" si="6">+F14+G14+H14</f>
        <v>134812</v>
      </c>
      <c r="F14" s="40">
        <v>66463</v>
      </c>
      <c r="G14" s="40">
        <v>34441</v>
      </c>
      <c r="H14" s="40">
        <v>33908</v>
      </c>
      <c r="I14" s="44"/>
      <c r="J14" s="44">
        <f t="shared" si="3"/>
        <v>1.4288348825131689</v>
      </c>
    </row>
    <row r="15" spans="1:10" s="37" customFormat="1" ht="23.1" customHeight="1" x14ac:dyDescent="0.3">
      <c r="A15" s="42">
        <v>3</v>
      </c>
      <c r="B15" s="43" t="s">
        <v>159</v>
      </c>
      <c r="C15" s="40">
        <v>4062610</v>
      </c>
      <c r="D15" s="40">
        <v>4062610</v>
      </c>
      <c r="E15" s="40">
        <f t="shared" si="6"/>
        <v>3859113</v>
      </c>
      <c r="F15" s="39">
        <v>1045722</v>
      </c>
      <c r="G15" s="39">
        <v>2776901</v>
      </c>
      <c r="H15" s="39">
        <v>36490</v>
      </c>
      <c r="I15" s="21">
        <f t="shared" si="2"/>
        <v>0.9499097870580735</v>
      </c>
      <c r="J15" s="21">
        <f t="shared" si="3"/>
        <v>0.9499097870580735</v>
      </c>
    </row>
    <row r="16" spans="1:10" s="37" customFormat="1" ht="23.1" customHeight="1" x14ac:dyDescent="0.3">
      <c r="A16" s="42">
        <v>4</v>
      </c>
      <c r="B16" s="43" t="s">
        <v>160</v>
      </c>
      <c r="C16" s="40">
        <v>35288</v>
      </c>
      <c r="D16" s="40">
        <v>55688</v>
      </c>
      <c r="E16" s="40">
        <f t="shared" si="6"/>
        <v>54512</v>
      </c>
      <c r="F16" s="39">
        <v>45725</v>
      </c>
      <c r="G16" s="39">
        <v>8787</v>
      </c>
      <c r="H16" s="39">
        <v>0</v>
      </c>
      <c r="I16" s="21">
        <f t="shared" si="2"/>
        <v>1.5447744275674451</v>
      </c>
      <c r="J16" s="21">
        <f t="shared" si="3"/>
        <v>0.97888234449073408</v>
      </c>
    </row>
    <row r="17" spans="1:10" s="51" customFormat="1" ht="23.1" customHeight="1" x14ac:dyDescent="0.3">
      <c r="A17" s="46">
        <v>5</v>
      </c>
      <c r="B17" s="47" t="s">
        <v>161</v>
      </c>
      <c r="C17" s="48"/>
      <c r="D17" s="48">
        <v>602795</v>
      </c>
      <c r="E17" s="40">
        <f t="shared" si="6"/>
        <v>504044</v>
      </c>
      <c r="F17" s="49">
        <v>274256</v>
      </c>
      <c r="G17" s="49">
        <v>209584</v>
      </c>
      <c r="H17" s="49">
        <v>20204</v>
      </c>
      <c r="I17" s="50"/>
      <c r="J17" s="50">
        <f t="shared" si="3"/>
        <v>0.83617813684585973</v>
      </c>
    </row>
    <row r="18" spans="1:10" s="37" customFormat="1" ht="22.5" customHeight="1" x14ac:dyDescent="0.3">
      <c r="A18" s="42">
        <v>6</v>
      </c>
      <c r="B18" s="43" t="s">
        <v>162</v>
      </c>
      <c r="C18" s="40"/>
      <c r="D18" s="40">
        <v>113003</v>
      </c>
      <c r="E18" s="40">
        <f t="shared" si="6"/>
        <v>111603</v>
      </c>
      <c r="F18" s="40">
        <v>47303</v>
      </c>
      <c r="G18" s="40">
        <v>45451</v>
      </c>
      <c r="H18" s="40">
        <v>18849</v>
      </c>
      <c r="I18" s="44"/>
      <c r="J18" s="44">
        <f t="shared" si="3"/>
        <v>0.98761094838190133</v>
      </c>
    </row>
    <row r="19" spans="1:10" s="37" customFormat="1" ht="23.1" customHeight="1" x14ac:dyDescent="0.3">
      <c r="A19" s="42">
        <v>7</v>
      </c>
      <c r="B19" s="43" t="s">
        <v>163</v>
      </c>
      <c r="C19" s="40"/>
      <c r="D19" s="40">
        <v>58632</v>
      </c>
      <c r="E19" s="40">
        <f t="shared" si="6"/>
        <v>57942</v>
      </c>
      <c r="F19" s="40">
        <v>44803</v>
      </c>
      <c r="G19" s="40">
        <v>10538</v>
      </c>
      <c r="H19" s="40">
        <v>2601</v>
      </c>
      <c r="I19" s="44"/>
      <c r="J19" s="44">
        <f t="shared" si="3"/>
        <v>0.98823168235775682</v>
      </c>
    </row>
    <row r="20" spans="1:10" s="37" customFormat="1" ht="23.1" customHeight="1" x14ac:dyDescent="0.3">
      <c r="A20" s="42">
        <v>8</v>
      </c>
      <c r="B20" s="43" t="s">
        <v>164</v>
      </c>
      <c r="C20" s="40"/>
      <c r="D20" s="40">
        <v>50000</v>
      </c>
      <c r="E20" s="40">
        <f t="shared" si="6"/>
        <v>48883</v>
      </c>
      <c r="F20" s="40">
        <v>37962</v>
      </c>
      <c r="G20" s="40">
        <v>2719</v>
      </c>
      <c r="H20" s="40">
        <v>8202</v>
      </c>
      <c r="I20" s="44"/>
      <c r="J20" s="44">
        <f t="shared" si="3"/>
        <v>0.97765999999999997</v>
      </c>
    </row>
    <row r="21" spans="1:10" s="37" customFormat="1" ht="23.1" customHeight="1" x14ac:dyDescent="0.3">
      <c r="A21" s="42">
        <v>9</v>
      </c>
      <c r="B21" s="43" t="s">
        <v>165</v>
      </c>
      <c r="C21" s="40">
        <v>54304</v>
      </c>
      <c r="D21" s="40">
        <v>130770</v>
      </c>
      <c r="E21" s="40">
        <f t="shared" si="6"/>
        <v>133104</v>
      </c>
      <c r="F21" s="40">
        <v>42831</v>
      </c>
      <c r="G21" s="40">
        <v>66228</v>
      </c>
      <c r="H21" s="40">
        <v>24045</v>
      </c>
      <c r="I21" s="44">
        <f t="shared" si="2"/>
        <v>2.4510901591043015</v>
      </c>
      <c r="J21" s="44">
        <f t="shared" si="3"/>
        <v>1.0178481303051159</v>
      </c>
    </row>
    <row r="22" spans="1:10" s="51" customFormat="1" ht="23.1" customHeight="1" x14ac:dyDescent="0.3">
      <c r="A22" s="46">
        <v>10</v>
      </c>
      <c r="B22" s="47" t="s">
        <v>166</v>
      </c>
      <c r="C22" s="48"/>
      <c r="D22" s="48">
        <v>1967899</v>
      </c>
      <c r="E22" s="40">
        <f t="shared" si="6"/>
        <v>1464417</v>
      </c>
      <c r="F22" s="48">
        <v>720334</v>
      </c>
      <c r="G22" s="48">
        <v>452025</v>
      </c>
      <c r="H22" s="48">
        <v>292058</v>
      </c>
      <c r="I22" s="52"/>
      <c r="J22" s="52">
        <f t="shared" si="3"/>
        <v>0.74415252002262311</v>
      </c>
    </row>
    <row r="23" spans="1:10" s="37" customFormat="1" ht="23.1" customHeight="1" x14ac:dyDescent="0.3">
      <c r="A23" s="42">
        <v>11</v>
      </c>
      <c r="B23" s="43" t="s">
        <v>167</v>
      </c>
      <c r="C23" s="40"/>
      <c r="D23" s="40">
        <v>2300967</v>
      </c>
      <c r="E23" s="40">
        <f t="shared" si="6"/>
        <v>2248122</v>
      </c>
      <c r="F23" s="40">
        <v>435881</v>
      </c>
      <c r="G23" s="40">
        <v>516554</v>
      </c>
      <c r="H23" s="40">
        <v>1295687</v>
      </c>
      <c r="I23" s="44"/>
      <c r="J23" s="44">
        <f t="shared" si="3"/>
        <v>0.97703356892993254</v>
      </c>
    </row>
    <row r="24" spans="1:10" s="37" customFormat="1" ht="23.1" customHeight="1" x14ac:dyDescent="0.3">
      <c r="A24" s="42">
        <v>12</v>
      </c>
      <c r="B24" s="43" t="s">
        <v>168</v>
      </c>
      <c r="C24" s="40"/>
      <c r="D24" s="40">
        <v>1207694</v>
      </c>
      <c r="E24" s="40">
        <f t="shared" si="6"/>
        <v>1092870</v>
      </c>
      <c r="F24" s="40">
        <v>566045</v>
      </c>
      <c r="G24" s="40">
        <v>423035</v>
      </c>
      <c r="H24" s="40">
        <v>103790</v>
      </c>
      <c r="I24" s="44"/>
      <c r="J24" s="44">
        <f t="shared" si="3"/>
        <v>0.90492293577677785</v>
      </c>
    </row>
    <row r="25" spans="1:10" s="37" customFormat="1" ht="23.1" customHeight="1" x14ac:dyDescent="0.3">
      <c r="A25" s="42">
        <v>13</v>
      </c>
      <c r="B25" s="43" t="s">
        <v>169</v>
      </c>
      <c r="C25" s="40"/>
      <c r="D25" s="40">
        <v>282657</v>
      </c>
      <c r="E25" s="40">
        <f>+F25+G25+H25</f>
        <v>274627</v>
      </c>
      <c r="F25" s="40">
        <v>205200</v>
      </c>
      <c r="G25" s="40">
        <v>67842</v>
      </c>
      <c r="H25" s="40">
        <v>1585</v>
      </c>
      <c r="I25" s="44"/>
      <c r="J25" s="44">
        <f t="shared" si="3"/>
        <v>0.97159100959820555</v>
      </c>
    </row>
    <row r="26" spans="1:10" s="56" customFormat="1" ht="23.1" customHeight="1" x14ac:dyDescent="0.3">
      <c r="A26" s="53" t="s">
        <v>116</v>
      </c>
      <c r="B26" s="54" t="s">
        <v>170</v>
      </c>
      <c r="C26" s="38">
        <v>1340</v>
      </c>
      <c r="D26" s="38">
        <v>1340</v>
      </c>
      <c r="E26" s="38">
        <f t="shared" ref="E26:E30" si="7">+F26+G26+H26</f>
        <v>1340</v>
      </c>
      <c r="F26" s="38">
        <v>1340</v>
      </c>
      <c r="G26" s="38"/>
      <c r="H26" s="38"/>
      <c r="I26" s="55">
        <f t="shared" si="2"/>
        <v>1</v>
      </c>
      <c r="J26" s="55">
        <f t="shared" si="3"/>
        <v>1</v>
      </c>
    </row>
    <row r="27" spans="1:10" s="56" customFormat="1" ht="23.1" customHeight="1" x14ac:dyDescent="0.3">
      <c r="A27" s="53" t="s">
        <v>118</v>
      </c>
      <c r="B27" s="54" t="s">
        <v>171</v>
      </c>
      <c r="C27" s="38">
        <v>235051</v>
      </c>
      <c r="D27" s="38">
        <v>254314</v>
      </c>
      <c r="E27" s="38">
        <f t="shared" si="7"/>
        <v>0</v>
      </c>
      <c r="F27" s="38"/>
      <c r="G27" s="38"/>
      <c r="H27" s="38"/>
      <c r="I27" s="55">
        <f t="shared" si="2"/>
        <v>0</v>
      </c>
      <c r="J27" s="55">
        <f t="shared" si="3"/>
        <v>0</v>
      </c>
    </row>
    <row r="28" spans="1:10" s="58" customFormat="1" ht="23.1" customHeight="1" x14ac:dyDescent="0.3">
      <c r="A28" s="53" t="s">
        <v>122</v>
      </c>
      <c r="B28" s="54" t="s">
        <v>172</v>
      </c>
      <c r="C28" s="38"/>
      <c r="D28" s="38"/>
      <c r="E28" s="57">
        <f t="shared" si="7"/>
        <v>6326483</v>
      </c>
      <c r="F28" s="22">
        <v>4877684</v>
      </c>
      <c r="G28" s="22">
        <v>1119015</v>
      </c>
      <c r="H28" s="22">
        <v>329784</v>
      </c>
      <c r="I28" s="55"/>
      <c r="J28" s="55"/>
    </row>
    <row r="29" spans="1:10" s="41" customFormat="1" ht="23.1" customHeight="1" x14ac:dyDescent="0.3">
      <c r="A29" s="53" t="s">
        <v>173</v>
      </c>
      <c r="B29" s="54" t="s">
        <v>174</v>
      </c>
      <c r="C29" s="38"/>
      <c r="D29" s="38"/>
      <c r="E29" s="38">
        <f t="shared" si="7"/>
        <v>0</v>
      </c>
      <c r="F29" s="38"/>
      <c r="G29" s="38"/>
      <c r="H29" s="38"/>
      <c r="I29" s="55"/>
      <c r="J29" s="55"/>
    </row>
    <row r="30" spans="1:10" s="41" customFormat="1" ht="28.5" customHeight="1" x14ac:dyDescent="0.3">
      <c r="A30" s="53" t="s">
        <v>52</v>
      </c>
      <c r="B30" s="54" t="s">
        <v>175</v>
      </c>
      <c r="C30" s="38"/>
      <c r="D30" s="38"/>
      <c r="E30" s="38">
        <f t="shared" si="7"/>
        <v>4190</v>
      </c>
      <c r="F30" s="38"/>
      <c r="G30" s="38">
        <v>554</v>
      </c>
      <c r="H30" s="38">
        <v>3636</v>
      </c>
      <c r="I30" s="55"/>
      <c r="J30" s="55"/>
    </row>
    <row r="31" spans="1:10" s="41" customFormat="1" ht="33.9" customHeight="1" x14ac:dyDescent="0.3">
      <c r="A31" s="53" t="s">
        <v>129</v>
      </c>
      <c r="B31" s="54" t="s">
        <v>176</v>
      </c>
      <c r="C31" s="38"/>
      <c r="D31" s="38"/>
      <c r="E31" s="38">
        <f>+E32+E33</f>
        <v>9130635</v>
      </c>
      <c r="F31" s="38">
        <f t="shared" ref="F31:H31" si="8">+F32+F33</f>
        <v>6338309</v>
      </c>
      <c r="G31" s="38">
        <f t="shared" si="8"/>
        <v>2792326</v>
      </c>
      <c r="H31" s="38">
        <f t="shared" si="8"/>
        <v>0</v>
      </c>
      <c r="I31" s="55"/>
      <c r="J31" s="55"/>
    </row>
    <row r="32" spans="1:10" s="37" customFormat="1" ht="23.1" customHeight="1" x14ac:dyDescent="0.3">
      <c r="A32" s="42">
        <v>1</v>
      </c>
      <c r="B32" s="43" t="s">
        <v>132</v>
      </c>
      <c r="C32" s="40"/>
      <c r="D32" s="40"/>
      <c r="E32" s="40">
        <f>+F32+G32+H32</f>
        <v>6196688</v>
      </c>
      <c r="F32" s="40">
        <v>5143700</v>
      </c>
      <c r="G32" s="40">
        <v>1052988</v>
      </c>
      <c r="H32" s="40"/>
      <c r="I32" s="55"/>
      <c r="J32" s="55"/>
    </row>
    <row r="33" spans="1:10" s="37" customFormat="1" ht="23.1" customHeight="1" x14ac:dyDescent="0.3">
      <c r="A33" s="42">
        <v>2</v>
      </c>
      <c r="B33" s="43" t="s">
        <v>133</v>
      </c>
      <c r="C33" s="40"/>
      <c r="D33" s="40"/>
      <c r="E33" s="40">
        <f>+E34+E35</f>
        <v>2933947</v>
      </c>
      <c r="F33" s="40">
        <f t="shared" ref="F33:H33" si="9">+F34+F35</f>
        <v>1194609</v>
      </c>
      <c r="G33" s="40">
        <f t="shared" si="9"/>
        <v>1739338</v>
      </c>
      <c r="H33" s="40">
        <f t="shared" si="9"/>
        <v>0</v>
      </c>
      <c r="I33" s="55"/>
      <c r="J33" s="55"/>
    </row>
    <row r="34" spans="1:10" s="37" customFormat="1" ht="23.1" customHeight="1" x14ac:dyDescent="0.3">
      <c r="A34" s="42"/>
      <c r="B34" s="43" t="s">
        <v>177</v>
      </c>
      <c r="C34" s="40"/>
      <c r="D34" s="40"/>
      <c r="E34" s="40">
        <f t="shared" ref="E34:E36" si="10">+F34+G34+H34</f>
        <v>2933947</v>
      </c>
      <c r="F34" s="40">
        <v>1194609</v>
      </c>
      <c r="G34" s="40">
        <v>1739338</v>
      </c>
      <c r="H34" s="40"/>
      <c r="I34" s="55"/>
      <c r="J34" s="55"/>
    </row>
    <row r="35" spans="1:10" s="37" customFormat="1" ht="23.1" customHeight="1" x14ac:dyDescent="0.3">
      <c r="A35" s="42"/>
      <c r="B35" s="43" t="s">
        <v>178</v>
      </c>
      <c r="C35" s="40"/>
      <c r="D35" s="40"/>
      <c r="E35" s="40">
        <f t="shared" si="10"/>
        <v>0</v>
      </c>
      <c r="F35" s="40"/>
      <c r="G35" s="40"/>
      <c r="H35" s="40"/>
      <c r="I35" s="55"/>
      <c r="J35" s="55"/>
    </row>
    <row r="36" spans="1:10" s="56" customFormat="1" ht="23.1" customHeight="1" x14ac:dyDescent="0.3">
      <c r="A36" s="53" t="s">
        <v>137</v>
      </c>
      <c r="B36" s="54" t="s">
        <v>179</v>
      </c>
      <c r="C36" s="38"/>
      <c r="D36" s="38">
        <v>75725</v>
      </c>
      <c r="E36" s="38">
        <f t="shared" si="10"/>
        <v>66216</v>
      </c>
      <c r="F36" s="38">
        <v>66216</v>
      </c>
      <c r="G36" s="38"/>
      <c r="H36" s="38"/>
      <c r="I36" s="55"/>
      <c r="J36" s="55">
        <f t="shared" si="3"/>
        <v>0.87442720369758997</v>
      </c>
    </row>
    <row r="37" spans="1:10" s="41" customFormat="1" ht="23.1" customHeight="1" x14ac:dyDescent="0.3">
      <c r="A37" s="53"/>
      <c r="B37" s="54" t="s">
        <v>180</v>
      </c>
      <c r="C37" s="38">
        <f t="shared" ref="C37:H37" si="11">+C6+C30+C31+C36</f>
        <v>14593367</v>
      </c>
      <c r="D37" s="38">
        <f t="shared" si="11"/>
        <v>15578921</v>
      </c>
      <c r="E37" s="38">
        <f t="shared" si="11"/>
        <v>31964546</v>
      </c>
      <c r="F37" s="38">
        <f t="shared" si="11"/>
        <v>18318327</v>
      </c>
      <c r="G37" s="38">
        <f t="shared" si="11"/>
        <v>9414815</v>
      </c>
      <c r="H37" s="38">
        <f t="shared" si="11"/>
        <v>4231404</v>
      </c>
      <c r="I37" s="55">
        <f t="shared" si="2"/>
        <v>2.1903475736613762</v>
      </c>
      <c r="J37" s="55">
        <f t="shared" si="3"/>
        <v>2.0517817633198088</v>
      </c>
    </row>
  </sheetData>
  <autoFilter ref="A5:J37"/>
  <mergeCells count="8">
    <mergeCell ref="A1:J1"/>
    <mergeCell ref="A2:J2"/>
    <mergeCell ref="I3:J3"/>
    <mergeCell ref="A4:A5"/>
    <mergeCell ref="B4:B5"/>
    <mergeCell ref="C4:D4"/>
    <mergeCell ref="E4:H4"/>
    <mergeCell ref="I4:J4"/>
  </mergeCells>
  <printOptions horizontalCentered="1"/>
  <pageMargins left="0.5" right="0.5" top="0.43" bottom="0.51" header="0.2" footer="0.24"/>
  <pageSetup paperSize="9" fitToHeight="0" orientation="landscape" r:id="rId1"/>
  <headerFooter>
    <oddFooter>&amp;C&amp;P/&amp;N (Biểu 02/QTNS)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Can doi BC</vt:lpstr>
      <vt:lpstr>Thu BC</vt:lpstr>
      <vt:lpstr>Chi BC</vt:lpstr>
      <vt:lpstr>'Can doi BC'!Print_Area</vt:lpstr>
      <vt:lpstr>'Chi BC'!Print_Area</vt:lpstr>
      <vt:lpstr>'Thu BC'!Print_Area</vt:lpstr>
      <vt:lpstr>'Chi BC'!Print_Titles</vt:lpstr>
      <vt:lpstr>'Thu BC'!Print_Titles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H2C</cp:lastModifiedBy>
  <cp:lastPrinted>2020-12-03T08:43:52Z</cp:lastPrinted>
  <dcterms:created xsi:type="dcterms:W3CDTF">2020-11-30T15:39:11Z</dcterms:created>
  <dcterms:modified xsi:type="dcterms:W3CDTF">2020-12-03T08:43:54Z</dcterms:modified>
</cp:coreProperties>
</file>