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0" yWindow="-120" windowWidth="21840" windowHeight="13740" firstSheet="7"/>
  </bookViews>
  <sheets>
    <sheet name="60 CÂN ĐỐI TT 342," sheetId="20" r:id="rId1"/>
    <sheet name="61 THU TT 342" sheetId="21" r:id="rId2"/>
    <sheet name="62 CHI TT 342," sheetId="22" r:id="rId3"/>
    <sheet name="MB  55 chi ĐT" sheetId="31" r:id="rId4"/>
    <sheet name="MB 56- chi TX" sheetId="34" r:id="rId5"/>
    <sheet name="MB 58 chi từng địa bàn" sheetId="35" r:id="rId6"/>
    <sheet name="Biểu 59- BSCMT" sheetId="30" r:id="rId7"/>
    <sheet name=" 61.NĐ.31.CTMTQG" sheetId="15" r:id="rId8"/>
    <sheet name="MB 62 - Dự án, CT" sheetId="33" r:id="rId9"/>
    <sheet name="63, Quỹ TCNN ngoài NS" sheetId="29" r:id="rId10"/>
    <sheet name="64 thu DVC" sheetId="18" r:id="rId11"/>
    <sheet name="69. KTNN" sheetId="36" r:id="rId12"/>
    <sheet name="70 CN TT 342" sheetId="8" r:id="rId13"/>
    <sheet name="vay và trợ nợ vay" sheetId="28"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7" hidden="1">' 61.NĐ.31.CTMTQG'!$A$10:$R$75</definedName>
    <definedName name="_xlnm._FilterDatabase" localSheetId="11" hidden="1">'69. KTNN'!$A$6:$D$216</definedName>
    <definedName name="chuong_phuluc_61" localSheetId="7">' 61.NĐ.31.CTMTQG'!$A$1</definedName>
    <definedName name="chuong_phuluc_61_name" localSheetId="7">' 61.NĐ.31.CTMTQG'!$A$2</definedName>
    <definedName name="chuong_phuluc_64" localSheetId="10">'64 thu DVC'!$A$1</definedName>
    <definedName name="chuong_phuluc_64_name" localSheetId="10">'64 thu DVC'!$A$2</definedName>
    <definedName name="_xlnm.Criteria" localSheetId="11">'69. KTNN'!$C$3:$D$3</definedName>
    <definedName name="_xlnm.Print_Area" localSheetId="7">' 61.NĐ.31.CTMTQG'!$A$1:$R$75</definedName>
    <definedName name="_xlnm.Print_Area" localSheetId="0">'60 CÂN ĐỐI TT 342,'!$A$1:$J$22</definedName>
    <definedName name="_xlnm.Print_Area" localSheetId="1">'61 THU TT 342'!$A$1:$K$114</definedName>
    <definedName name="_xlnm.Print_Area" localSheetId="2">'62 CHI TT 342,'!$A$1:$J$56</definedName>
    <definedName name="_xlnm.Print_Area" localSheetId="9">'63, Quỹ TCNN ngoài NS'!$A$1:$L$31</definedName>
    <definedName name="_xlnm.Print_Area" localSheetId="10">'64 thu DVC'!$A$1:$E$168</definedName>
    <definedName name="_xlnm.Print_Area" localSheetId="11">'69. KTNN'!$A:$D</definedName>
    <definedName name="_xlnm.Print_Area" localSheetId="12">'70 CN TT 342'!$A$1:$K$16</definedName>
    <definedName name="_xlnm.Print_Area" localSheetId="6">'Biểu 59- BSCMT'!$A$1:$Z$26</definedName>
    <definedName name="_xlnm.Print_Area" localSheetId="3">'MB  55 chi ĐT'!$A$1:$T$72</definedName>
    <definedName name="_xlnm.Print_Area" localSheetId="4">'MB 56- chi TX'!$A$1:$T$285</definedName>
    <definedName name="_xlnm.Print_Area" localSheetId="5">'MB 58 chi từng địa bàn'!$A$1:$T$24</definedName>
    <definedName name="_xlnm.Print_Area" localSheetId="8">'MB 62 - Dự án, CT'!$A:$AD</definedName>
    <definedName name="_xlnm.Print_Area" localSheetId="13">'vay và trợ nợ vay'!$A$1:$H$15</definedName>
    <definedName name="_xlnm.Print_Titles" localSheetId="7">' 61.NĐ.31.CTMTQG'!$5:$10</definedName>
    <definedName name="_xlnm.Print_Titles" localSheetId="1">'61 THU TT 342'!$5:$7</definedName>
    <definedName name="_xlnm.Print_Titles" localSheetId="2">'62 CHI TT 342,'!$5:$7</definedName>
    <definedName name="_xlnm.Print_Titles" localSheetId="10">'64 thu DVC'!$6:$7</definedName>
    <definedName name="_xlnm.Print_Titles" localSheetId="11">'69. KTNN'!$5:$6</definedName>
    <definedName name="_xlnm.Print_Titles" localSheetId="3">'MB  55 chi ĐT'!$5:$7</definedName>
    <definedName name="_xlnm.Print_Titles" localSheetId="4">'MB 56- chi TX'!$5:$7</definedName>
    <definedName name="_xlnm.Print_Titles" localSheetId="8">'MB 62 - Dự án, CT'!$5:$8</definedName>
  </definedNames>
  <calcPr calcId="144525" calcMode="manual"/>
</workbook>
</file>

<file path=xl/calcChain.xml><?xml version="1.0" encoding="utf-8"?>
<calcChain xmlns="http://schemas.openxmlformats.org/spreadsheetml/2006/main">
  <c r="G395" i="33" l="1"/>
  <c r="C215" i="36" l="1"/>
  <c r="C214" i="36" s="1"/>
  <c r="C210" i="36"/>
  <c r="C209" i="36" s="1"/>
  <c r="C207" i="36"/>
  <c r="C206" i="36" s="1"/>
  <c r="C205" i="36" s="1"/>
  <c r="C203" i="36"/>
  <c r="C202" i="36" s="1"/>
  <c r="C201" i="36" s="1"/>
  <c r="C198" i="36"/>
  <c r="C196" i="36"/>
  <c r="C195" i="36"/>
  <c r="C194" i="36" s="1"/>
  <c r="C192" i="36"/>
  <c r="C191" i="36" s="1"/>
  <c r="C187" i="36"/>
  <c r="C185" i="36"/>
  <c r="C184" i="36" s="1"/>
  <c r="C183" i="36" s="1"/>
  <c r="C182" i="36" s="1"/>
  <c r="C179" i="36"/>
  <c r="C178" i="36" s="1"/>
  <c r="C175" i="36"/>
  <c r="C174" i="36"/>
  <c r="C170" i="36"/>
  <c r="C167" i="36"/>
  <c r="C164" i="36"/>
  <c r="C161" i="36"/>
  <c r="C157" i="36"/>
  <c r="C152" i="36"/>
  <c r="C151" i="36" s="1"/>
  <c r="C149" i="36"/>
  <c r="C147" i="36"/>
  <c r="C146" i="36" s="1"/>
  <c r="C143" i="36"/>
  <c r="C142" i="36" s="1"/>
  <c r="C139" i="36"/>
  <c r="C136" i="36"/>
  <c r="C134" i="36"/>
  <c r="C132" i="36"/>
  <c r="C130" i="36"/>
  <c r="C129" i="36" s="1"/>
  <c r="C126" i="36"/>
  <c r="C124" i="36"/>
  <c r="C123" i="36" s="1"/>
  <c r="C121" i="36"/>
  <c r="C119" i="36"/>
  <c r="C117" i="36"/>
  <c r="C115" i="36"/>
  <c r="C110" i="36"/>
  <c r="C109" i="36"/>
  <c r="C108" i="36" s="1"/>
  <c r="C105" i="36" s="1"/>
  <c r="C106" i="36"/>
  <c r="C102" i="36"/>
  <c r="C100" i="36"/>
  <c r="C99" i="36"/>
  <c r="C95" i="36"/>
  <c r="C94" i="36" s="1"/>
  <c r="C92" i="36"/>
  <c r="C91" i="36" s="1"/>
  <c r="C87" i="36"/>
  <c r="C83" i="36"/>
  <c r="C81" i="36"/>
  <c r="C80" i="36" s="1"/>
  <c r="C78" i="36"/>
  <c r="C76" i="36"/>
  <c r="C75" i="36"/>
  <c r="C73" i="36"/>
  <c r="C72" i="36" s="1"/>
  <c r="C56" i="36"/>
  <c r="C55" i="36" s="1"/>
  <c r="C54" i="36" s="1"/>
  <c r="C52" i="36"/>
  <c r="C50" i="36"/>
  <c r="C49" i="36" s="1"/>
  <c r="C46" i="36"/>
  <c r="C45" i="36"/>
  <c r="C43" i="36"/>
  <c r="C42" i="36" s="1"/>
  <c r="C40" i="36"/>
  <c r="C38" i="36"/>
  <c r="C36" i="36"/>
  <c r="C33" i="36" s="1"/>
  <c r="C34" i="36"/>
  <c r="C29" i="36"/>
  <c r="C28" i="36" s="1"/>
  <c r="C27" i="36" s="1"/>
  <c r="C22" i="36"/>
  <c r="C17" i="36"/>
  <c r="C16" i="36" s="1"/>
  <c r="C11" i="36"/>
  <c r="C10" i="36" s="1"/>
  <c r="C181" i="36" l="1"/>
  <c r="C141" i="36"/>
  <c r="C90" i="36"/>
  <c r="C89" i="36" s="1"/>
  <c r="C71" i="36"/>
  <c r="C114" i="36"/>
  <c r="C113" i="36" s="1"/>
  <c r="C112" i="36" s="1"/>
  <c r="C156" i="36"/>
  <c r="C155" i="36" s="1"/>
  <c r="C154" i="36" s="1"/>
  <c r="C200" i="36"/>
  <c r="C32" i="36"/>
  <c r="C9" i="36" s="1"/>
  <c r="C8" i="36" s="1"/>
  <c r="C7" i="36" s="1"/>
  <c r="C98" i="36"/>
  <c r="C97" i="36" s="1"/>
  <c r="C128" i="36"/>
  <c r="C48" i="36"/>
  <c r="A3" i="22" l="1"/>
  <c r="A3" i="31" s="1"/>
  <c r="A3" i="34" s="1"/>
  <c r="A3" i="35" s="1"/>
  <c r="A3" i="30" s="1"/>
  <c r="A3" i="15" s="1"/>
  <c r="A3" i="21"/>
  <c r="A3" i="33" l="1"/>
  <c r="A3" i="29"/>
  <c r="A4" i="18" s="1"/>
  <c r="A3" i="36" s="1"/>
  <c r="A3" i="8" s="1"/>
  <c r="A3" i="28" s="1"/>
  <c r="H24" i="35"/>
  <c r="G24" i="35"/>
  <c r="T24" i="35" s="1"/>
  <c r="D24" i="35"/>
  <c r="S24" i="35" s="1"/>
  <c r="C24" i="35"/>
  <c r="R24" i="35" s="1"/>
  <c r="H23" i="35"/>
  <c r="G23" i="35"/>
  <c r="T23" i="35" s="1"/>
  <c r="D23" i="35"/>
  <c r="S23" i="35" s="1"/>
  <c r="C23" i="35"/>
  <c r="R23" i="35" s="1"/>
  <c r="H22" i="35"/>
  <c r="G22" i="35"/>
  <c r="T22" i="35" s="1"/>
  <c r="D22" i="35"/>
  <c r="S22" i="35" s="1"/>
  <c r="C22" i="35"/>
  <c r="R22" i="35" s="1"/>
  <c r="H21" i="35"/>
  <c r="G21" i="35"/>
  <c r="T21" i="35" s="1"/>
  <c r="D21" i="35"/>
  <c r="S21" i="35" s="1"/>
  <c r="C21" i="35"/>
  <c r="R21" i="35" s="1"/>
  <c r="H20" i="35"/>
  <c r="G20" i="35"/>
  <c r="T20" i="35" s="1"/>
  <c r="D20" i="35"/>
  <c r="S20" i="35" s="1"/>
  <c r="C20" i="35"/>
  <c r="R20" i="35" s="1"/>
  <c r="H19" i="35"/>
  <c r="G19" i="35"/>
  <c r="T19" i="35" s="1"/>
  <c r="D19" i="35"/>
  <c r="S19" i="35" s="1"/>
  <c r="C19" i="35"/>
  <c r="R19" i="35" s="1"/>
  <c r="H18" i="35"/>
  <c r="G18" i="35"/>
  <c r="T18" i="35" s="1"/>
  <c r="D18" i="35"/>
  <c r="S18" i="35" s="1"/>
  <c r="C18" i="35"/>
  <c r="R18" i="35" s="1"/>
  <c r="H17" i="35"/>
  <c r="G17" i="35"/>
  <c r="T17" i="35" s="1"/>
  <c r="D17" i="35"/>
  <c r="S17" i="35" s="1"/>
  <c r="C17" i="35"/>
  <c r="R17" i="35" s="1"/>
  <c r="T16" i="35"/>
  <c r="R16" i="35"/>
  <c r="H16" i="35"/>
  <c r="D16" i="35"/>
  <c r="S16" i="35" s="1"/>
  <c r="H15" i="35"/>
  <c r="G15" i="35"/>
  <c r="T15" i="35" s="1"/>
  <c r="D15" i="35"/>
  <c r="S15" i="35" s="1"/>
  <c r="C15" i="35"/>
  <c r="R15" i="35" s="1"/>
  <c r="H14" i="35"/>
  <c r="G14" i="35"/>
  <c r="T14" i="35" s="1"/>
  <c r="D14" i="35"/>
  <c r="S14" i="35" s="1"/>
  <c r="C14" i="35"/>
  <c r="R14" i="35" s="1"/>
  <c r="H13" i="35"/>
  <c r="G13" i="35"/>
  <c r="T13" i="35" s="1"/>
  <c r="D13" i="35"/>
  <c r="S13" i="35" s="1"/>
  <c r="C13" i="35"/>
  <c r="R13" i="35" s="1"/>
  <c r="H12" i="35"/>
  <c r="G12" i="35"/>
  <c r="T12" i="35" s="1"/>
  <c r="D12" i="35"/>
  <c r="S12" i="35" s="1"/>
  <c r="C12" i="35"/>
  <c r="R12" i="35" s="1"/>
  <c r="T11" i="35"/>
  <c r="Q11" i="35"/>
  <c r="Q10" i="35" s="1"/>
  <c r="J11" i="35"/>
  <c r="I11" i="35"/>
  <c r="I10" i="35" s="1"/>
  <c r="D11" i="35"/>
  <c r="S11" i="35" s="1"/>
  <c r="P10" i="35"/>
  <c r="O10" i="35"/>
  <c r="N10" i="35"/>
  <c r="M10" i="35"/>
  <c r="L10" i="35"/>
  <c r="K10" i="35"/>
  <c r="F10" i="35"/>
  <c r="E10" i="35"/>
  <c r="T190" i="34"/>
  <c r="T56" i="34"/>
  <c r="C11" i="35" l="1"/>
  <c r="C10" i="35" s="1"/>
  <c r="G10" i="35"/>
  <c r="T10" i="35" s="1"/>
  <c r="H10" i="35"/>
  <c r="D10" i="35"/>
  <c r="S10" i="35" s="1"/>
  <c r="J10" i="35"/>
  <c r="R10" i="35" l="1"/>
  <c r="R11" i="35"/>
  <c r="AA410" i="33" l="1"/>
  <c r="Z410" i="33"/>
  <c r="V410" i="33"/>
  <c r="AD410" i="33" s="1"/>
  <c r="AA409" i="33"/>
  <c r="Z409" i="33"/>
  <c r="V409" i="33"/>
  <c r="AD409" i="33" s="1"/>
  <c r="AA407" i="33"/>
  <c r="Y407" i="33"/>
  <c r="U407" i="33"/>
  <c r="Y405" i="33"/>
  <c r="U405" i="33"/>
  <c r="Y403" i="33"/>
  <c r="Y396" i="33" s="1"/>
  <c r="AC396" i="33" s="1"/>
  <c r="U403" i="33"/>
  <c r="AA401" i="33"/>
  <c r="Z401" i="33"/>
  <c r="V401" i="33"/>
  <c r="AD401" i="33" s="1"/>
  <c r="Z399" i="33"/>
  <c r="V399" i="33"/>
  <c r="Z398" i="33"/>
  <c r="V398" i="33"/>
  <c r="V396" i="33" s="1"/>
  <c r="Z396" i="33"/>
  <c r="X396" i="33"/>
  <c r="W396" i="33"/>
  <c r="U396" i="33"/>
  <c r="T396" i="33"/>
  <c r="S396" i="33"/>
  <c r="Y394" i="33"/>
  <c r="U394" i="33"/>
  <c r="Z392" i="33"/>
  <c r="V392" i="33"/>
  <c r="Y390" i="33"/>
  <c r="U390" i="33"/>
  <c r="AA388" i="33"/>
  <c r="Y388" i="33"/>
  <c r="AC388" i="33" s="1"/>
  <c r="U388" i="33"/>
  <c r="AA386" i="33"/>
  <c r="Y386" i="33"/>
  <c r="U386" i="33"/>
  <c r="Y384" i="33"/>
  <c r="U384" i="33"/>
  <c r="AA382" i="33"/>
  <c r="X382" i="33"/>
  <c r="T382" i="33"/>
  <c r="AA381" i="33"/>
  <c r="X381" i="33"/>
  <c r="T381" i="33"/>
  <c r="AA380" i="33"/>
  <c r="Y380" i="33"/>
  <c r="AC380" i="33" s="1"/>
  <c r="U380" i="33"/>
  <c r="Y379" i="33"/>
  <c r="U379" i="33"/>
  <c r="AA378" i="33"/>
  <c r="Y378" i="33"/>
  <c r="AC378" i="33" s="1"/>
  <c r="U378" i="33"/>
  <c r="Y377" i="33"/>
  <c r="U377" i="33"/>
  <c r="AA376" i="33"/>
  <c r="Z376" i="33"/>
  <c r="V376" i="33"/>
  <c r="AD376" i="33" s="1"/>
  <c r="AA375" i="33"/>
  <c r="Z375" i="33"/>
  <c r="V375" i="33"/>
  <c r="AD375" i="33" s="1"/>
  <c r="Z374" i="33"/>
  <c r="V374" i="33"/>
  <c r="AA373" i="33"/>
  <c r="Z373" i="33"/>
  <c r="V373" i="33"/>
  <c r="Z372" i="33"/>
  <c r="V372" i="33"/>
  <c r="Y370" i="33"/>
  <c r="U370" i="33"/>
  <c r="AA369" i="33"/>
  <c r="Y369" i="33"/>
  <c r="U369" i="33"/>
  <c r="Z368" i="33"/>
  <c r="V368" i="33"/>
  <c r="Z367" i="33"/>
  <c r="V367" i="33"/>
  <c r="Z366" i="33"/>
  <c r="V366" i="33"/>
  <c r="Y364" i="33"/>
  <c r="U364" i="33"/>
  <c r="Y363" i="33"/>
  <c r="U363" i="33"/>
  <c r="Y362" i="33"/>
  <c r="U362" i="33"/>
  <c r="Y361" i="33"/>
  <c r="U361" i="33"/>
  <c r="AA360" i="33"/>
  <c r="Y360" i="33"/>
  <c r="U360" i="33"/>
  <c r="Y359" i="33"/>
  <c r="U359" i="33"/>
  <c r="Y358" i="33"/>
  <c r="U358" i="33"/>
  <c r="AA357" i="33"/>
  <c r="Z357" i="33"/>
  <c r="AD357" i="33" s="1"/>
  <c r="V357" i="33"/>
  <c r="Z356" i="33"/>
  <c r="V356" i="33"/>
  <c r="Z355" i="33"/>
  <c r="V355" i="33"/>
  <c r="Z354" i="33"/>
  <c r="V354" i="33"/>
  <c r="Z353" i="33"/>
  <c r="V353" i="33"/>
  <c r="Y351" i="33"/>
  <c r="U351" i="33"/>
  <c r="Y350" i="33"/>
  <c r="U350" i="33"/>
  <c r="AA349" i="33"/>
  <c r="Z349" i="33"/>
  <c r="AD349" i="33" s="1"/>
  <c r="V349" i="33"/>
  <c r="Z348" i="33"/>
  <c r="V348" i="33"/>
  <c r="Z347" i="33"/>
  <c r="V347" i="33"/>
  <c r="Z346" i="33"/>
  <c r="V346" i="33"/>
  <c r="Z345" i="33"/>
  <c r="V345" i="33"/>
  <c r="Z344" i="33"/>
  <c r="V344" i="33"/>
  <c r="AA342" i="33"/>
  <c r="X342" i="33"/>
  <c r="AB342" i="33" s="1"/>
  <c r="T342" i="33"/>
  <c r="AA341" i="33"/>
  <c r="X341" i="33"/>
  <c r="T341" i="33"/>
  <c r="AA340" i="33"/>
  <c r="X340" i="33"/>
  <c r="T340" i="33"/>
  <c r="AA339" i="33"/>
  <c r="Y339" i="33"/>
  <c r="U339" i="33"/>
  <c r="AA338" i="33"/>
  <c r="Y338" i="33"/>
  <c r="AC338" i="33" s="1"/>
  <c r="U338" i="33"/>
  <c r="Y337" i="33"/>
  <c r="U337" i="33"/>
  <c r="Y336" i="33"/>
  <c r="U336" i="33"/>
  <c r="Y335" i="33"/>
  <c r="U335" i="33"/>
  <c r="Y334" i="33"/>
  <c r="U334" i="33"/>
  <c r="Y333" i="33"/>
  <c r="U333" i="33"/>
  <c r="Y332" i="33"/>
  <c r="U332" i="33"/>
  <c r="Y331" i="33"/>
  <c r="U331" i="33"/>
  <c r="AA330" i="33"/>
  <c r="Y330" i="33"/>
  <c r="U330" i="33"/>
  <c r="Y329" i="33"/>
  <c r="U329" i="33"/>
  <c r="Z328" i="33"/>
  <c r="V328" i="33"/>
  <c r="Z327" i="33"/>
  <c r="V327" i="33"/>
  <c r="Z326" i="33"/>
  <c r="V326" i="33"/>
  <c r="Z325" i="33"/>
  <c r="V325" i="33"/>
  <c r="Z324" i="33"/>
  <c r="V324" i="33"/>
  <c r="AA322" i="33"/>
  <c r="Y322" i="33"/>
  <c r="AC322" i="33" s="1"/>
  <c r="U322" i="33"/>
  <c r="Z321" i="33"/>
  <c r="V321" i="33"/>
  <c r="Z320" i="33"/>
  <c r="V320" i="33"/>
  <c r="Z319" i="33"/>
  <c r="V319" i="33"/>
  <c r="Y317" i="33"/>
  <c r="U317" i="33"/>
  <c r="Y316" i="33"/>
  <c r="U316" i="33"/>
  <c r="Y315" i="33"/>
  <c r="U315" i="33"/>
  <c r="Y314" i="33"/>
  <c r="U314" i="33"/>
  <c r="Y313" i="33"/>
  <c r="U313" i="33"/>
  <c r="AA312" i="33"/>
  <c r="Y312" i="33"/>
  <c r="AC312" i="33" s="1"/>
  <c r="U312" i="33"/>
  <c r="AA311" i="33"/>
  <c r="Y311" i="33"/>
  <c r="U311" i="33"/>
  <c r="AA310" i="33"/>
  <c r="Y310" i="33"/>
  <c r="U310" i="33"/>
  <c r="AA309" i="33"/>
  <c r="Z309" i="33"/>
  <c r="AD309" i="33" s="1"/>
  <c r="V309" i="33"/>
  <c r="Z308" i="33"/>
  <c r="V308" i="33"/>
  <c r="Z307" i="33"/>
  <c r="V307" i="33"/>
  <c r="Z306" i="33"/>
  <c r="V306" i="33"/>
  <c r="Y304" i="33"/>
  <c r="U304" i="33"/>
  <c r="Y303" i="33"/>
  <c r="U303" i="33"/>
  <c r="Y302" i="33"/>
  <c r="U302" i="33"/>
  <c r="Z301" i="33"/>
  <c r="V301" i="33"/>
  <c r="Z300" i="33"/>
  <c r="V300" i="33"/>
  <c r="AA299" i="33"/>
  <c r="Z299" i="33"/>
  <c r="AD299" i="33" s="1"/>
  <c r="V299" i="33"/>
  <c r="Z298" i="33"/>
  <c r="V298" i="33"/>
  <c r="Y296" i="33"/>
  <c r="U296" i="33"/>
  <c r="AA295" i="33"/>
  <c r="Y295" i="33"/>
  <c r="U295" i="33"/>
  <c r="AA294" i="33"/>
  <c r="Z294" i="33"/>
  <c r="V294" i="33"/>
  <c r="Z293" i="33"/>
  <c r="V293" i="33"/>
  <c r="Z292" i="33"/>
  <c r="V292" i="33"/>
  <c r="Y290" i="33"/>
  <c r="U290" i="33"/>
  <c r="AA289" i="33"/>
  <c r="Y289" i="33"/>
  <c r="U289" i="33"/>
  <c r="AA288" i="33"/>
  <c r="Y288" i="33"/>
  <c r="U288" i="33"/>
  <c r="AA287" i="33"/>
  <c r="Y287" i="33"/>
  <c r="U287" i="33"/>
  <c r="Y286" i="33"/>
  <c r="U286" i="33"/>
  <c r="AA285" i="33"/>
  <c r="Y285" i="33"/>
  <c r="U285" i="33"/>
  <c r="AC285" i="33" s="1"/>
  <c r="AA284" i="33"/>
  <c r="Y284" i="33"/>
  <c r="U284" i="33"/>
  <c r="AC284" i="33" s="1"/>
  <c r="Y283" i="33"/>
  <c r="U283" i="33"/>
  <c r="AA282" i="33"/>
  <c r="Z282" i="33"/>
  <c r="V282" i="33"/>
  <c r="Z281" i="33"/>
  <c r="V281" i="33"/>
  <c r="AA280" i="33"/>
  <c r="Z280" i="33"/>
  <c r="V280" i="33"/>
  <c r="Z279" i="33"/>
  <c r="V279" i="33"/>
  <c r="Z278" i="33"/>
  <c r="V278" i="33"/>
  <c r="Z277" i="33"/>
  <c r="V277" i="33"/>
  <c r="Z276" i="33"/>
  <c r="V276" i="33"/>
  <c r="Z275" i="33"/>
  <c r="V275" i="33"/>
  <c r="Z274" i="33"/>
  <c r="V274" i="33"/>
  <c r="Y272" i="33"/>
  <c r="U272" i="33"/>
  <c r="Y271" i="33"/>
  <c r="U271" i="33"/>
  <c r="AA270" i="33"/>
  <c r="Y270" i="33"/>
  <c r="U270" i="33"/>
  <c r="AA269" i="33"/>
  <c r="Y269" i="33"/>
  <c r="U269" i="33"/>
  <c r="AA268" i="33"/>
  <c r="Z268" i="33"/>
  <c r="AD268" i="33" s="1"/>
  <c r="V268" i="33"/>
  <c r="Z267" i="33"/>
  <c r="V267" i="33"/>
  <c r="Z266" i="33"/>
  <c r="V266" i="33"/>
  <c r="Z265" i="33"/>
  <c r="V265" i="33"/>
  <c r="Z264" i="33"/>
  <c r="V264" i="33"/>
  <c r="Z263" i="33"/>
  <c r="V263" i="33"/>
  <c r="Z262" i="33"/>
  <c r="V262" i="33"/>
  <c r="Y260" i="33"/>
  <c r="U260" i="33"/>
  <c r="Y259" i="33"/>
  <c r="U259" i="33"/>
  <c r="AA258" i="33"/>
  <c r="Y258" i="33"/>
  <c r="U258" i="33"/>
  <c r="AA257" i="33"/>
  <c r="Z257" i="33"/>
  <c r="V257" i="33"/>
  <c r="Z256" i="33"/>
  <c r="V256" i="33"/>
  <c r="Z255" i="33"/>
  <c r="V255" i="33"/>
  <c r="Z254" i="33"/>
  <c r="V254" i="33"/>
  <c r="AA252" i="33"/>
  <c r="Y252" i="33"/>
  <c r="U252" i="33"/>
  <c r="Y251" i="33"/>
  <c r="U251" i="33"/>
  <c r="Y250" i="33"/>
  <c r="U250" i="33"/>
  <c r="Y249" i="33"/>
  <c r="U249" i="33"/>
  <c r="Y248" i="33"/>
  <c r="U248" i="33"/>
  <c r="AA247" i="33"/>
  <c r="Y247" i="33"/>
  <c r="U247" i="33"/>
  <c r="AA246" i="33"/>
  <c r="Y246" i="33"/>
  <c r="U246" i="33"/>
  <c r="Z245" i="33"/>
  <c r="V245" i="33"/>
  <c r="Z244" i="33"/>
  <c r="V244" i="33"/>
  <c r="Z243" i="33"/>
  <c r="V243" i="33"/>
  <c r="Z242" i="33"/>
  <c r="V242" i="33"/>
  <c r="Z241" i="33"/>
  <c r="V241" i="33"/>
  <c r="Z240" i="33"/>
  <c r="V240" i="33"/>
  <c r="Z238" i="33"/>
  <c r="V238" i="33"/>
  <c r="Z237" i="33"/>
  <c r="V237" i="33"/>
  <c r="AA236" i="33"/>
  <c r="Z236" i="33"/>
  <c r="AD236" i="33" s="1"/>
  <c r="V236" i="33"/>
  <c r="AA234" i="33"/>
  <c r="Y234" i="33"/>
  <c r="U234" i="33"/>
  <c r="AA233" i="33"/>
  <c r="Y233" i="33"/>
  <c r="U233" i="33"/>
  <c r="AA232" i="33"/>
  <c r="Y232" i="33"/>
  <c r="U232" i="33"/>
  <c r="AA231" i="33"/>
  <c r="Y231" i="33"/>
  <c r="AC231" i="33" s="1"/>
  <c r="U231" i="33"/>
  <c r="Z230" i="33"/>
  <c r="V230" i="33"/>
  <c r="Z229" i="33"/>
  <c r="V229" i="33"/>
  <c r="Z227" i="33"/>
  <c r="V227" i="33"/>
  <c r="AA225" i="33"/>
  <c r="X225" i="33"/>
  <c r="AB225" i="33" s="1"/>
  <c r="T225" i="33"/>
  <c r="AA224" i="33"/>
  <c r="X224" i="33"/>
  <c r="AB224" i="33" s="1"/>
  <c r="T224" i="33"/>
  <c r="AA223" i="33"/>
  <c r="Z223" i="33"/>
  <c r="AD223" i="33" s="1"/>
  <c r="V223" i="33"/>
  <c r="Z221" i="33"/>
  <c r="V221" i="33"/>
  <c r="AA220" i="33"/>
  <c r="Z220" i="33"/>
  <c r="V220" i="33"/>
  <c r="Y218" i="33"/>
  <c r="U218" i="33"/>
  <c r="Z217" i="33"/>
  <c r="V217" i="33"/>
  <c r="Y215" i="33"/>
  <c r="U215" i="33"/>
  <c r="Y214" i="33"/>
  <c r="U214" i="33"/>
  <c r="AA213" i="33"/>
  <c r="Z213" i="33"/>
  <c r="V213" i="33"/>
  <c r="AA212" i="33"/>
  <c r="Z212" i="33"/>
  <c r="V212" i="33"/>
  <c r="Y210" i="33"/>
  <c r="U210" i="33"/>
  <c r="AA209" i="33"/>
  <c r="Z209" i="33"/>
  <c r="V209" i="33"/>
  <c r="AD209" i="33" s="1"/>
  <c r="Z207" i="33"/>
  <c r="V207" i="33"/>
  <c r="Y205" i="33"/>
  <c r="U205" i="33"/>
  <c r="Y204" i="33"/>
  <c r="U204" i="33"/>
  <c r="Y203" i="33"/>
  <c r="U203" i="33"/>
  <c r="Y202" i="33"/>
  <c r="U202" i="33"/>
  <c r="Y201" i="33"/>
  <c r="U201" i="33"/>
  <c r="Z200" i="33"/>
  <c r="V200" i="33"/>
  <c r="Y198" i="33"/>
  <c r="U198" i="33"/>
  <c r="AA196" i="33"/>
  <c r="Z196" i="33"/>
  <c r="AD196" i="33" s="1"/>
  <c r="V196" i="33"/>
  <c r="Y194" i="33"/>
  <c r="U194" i="33"/>
  <c r="Y193" i="33"/>
  <c r="U193" i="33"/>
  <c r="Y192" i="33"/>
  <c r="U192" i="33"/>
  <c r="Y191" i="33"/>
  <c r="U191" i="33"/>
  <c r="Y190" i="33"/>
  <c r="U190" i="33"/>
  <c r="Y189" i="33"/>
  <c r="U189" i="33"/>
  <c r="Y188" i="33"/>
  <c r="U188" i="33"/>
  <c r="Z187" i="33"/>
  <c r="V187" i="33"/>
  <c r="Z186" i="33"/>
  <c r="V186" i="33"/>
  <c r="Z185" i="33"/>
  <c r="V185" i="33"/>
  <c r="Z184" i="33"/>
  <c r="V184" i="33"/>
  <c r="AA182" i="33"/>
  <c r="X182" i="33"/>
  <c r="T182" i="33"/>
  <c r="AA181" i="33"/>
  <c r="X181" i="33"/>
  <c r="T181" i="33"/>
  <c r="AA180" i="33"/>
  <c r="X180" i="33"/>
  <c r="T180" i="33"/>
  <c r="AA179" i="33"/>
  <c r="X179" i="33"/>
  <c r="T179" i="33"/>
  <c r="X178" i="33"/>
  <c r="T178" i="33"/>
  <c r="AA177" i="33"/>
  <c r="Y177" i="33"/>
  <c r="U177" i="33"/>
  <c r="AA176" i="33"/>
  <c r="Y176" i="33"/>
  <c r="AC176" i="33" s="1"/>
  <c r="U176" i="33"/>
  <c r="AA175" i="33"/>
  <c r="Y175" i="33"/>
  <c r="U175" i="33"/>
  <c r="AA174" i="33"/>
  <c r="Y174" i="33"/>
  <c r="U174" i="33"/>
  <c r="AA173" i="33"/>
  <c r="Y173" i="33"/>
  <c r="AC173" i="33" s="1"/>
  <c r="U173" i="33"/>
  <c r="AA172" i="33"/>
  <c r="Y172" i="33"/>
  <c r="AC172" i="33" s="1"/>
  <c r="U172" i="33"/>
  <c r="AA171" i="33"/>
  <c r="Y171" i="33"/>
  <c r="U171" i="33"/>
  <c r="AA170" i="33"/>
  <c r="Y170" i="33"/>
  <c r="U170" i="33"/>
  <c r="AA169" i="33"/>
  <c r="Y169" i="33"/>
  <c r="AC169" i="33" s="1"/>
  <c r="U169" i="33"/>
  <c r="AA168" i="33"/>
  <c r="Y168" i="33"/>
  <c r="AC168" i="33" s="1"/>
  <c r="U168" i="33"/>
  <c r="AA167" i="33"/>
  <c r="Y167" i="33"/>
  <c r="U167" i="33"/>
  <c r="AA166" i="33"/>
  <c r="Y166" i="33"/>
  <c r="U166" i="33"/>
  <c r="AA165" i="33"/>
  <c r="Y165" i="33"/>
  <c r="AC165" i="33" s="1"/>
  <c r="U165" i="33"/>
  <c r="AA164" i="33"/>
  <c r="Z164" i="33"/>
  <c r="AD164" i="33" s="1"/>
  <c r="V164" i="33"/>
  <c r="Z163" i="33"/>
  <c r="V163" i="33"/>
  <c r="Z162" i="33"/>
  <c r="V162" i="33"/>
  <c r="AA161" i="33"/>
  <c r="Z161" i="33"/>
  <c r="V161" i="33"/>
  <c r="Z160" i="33"/>
  <c r="V160" i="33"/>
  <c r="AA159" i="33"/>
  <c r="Z159" i="33"/>
  <c r="V159" i="33"/>
  <c r="AA158" i="33"/>
  <c r="Z158" i="33"/>
  <c r="V158" i="33"/>
  <c r="Z157" i="33"/>
  <c r="V157" i="33"/>
  <c r="AA156" i="33"/>
  <c r="Z156" i="33"/>
  <c r="V156" i="33"/>
  <c r="AA154" i="33"/>
  <c r="X154" i="33"/>
  <c r="T154" i="33"/>
  <c r="AA153" i="33"/>
  <c r="X153" i="33"/>
  <c r="T153" i="33"/>
  <c r="AA152" i="33"/>
  <c r="Y152" i="33"/>
  <c r="AC152" i="33" s="1"/>
  <c r="U152" i="33"/>
  <c r="AA151" i="33"/>
  <c r="Y151" i="33"/>
  <c r="AC151" i="33" s="1"/>
  <c r="U151" i="33"/>
  <c r="Y150" i="33"/>
  <c r="U150" i="33"/>
  <c r="Y149" i="33"/>
  <c r="U149" i="33"/>
  <c r="AA148" i="33"/>
  <c r="Y148" i="33"/>
  <c r="U148" i="33"/>
  <c r="Y147" i="33"/>
  <c r="U147" i="33"/>
  <c r="AA146" i="33"/>
  <c r="Z146" i="33"/>
  <c r="AD146" i="33" s="1"/>
  <c r="V146" i="33"/>
  <c r="AA145" i="33"/>
  <c r="Z145" i="33"/>
  <c r="V145" i="33"/>
  <c r="AA144" i="33"/>
  <c r="Z144" i="33"/>
  <c r="V144" i="33"/>
  <c r="AA143" i="33"/>
  <c r="Z143" i="33"/>
  <c r="V143" i="33"/>
  <c r="AA142" i="33"/>
  <c r="Z142" i="33"/>
  <c r="AD142" i="33" s="1"/>
  <c r="V142" i="33"/>
  <c r="AA141" i="33"/>
  <c r="Z141" i="33"/>
  <c r="V141" i="33"/>
  <c r="AA140" i="33"/>
  <c r="Z140" i="33"/>
  <c r="V140" i="33"/>
  <c r="AA139" i="33"/>
  <c r="Z139" i="33"/>
  <c r="V139" i="33"/>
  <c r="AA138" i="33"/>
  <c r="Z138" i="33"/>
  <c r="AD138" i="33" s="1"/>
  <c r="V138" i="33"/>
  <c r="AA137" i="33"/>
  <c r="Z137" i="33"/>
  <c r="V137" i="33"/>
  <c r="AA136" i="33"/>
  <c r="Z136" i="33"/>
  <c r="V136" i="33"/>
  <c r="AA135" i="33"/>
  <c r="Z135" i="33"/>
  <c r="V135" i="33"/>
  <c r="Z134" i="33"/>
  <c r="V134" i="33"/>
  <c r="Z133" i="33"/>
  <c r="V133" i="33"/>
  <c r="Z132" i="33"/>
  <c r="V132" i="33"/>
  <c r="AA131" i="33"/>
  <c r="Z131" i="33"/>
  <c r="V131" i="33"/>
  <c r="Z130" i="33"/>
  <c r="V130" i="33"/>
  <c r="Z129" i="33"/>
  <c r="V129" i="33"/>
  <c r="AA128" i="33"/>
  <c r="Z128" i="33"/>
  <c r="AD128" i="33" s="1"/>
  <c r="V128" i="33"/>
  <c r="Z127" i="33"/>
  <c r="V127" i="33"/>
  <c r="AA126" i="33"/>
  <c r="Z126" i="33"/>
  <c r="V126" i="33"/>
  <c r="AA125" i="33"/>
  <c r="Z125" i="33"/>
  <c r="V125" i="33"/>
  <c r="AA124" i="33"/>
  <c r="Z124" i="33"/>
  <c r="AD124" i="33" s="1"/>
  <c r="V124" i="33"/>
  <c r="AA123" i="33"/>
  <c r="Z123" i="33"/>
  <c r="V123" i="33"/>
  <c r="Z122" i="33"/>
  <c r="V122" i="33"/>
  <c r="AA120" i="33"/>
  <c r="X120" i="33"/>
  <c r="AB120" i="33" s="1"/>
  <c r="T120" i="33"/>
  <c r="AA119" i="33"/>
  <c r="X119" i="33"/>
  <c r="T119" i="33"/>
  <c r="T100" i="33" s="1"/>
  <c r="AA118" i="33"/>
  <c r="Y118" i="33"/>
  <c r="AC118" i="33" s="1"/>
  <c r="U118" i="33"/>
  <c r="AA117" i="33"/>
  <c r="Z117" i="33"/>
  <c r="AD117" i="33" s="1"/>
  <c r="V117" i="33"/>
  <c r="AA115" i="33"/>
  <c r="Y115" i="33"/>
  <c r="AC115" i="33" s="1"/>
  <c r="U115" i="33"/>
  <c r="AA114" i="33"/>
  <c r="Y114" i="33"/>
  <c r="U114" i="33"/>
  <c r="AA113" i="33"/>
  <c r="Y113" i="33"/>
  <c r="U113" i="33"/>
  <c r="Y112" i="33"/>
  <c r="U112" i="33"/>
  <c r="AA111" i="33"/>
  <c r="Y111" i="33"/>
  <c r="U111" i="33"/>
  <c r="AA110" i="33"/>
  <c r="Z110" i="33"/>
  <c r="V110" i="33"/>
  <c r="AA109" i="33"/>
  <c r="Z109" i="33"/>
  <c r="AD109" i="33" s="1"/>
  <c r="V109" i="33"/>
  <c r="AA108" i="33"/>
  <c r="Z108" i="33"/>
  <c r="V108" i="33"/>
  <c r="AA107" i="33"/>
  <c r="Z107" i="33"/>
  <c r="V107" i="33"/>
  <c r="Z106" i="33"/>
  <c r="V106" i="33"/>
  <c r="Z105" i="33"/>
  <c r="V105" i="33"/>
  <c r="AA104" i="33"/>
  <c r="Z104" i="33"/>
  <c r="V104" i="33"/>
  <c r="AA103" i="33"/>
  <c r="Z103" i="33"/>
  <c r="AD103" i="33" s="1"/>
  <c r="V103" i="33"/>
  <c r="Z102" i="33"/>
  <c r="V102" i="33"/>
  <c r="W100" i="33"/>
  <c r="AA100" i="33" s="1"/>
  <c r="S100" i="33"/>
  <c r="AA99" i="33"/>
  <c r="Z99" i="33"/>
  <c r="AD99" i="33" s="1"/>
  <c r="V99" i="33"/>
  <c r="Z97" i="33"/>
  <c r="V97" i="33"/>
  <c r="AA95" i="33"/>
  <c r="X95" i="33"/>
  <c r="AB95" i="33" s="1"/>
  <c r="T95" i="33"/>
  <c r="AA94" i="33"/>
  <c r="X94" i="33"/>
  <c r="T94" i="33"/>
  <c r="AA93" i="33"/>
  <c r="Z93" i="33"/>
  <c r="V93" i="33"/>
  <c r="AA91" i="33"/>
  <c r="X91" i="33"/>
  <c r="T91" i="33"/>
  <c r="AA90" i="33"/>
  <c r="X90" i="33"/>
  <c r="AB90" i="33" s="1"/>
  <c r="T90" i="33"/>
  <c r="AA89" i="33"/>
  <c r="Z89" i="33"/>
  <c r="V89" i="33"/>
  <c r="AA88" i="33"/>
  <c r="Z88" i="33"/>
  <c r="V88" i="33"/>
  <c r="V80" i="33" s="1"/>
  <c r="X86" i="33"/>
  <c r="T86" i="33"/>
  <c r="AA85" i="33"/>
  <c r="Y85" i="33"/>
  <c r="AC85" i="33" s="1"/>
  <c r="U85" i="33"/>
  <c r="AA84" i="33"/>
  <c r="Z84" i="33"/>
  <c r="AD84" i="33" s="1"/>
  <c r="V84" i="33"/>
  <c r="AA82" i="33"/>
  <c r="Y82" i="33"/>
  <c r="Y80" i="33" s="1"/>
  <c r="U82" i="33"/>
  <c r="U80" i="33" s="1"/>
  <c r="W80" i="33"/>
  <c r="AA80" i="33" s="1"/>
  <c r="S80" i="33"/>
  <c r="AA79" i="33"/>
  <c r="Z79" i="33"/>
  <c r="AD79" i="33" s="1"/>
  <c r="V79" i="33"/>
  <c r="AA78" i="33"/>
  <c r="Z78" i="33"/>
  <c r="V78" i="33"/>
  <c r="AA77" i="33"/>
  <c r="Z77" i="33"/>
  <c r="V77" i="33"/>
  <c r="V72" i="33" s="1"/>
  <c r="AA76" i="33"/>
  <c r="Z76" i="33"/>
  <c r="AD76" i="33" s="1"/>
  <c r="V76" i="33"/>
  <c r="Z74" i="33"/>
  <c r="V74" i="33"/>
  <c r="Y72" i="33"/>
  <c r="X72" i="33"/>
  <c r="W72" i="33"/>
  <c r="U72" i="33"/>
  <c r="T72" i="33"/>
  <c r="S72" i="33"/>
  <c r="Z71" i="33"/>
  <c r="V71" i="33"/>
  <c r="AA69" i="33"/>
  <c r="Y69" i="33"/>
  <c r="U69" i="33"/>
  <c r="AA67" i="33"/>
  <c r="Z67" i="33"/>
  <c r="V67" i="33"/>
  <c r="AA65" i="33"/>
  <c r="Z65" i="33"/>
  <c r="V65" i="33"/>
  <c r="Z63" i="33"/>
  <c r="V63" i="33"/>
  <c r="AA61" i="33"/>
  <c r="Y61" i="33"/>
  <c r="AC61" i="33" s="1"/>
  <c r="U61" i="33"/>
  <c r="U56" i="33" s="1"/>
  <c r="Z60" i="33"/>
  <c r="V60" i="33"/>
  <c r="Z59" i="33"/>
  <c r="V59" i="33"/>
  <c r="V56" i="33" s="1"/>
  <c r="AA58" i="33"/>
  <c r="Z58" i="33"/>
  <c r="V58" i="33"/>
  <c r="AD58" i="33" s="1"/>
  <c r="Y56" i="33"/>
  <c r="X56" i="33"/>
  <c r="W56" i="33"/>
  <c r="T56" i="33"/>
  <c r="S56" i="33"/>
  <c r="AC55" i="33"/>
  <c r="AA55" i="33"/>
  <c r="Y55" i="33"/>
  <c r="U55" i="33"/>
  <c r="Z54" i="33"/>
  <c r="V54" i="33"/>
  <c r="AA52" i="33"/>
  <c r="X52" i="33"/>
  <c r="T52" i="33"/>
  <c r="T39" i="33" s="1"/>
  <c r="AA50" i="33"/>
  <c r="Y50" i="33"/>
  <c r="U50" i="33"/>
  <c r="AA49" i="33"/>
  <c r="Z49" i="33"/>
  <c r="V49" i="33"/>
  <c r="AA48" i="33"/>
  <c r="Z48" i="33"/>
  <c r="V48" i="33"/>
  <c r="AA47" i="33"/>
  <c r="Z47" i="33"/>
  <c r="V47" i="33"/>
  <c r="AA46" i="33"/>
  <c r="Z46" i="33"/>
  <c r="V46" i="33"/>
  <c r="AA45" i="33"/>
  <c r="Z45" i="33"/>
  <c r="V45" i="33"/>
  <c r="AA44" i="33"/>
  <c r="Z44" i="33"/>
  <c r="V44" i="33"/>
  <c r="Z43" i="33"/>
  <c r="V43" i="33"/>
  <c r="Z42" i="33"/>
  <c r="V42" i="33"/>
  <c r="Z41" i="33"/>
  <c r="Z39" i="33" s="1"/>
  <c r="V41" i="33"/>
  <c r="Y39" i="33"/>
  <c r="W39" i="33"/>
  <c r="U39" i="33"/>
  <c r="S39" i="33"/>
  <c r="AA38" i="33"/>
  <c r="Y38" i="33"/>
  <c r="U38" i="33"/>
  <c r="AC38" i="33" s="1"/>
  <c r="Y36" i="33"/>
  <c r="U36" i="33"/>
  <c r="Y34" i="33"/>
  <c r="U34" i="33"/>
  <c r="Z32" i="33"/>
  <c r="V32" i="33"/>
  <c r="Y30" i="33"/>
  <c r="U30" i="33"/>
  <c r="Z28" i="33"/>
  <c r="V28" i="33"/>
  <c r="AA26" i="33"/>
  <c r="Y26" i="33"/>
  <c r="AC26" i="33" s="1"/>
  <c r="U26" i="33"/>
  <c r="Z24" i="33"/>
  <c r="V24" i="33"/>
  <c r="Z23" i="33"/>
  <c r="V23" i="33"/>
  <c r="AA21" i="33"/>
  <c r="Z21" i="33"/>
  <c r="V21" i="33"/>
  <c r="Z20" i="33"/>
  <c r="V20" i="33"/>
  <c r="X18" i="33"/>
  <c r="W18" i="33"/>
  <c r="AA18" i="33" s="1"/>
  <c r="T18" i="33"/>
  <c r="S18" i="33"/>
  <c r="AA17" i="33"/>
  <c r="Z17" i="33"/>
  <c r="AD17" i="33" s="1"/>
  <c r="V17" i="33"/>
  <c r="AA16" i="33"/>
  <c r="Z16" i="33"/>
  <c r="AD16" i="33" s="1"/>
  <c r="V16" i="33"/>
  <c r="Y14" i="33"/>
  <c r="X14" i="33"/>
  <c r="W14" i="33"/>
  <c r="V14" i="33"/>
  <c r="U14" i="33"/>
  <c r="T14" i="33"/>
  <c r="S14" i="33"/>
  <c r="Z13" i="33"/>
  <c r="Z11" i="33" s="1"/>
  <c r="Y11" i="33"/>
  <c r="X11" i="33"/>
  <c r="W11" i="33"/>
  <c r="V11" i="33"/>
  <c r="U11" i="33"/>
  <c r="T11" i="33"/>
  <c r="S11" i="33"/>
  <c r="S10" i="33" s="1"/>
  <c r="AD45" i="33" l="1"/>
  <c r="V100" i="33"/>
  <c r="U100" i="33"/>
  <c r="AB119" i="33"/>
  <c r="AD161" i="33"/>
  <c r="AC175" i="33"/>
  <c r="AD213" i="33"/>
  <c r="AC311" i="33"/>
  <c r="AD44" i="33"/>
  <c r="AD48" i="33"/>
  <c r="AD77" i="33"/>
  <c r="AC113" i="33"/>
  <c r="AD126" i="33"/>
  <c r="AD131" i="33"/>
  <c r="AD136" i="33"/>
  <c r="AD140" i="33"/>
  <c r="AD144" i="33"/>
  <c r="AB153" i="33"/>
  <c r="AC166" i="33"/>
  <c r="AC170" i="33"/>
  <c r="AC174" i="33"/>
  <c r="AC177" i="33"/>
  <c r="AB181" i="33"/>
  <c r="AC233" i="33"/>
  <c r="AC247" i="33"/>
  <c r="AD257" i="33"/>
  <c r="AC270" i="33"/>
  <c r="AD282" i="33"/>
  <c r="AC288" i="33"/>
  <c r="AD294" i="33"/>
  <c r="AC310" i="33"/>
  <c r="AC330" i="33"/>
  <c r="AC360" i="33"/>
  <c r="AD373" i="33"/>
  <c r="AD49" i="33"/>
  <c r="AD78" i="33"/>
  <c r="Z100" i="33"/>
  <c r="AD100" i="33" s="1"/>
  <c r="AD107" i="33"/>
  <c r="Y100" i="33"/>
  <c r="AC100" i="33" s="1"/>
  <c r="AC114" i="33"/>
  <c r="AC148" i="33"/>
  <c r="AB154" i="33"/>
  <c r="AC167" i="33"/>
  <c r="AC171" i="33"/>
  <c r="AC258" i="33"/>
  <c r="AD280" i="33"/>
  <c r="AC295" i="33"/>
  <c r="AB340" i="33"/>
  <c r="V18" i="33"/>
  <c r="Z72" i="33"/>
  <c r="AD156" i="33"/>
  <c r="AB180" i="33"/>
  <c r="AC269" i="33"/>
  <c r="AB381" i="33"/>
  <c r="AA396" i="33"/>
  <c r="Y18" i="33"/>
  <c r="AD21" i="33"/>
  <c r="AD47" i="33"/>
  <c r="AB52" i="33"/>
  <c r="AA56" i="33"/>
  <c r="AC69" i="33"/>
  <c r="AA72" i="33"/>
  <c r="AD89" i="33"/>
  <c r="AB94" i="33"/>
  <c r="X100" i="33"/>
  <c r="AB100" i="33" s="1"/>
  <c r="AD104" i="33"/>
  <c r="AD110" i="33"/>
  <c r="AD125" i="33"/>
  <c r="AD137" i="33"/>
  <c r="AD141" i="33"/>
  <c r="AD145" i="33"/>
  <c r="AB179" i="33"/>
  <c r="AD212" i="33"/>
  <c r="AC232" i="33"/>
  <c r="AC246" i="33"/>
  <c r="AC287" i="33"/>
  <c r="AC339" i="33"/>
  <c r="AC369" i="33"/>
  <c r="AC386" i="33"/>
  <c r="Z14" i="33"/>
  <c r="AD14" i="33" s="1"/>
  <c r="AA39" i="33"/>
  <c r="AD46" i="33"/>
  <c r="AC50" i="33"/>
  <c r="AD67" i="33"/>
  <c r="Z80" i="33"/>
  <c r="AD80" i="33" s="1"/>
  <c r="AC82" i="33"/>
  <c r="AD88" i="33"/>
  <c r="AD93" i="33"/>
  <c r="AD159" i="33"/>
  <c r="AB182" i="33"/>
  <c r="AD72" i="33"/>
  <c r="W10" i="33"/>
  <c r="AA10" i="33" s="1"/>
  <c r="AA14" i="33"/>
  <c r="U18" i="33"/>
  <c r="V39" i="33"/>
  <c r="V10" i="33" s="1"/>
  <c r="AC56" i="33"/>
  <c r="Z56" i="33"/>
  <c r="AD56" i="33" s="1"/>
  <c r="AD65" i="33"/>
  <c r="T80" i="33"/>
  <c r="T10" i="33" s="1"/>
  <c r="AB91" i="33"/>
  <c r="AD108" i="33"/>
  <c r="AD123" i="33"/>
  <c r="AD135" i="33"/>
  <c r="AD139" i="33"/>
  <c r="AD143" i="33"/>
  <c r="AD158" i="33"/>
  <c r="AD220" i="33"/>
  <c r="AC234" i="33"/>
  <c r="AC252" i="33"/>
  <c r="AC289" i="33"/>
  <c r="AB341" i="33"/>
  <c r="AB382" i="33"/>
  <c r="AD396" i="33"/>
  <c r="AC407" i="33"/>
  <c r="AD39" i="33"/>
  <c r="AC80" i="33"/>
  <c r="U10" i="33"/>
  <c r="AC18" i="33"/>
  <c r="AC39" i="33"/>
  <c r="Z18" i="33"/>
  <c r="AD18" i="33" s="1"/>
  <c r="X80" i="33"/>
  <c r="AB80" i="33" s="1"/>
  <c r="AC111" i="33"/>
  <c r="X39" i="33"/>
  <c r="AB39" i="33" s="1"/>
  <c r="Y10" i="33" l="1"/>
  <c r="AC10" i="33" s="1"/>
  <c r="Z10" i="33"/>
  <c r="AD10" i="33" s="1"/>
  <c r="X10" i="33"/>
  <c r="AB10" i="33" s="1"/>
  <c r="S72" i="31" l="1"/>
  <c r="C72" i="31"/>
  <c r="T72" i="31" s="1"/>
  <c r="S71" i="31"/>
  <c r="C71" i="31"/>
  <c r="T71" i="31" s="1"/>
  <c r="S70" i="31"/>
  <c r="C70" i="31"/>
  <c r="T70" i="31" s="1"/>
  <c r="S69" i="31"/>
  <c r="C69" i="31"/>
  <c r="T69" i="31" s="1"/>
  <c r="S68" i="31"/>
  <c r="C68" i="31"/>
  <c r="T68" i="31" s="1"/>
  <c r="S67" i="31"/>
  <c r="C67" i="31"/>
  <c r="T67" i="31" s="1"/>
  <c r="N66" i="31"/>
  <c r="C66" i="31"/>
  <c r="T66" i="31" s="1"/>
  <c r="S65" i="31"/>
  <c r="C65" i="31"/>
  <c r="T65" i="31" s="1"/>
  <c r="S64" i="31"/>
  <c r="C64" i="31"/>
  <c r="T64" i="31" s="1"/>
  <c r="S63" i="31"/>
  <c r="C63" i="31"/>
  <c r="T63" i="31" s="1"/>
  <c r="S62" i="31"/>
  <c r="C62" i="31"/>
  <c r="T62" i="31" s="1"/>
  <c r="S61" i="31"/>
  <c r="C61" i="31"/>
  <c r="T61" i="31" s="1"/>
  <c r="S60" i="31"/>
  <c r="C60" i="31"/>
  <c r="T60" i="31" s="1"/>
  <c r="S59" i="31"/>
  <c r="C59" i="31"/>
  <c r="T59" i="31" s="1"/>
  <c r="S58" i="31"/>
  <c r="C58" i="31"/>
  <c r="T58" i="31" s="1"/>
  <c r="D57" i="31"/>
  <c r="C57" i="31" s="1"/>
  <c r="T57" i="31" s="1"/>
  <c r="D56" i="31"/>
  <c r="S56" i="31" s="1"/>
  <c r="T55" i="31"/>
  <c r="T51" i="31"/>
  <c r="T50" i="31"/>
  <c r="T48" i="31"/>
  <c r="T47" i="31"/>
  <c r="T46" i="31"/>
  <c r="T45" i="31"/>
  <c r="T44" i="31"/>
  <c r="T43" i="31"/>
  <c r="T42" i="31"/>
  <c r="T41" i="31"/>
  <c r="T40" i="31"/>
  <c r="T39" i="31"/>
  <c r="T38" i="31"/>
  <c r="T37" i="31"/>
  <c r="T36" i="31"/>
  <c r="T33" i="31"/>
  <c r="T32" i="31"/>
  <c r="T31" i="31"/>
  <c r="T29" i="31"/>
  <c r="N28" i="31"/>
  <c r="D28" i="31"/>
  <c r="T25" i="31"/>
  <c r="T24" i="31"/>
  <c r="T23" i="31"/>
  <c r="T20" i="31"/>
  <c r="T16" i="31"/>
  <c r="T15" i="31"/>
  <c r="T14" i="31"/>
  <c r="T12" i="31"/>
  <c r="T11" i="31"/>
  <c r="T10" i="31"/>
  <c r="A10" i="3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T9" i="31"/>
  <c r="R8" i="31"/>
  <c r="Q8" i="31"/>
  <c r="P8" i="31"/>
  <c r="O8" i="31"/>
  <c r="M8" i="31"/>
  <c r="L8" i="31"/>
  <c r="K8" i="31"/>
  <c r="J8" i="31"/>
  <c r="I8" i="31"/>
  <c r="H8" i="31"/>
  <c r="G8" i="31"/>
  <c r="F8" i="31"/>
  <c r="E8" i="31"/>
  <c r="C8" i="31"/>
  <c r="T28" i="31" l="1"/>
  <c r="D8" i="31"/>
  <c r="T8" i="31" s="1"/>
  <c r="N8" i="31"/>
  <c r="C56" i="31"/>
  <c r="T56" i="31" s="1"/>
  <c r="S57" i="31"/>
  <c r="S8" i="31" s="1"/>
  <c r="Z24" i="30"/>
  <c r="X24" i="30"/>
  <c r="W24" i="30"/>
  <c r="T24" i="30"/>
  <c r="Q24" i="30"/>
  <c r="M24" i="30"/>
  <c r="U24" i="30" s="1"/>
  <c r="I24" i="30"/>
  <c r="E24" i="30"/>
  <c r="C24" i="30"/>
  <c r="Z23" i="30"/>
  <c r="X23" i="30"/>
  <c r="W23" i="30"/>
  <c r="T23" i="30"/>
  <c r="Q23" i="30"/>
  <c r="Y23" i="30" s="1"/>
  <c r="M23" i="30"/>
  <c r="U23" i="30" s="1"/>
  <c r="K23" i="30"/>
  <c r="S23" i="30" s="1"/>
  <c r="I23" i="30"/>
  <c r="E23" i="30"/>
  <c r="C23" i="30"/>
  <c r="Z22" i="30"/>
  <c r="X22" i="30"/>
  <c r="W22" i="30"/>
  <c r="T22" i="30"/>
  <c r="Q22" i="30"/>
  <c r="Y22" i="30" s="1"/>
  <c r="M22" i="30"/>
  <c r="I22" i="30"/>
  <c r="E22" i="30"/>
  <c r="C22" i="30"/>
  <c r="Z21" i="30"/>
  <c r="X21" i="30"/>
  <c r="W21" i="30"/>
  <c r="T21" i="30"/>
  <c r="Q21" i="30"/>
  <c r="M21" i="30"/>
  <c r="K21" i="30"/>
  <c r="I21" i="30"/>
  <c r="E21" i="30"/>
  <c r="C21" i="30" s="1"/>
  <c r="S21" i="30" s="1"/>
  <c r="Z20" i="30"/>
  <c r="X20" i="30"/>
  <c r="W20" i="30"/>
  <c r="T20" i="30"/>
  <c r="Q20" i="30"/>
  <c r="M20" i="30"/>
  <c r="U20" i="30" s="1"/>
  <c r="I20" i="30"/>
  <c r="Y20" i="30" s="1"/>
  <c r="E20" i="30"/>
  <c r="C20" i="30"/>
  <c r="Z19" i="30"/>
  <c r="X19" i="30"/>
  <c r="W19" i="30"/>
  <c r="T19" i="30"/>
  <c r="Q19" i="30"/>
  <c r="Y19" i="30" s="1"/>
  <c r="M19" i="30"/>
  <c r="K19" i="30"/>
  <c r="I19" i="30"/>
  <c r="E19" i="30"/>
  <c r="C19" i="30" s="1"/>
  <c r="Z18" i="30"/>
  <c r="X18" i="30"/>
  <c r="W18" i="30"/>
  <c r="T18" i="30"/>
  <c r="Q18" i="30"/>
  <c r="Y18" i="30" s="1"/>
  <c r="M18" i="30"/>
  <c r="U18" i="30" s="1"/>
  <c r="I18" i="30"/>
  <c r="E18" i="30"/>
  <c r="C18" i="30"/>
  <c r="Z17" i="30"/>
  <c r="X17" i="30"/>
  <c r="W17" i="30"/>
  <c r="T17" i="30"/>
  <c r="Q17" i="30"/>
  <c r="M17" i="30"/>
  <c r="K17" i="30" s="1"/>
  <c r="I17" i="30"/>
  <c r="E17" i="30"/>
  <c r="C17" i="30" s="1"/>
  <c r="Z16" i="30"/>
  <c r="X16" i="30"/>
  <c r="W16" i="30"/>
  <c r="T16" i="30"/>
  <c r="Q16" i="30"/>
  <c r="M16" i="30"/>
  <c r="U16" i="30" s="1"/>
  <c r="I16" i="30"/>
  <c r="Y16" i="30" s="1"/>
  <c r="E16" i="30"/>
  <c r="C16" i="30"/>
  <c r="Z15" i="30"/>
  <c r="X15" i="30"/>
  <c r="W15" i="30"/>
  <c r="T15" i="30"/>
  <c r="Q15" i="30"/>
  <c r="Y15" i="30" s="1"/>
  <c r="M15" i="30"/>
  <c r="K15" i="30"/>
  <c r="I15" i="30"/>
  <c r="E15" i="30"/>
  <c r="C15" i="30" s="1"/>
  <c r="Z14" i="30"/>
  <c r="X14" i="30"/>
  <c r="W14" i="30"/>
  <c r="T14" i="30"/>
  <c r="Q14" i="30"/>
  <c r="Y14" i="30" s="1"/>
  <c r="M14" i="30"/>
  <c r="I14" i="30"/>
  <c r="E14" i="30"/>
  <c r="C14" i="30"/>
  <c r="Z13" i="30"/>
  <c r="X13" i="30"/>
  <c r="W13" i="30"/>
  <c r="T13" i="30"/>
  <c r="Q13" i="30"/>
  <c r="M13" i="30"/>
  <c r="K13" i="30"/>
  <c r="I13" i="30"/>
  <c r="E13" i="30"/>
  <c r="C13" i="30" s="1"/>
  <c r="S13" i="30" s="1"/>
  <c r="Z12" i="30"/>
  <c r="X12" i="30"/>
  <c r="W12" i="30"/>
  <c r="T12" i="30"/>
  <c r="Q12" i="30"/>
  <c r="M12" i="30"/>
  <c r="U12" i="30" s="1"/>
  <c r="I12" i="30"/>
  <c r="E12" i="30"/>
  <c r="C12" i="30"/>
  <c r="R11" i="30"/>
  <c r="P11" i="30"/>
  <c r="X11" i="30" s="1"/>
  <c r="O11" i="30"/>
  <c r="W11" i="30" s="1"/>
  <c r="N11" i="30"/>
  <c r="L11" i="30"/>
  <c r="J11" i="30"/>
  <c r="Z11" i="30" s="1"/>
  <c r="H11" i="30"/>
  <c r="G11" i="30"/>
  <c r="F11" i="30"/>
  <c r="D11" i="30"/>
  <c r="C11" i="30" l="1"/>
  <c r="S15" i="30"/>
  <c r="S19" i="30"/>
  <c r="T11" i="30"/>
  <c r="U15" i="30"/>
  <c r="U19" i="30"/>
  <c r="I11" i="30"/>
  <c r="U13" i="30"/>
  <c r="U17" i="30"/>
  <c r="U21" i="30"/>
  <c r="Y24" i="30"/>
  <c r="K12" i="30"/>
  <c r="S12" i="30" s="1"/>
  <c r="Y13" i="30"/>
  <c r="M11" i="30"/>
  <c r="K16" i="30"/>
  <c r="S16" i="30" s="1"/>
  <c r="S17" i="30"/>
  <c r="Y17" i="30"/>
  <c r="K20" i="30"/>
  <c r="S20" i="30" s="1"/>
  <c r="Y21" i="30"/>
  <c r="U22" i="30"/>
  <c r="K24" i="30"/>
  <c r="S24" i="30" s="1"/>
  <c r="U14" i="30"/>
  <c r="E11" i="30"/>
  <c r="U11" i="30" s="1"/>
  <c r="Q11" i="30"/>
  <c r="Y11" i="30" s="1"/>
  <c r="Y12" i="30"/>
  <c r="K14" i="30"/>
  <c r="S14" i="30" s="1"/>
  <c r="K18" i="30"/>
  <c r="S18" i="30" s="1"/>
  <c r="K22" i="30"/>
  <c r="S22" i="30" s="1"/>
  <c r="K11" i="30" l="1"/>
  <c r="S11" i="30" s="1"/>
  <c r="H25" i="29" l="1"/>
  <c r="L25" i="29" s="1"/>
  <c r="L24" i="29" s="1"/>
  <c r="D25" i="29"/>
  <c r="G25" i="29" s="1"/>
  <c r="G24" i="29" s="1"/>
  <c r="J24" i="29"/>
  <c r="I24" i="29"/>
  <c r="F24" i="29"/>
  <c r="E24" i="29"/>
  <c r="D24" i="29"/>
  <c r="C24" i="29"/>
  <c r="L15" i="29"/>
  <c r="K15" i="29"/>
  <c r="J15" i="29"/>
  <c r="I15" i="29"/>
  <c r="H15" i="29"/>
  <c r="G15" i="29"/>
  <c r="F15" i="29"/>
  <c r="E15" i="29"/>
  <c r="D15" i="29"/>
  <c r="C15" i="29"/>
  <c r="H24" i="29" l="1"/>
  <c r="K25" i="29"/>
  <c r="K24" i="29" s="1"/>
  <c r="H15" i="28" l="1"/>
  <c r="G15" i="28"/>
  <c r="H13" i="28"/>
  <c r="G13" i="28"/>
  <c r="H12" i="28"/>
  <c r="G12" i="28"/>
  <c r="F11" i="28"/>
  <c r="E11" i="28"/>
  <c r="D11" i="28"/>
  <c r="D8" i="28" s="1"/>
  <c r="C11" i="28"/>
  <c r="C8" i="28" s="1"/>
  <c r="H10" i="28"/>
  <c r="G10" i="28"/>
  <c r="H9" i="28"/>
  <c r="G9" i="28"/>
  <c r="F8" i="28"/>
  <c r="E8" i="28"/>
  <c r="G11" i="28" l="1"/>
  <c r="H11" i="28"/>
  <c r="H8" i="28"/>
  <c r="G8" i="28"/>
  <c r="E98" i="18" l="1"/>
  <c r="E11" i="18" l="1"/>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5" i="18"/>
  <c r="E66" i="18"/>
  <c r="E67" i="18"/>
  <c r="E68" i="18"/>
  <c r="E69" i="18"/>
  <c r="E70" i="18"/>
  <c r="E71" i="18"/>
  <c r="E72" i="18"/>
  <c r="E73" i="18"/>
  <c r="E74" i="18"/>
  <c r="E75" i="18"/>
  <c r="E76" i="18"/>
  <c r="E77" i="18"/>
  <c r="E78" i="18"/>
  <c r="E80" i="18"/>
  <c r="E82" i="18"/>
  <c r="E83" i="18"/>
  <c r="E84" i="18"/>
  <c r="E85" i="18"/>
  <c r="E86" i="18"/>
  <c r="E87" i="18"/>
  <c r="E88" i="18"/>
  <c r="E89" i="18"/>
  <c r="E90" i="18"/>
  <c r="E91" i="18"/>
  <c r="E92" i="18"/>
  <c r="E93" i="18"/>
  <c r="E94" i="18"/>
  <c r="E95" i="18"/>
  <c r="E96" i="18"/>
  <c r="E97" i="18"/>
  <c r="E99" i="18"/>
  <c r="E100" i="18"/>
  <c r="E101" i="18"/>
  <c r="E102" i="18"/>
  <c r="E103" i="18"/>
  <c r="E104" i="18"/>
  <c r="E105" i="18"/>
  <c r="E106" i="18"/>
  <c r="E107" i="18"/>
  <c r="E108" i="18"/>
  <c r="E109" i="18"/>
  <c r="E110" i="18"/>
  <c r="E111" i="18"/>
  <c r="E113" i="18"/>
  <c r="E114" i="18"/>
  <c r="E115" i="18"/>
  <c r="E116" i="18"/>
  <c r="E118" i="18"/>
  <c r="E119" i="18"/>
  <c r="E120" i="18"/>
  <c r="E121" i="18"/>
  <c r="E122" i="18"/>
  <c r="E123" i="18"/>
  <c r="E124" i="18"/>
  <c r="E125" i="18"/>
  <c r="E127" i="18"/>
  <c r="E128" i="18"/>
  <c r="E129" i="18"/>
  <c r="E131" i="18"/>
  <c r="E133" i="18"/>
  <c r="E134" i="18"/>
  <c r="E135" i="18"/>
  <c r="E136" i="18"/>
  <c r="E137" i="18"/>
  <c r="E138" i="18"/>
  <c r="E139" i="18"/>
  <c r="E140" i="18"/>
  <c r="E141" i="18"/>
  <c r="E142" i="18"/>
  <c r="E143" i="18"/>
  <c r="E144" i="18"/>
  <c r="E145" i="18"/>
  <c r="E146" i="18"/>
  <c r="E147" i="18"/>
  <c r="E148" i="18"/>
  <c r="E149" i="18"/>
  <c r="E150" i="18"/>
  <c r="E151" i="18"/>
  <c r="E152" i="18"/>
  <c r="E153" i="18"/>
  <c r="E154" i="18"/>
  <c r="E156" i="18"/>
  <c r="E157" i="18"/>
  <c r="E158" i="18"/>
  <c r="E160" i="18"/>
  <c r="E161" i="18"/>
  <c r="E162" i="18"/>
  <c r="E163" i="18"/>
  <c r="E165" i="18"/>
  <c r="E167" i="18"/>
  <c r="E168" i="18"/>
  <c r="D166" i="18"/>
  <c r="E166" i="18" s="1"/>
  <c r="C166" i="18"/>
  <c r="D164" i="18"/>
  <c r="C164" i="18"/>
  <c r="D159" i="18"/>
  <c r="E159" i="18" s="1"/>
  <c r="C159" i="18"/>
  <c r="D155" i="18"/>
  <c r="C155" i="18"/>
  <c r="D132" i="18"/>
  <c r="E132" i="18" s="1"/>
  <c r="C132" i="18"/>
  <c r="D130" i="18"/>
  <c r="C130" i="18"/>
  <c r="D126" i="18"/>
  <c r="E126" i="18" s="1"/>
  <c r="C126" i="18"/>
  <c r="D112" i="18"/>
  <c r="C112" i="18"/>
  <c r="D81" i="18"/>
  <c r="C81" i="18"/>
  <c r="D79" i="18"/>
  <c r="C79" i="18"/>
  <c r="D10" i="18"/>
  <c r="E10" i="18" s="1"/>
  <c r="C10" i="18"/>
  <c r="E81" i="18" l="1"/>
  <c r="D64" i="18"/>
  <c r="D9" i="18" s="1"/>
  <c r="E130" i="18"/>
  <c r="E155" i="18"/>
  <c r="E79" i="18"/>
  <c r="E164" i="18"/>
  <c r="E112" i="18"/>
  <c r="C64" i="18"/>
  <c r="C9" i="18" s="1"/>
  <c r="C8" i="18" s="1"/>
  <c r="M75" i="15"/>
  <c r="H75" i="15" s="1"/>
  <c r="J75" i="15"/>
  <c r="G75" i="15" s="1"/>
  <c r="C75" i="15"/>
  <c r="N74" i="15"/>
  <c r="M74" i="15" s="1"/>
  <c r="M73" i="15" s="1"/>
  <c r="K74" i="15"/>
  <c r="J74" i="15" s="1"/>
  <c r="G74" i="15" s="1"/>
  <c r="E74" i="15"/>
  <c r="D74" i="15"/>
  <c r="D73" i="15" s="1"/>
  <c r="O73" i="15"/>
  <c r="L73" i="15"/>
  <c r="N72" i="15"/>
  <c r="M72" i="15" s="1"/>
  <c r="J72" i="15"/>
  <c r="G72" i="15" s="1"/>
  <c r="E72" i="15"/>
  <c r="C72" i="15" s="1"/>
  <c r="N71" i="15"/>
  <c r="M71" i="15" s="1"/>
  <c r="J71" i="15"/>
  <c r="G71" i="15" s="1"/>
  <c r="E71" i="15"/>
  <c r="O70" i="15"/>
  <c r="O69" i="15" s="1"/>
  <c r="L70" i="15"/>
  <c r="K70" i="15"/>
  <c r="D70" i="15"/>
  <c r="I68" i="15"/>
  <c r="E68" i="15"/>
  <c r="R68" i="15" s="1"/>
  <c r="N67" i="15"/>
  <c r="M67" i="15" s="1"/>
  <c r="H67" i="15" s="1"/>
  <c r="K67" i="15"/>
  <c r="J67" i="15" s="1"/>
  <c r="E67" i="15"/>
  <c r="C67" i="15" s="1"/>
  <c r="N66" i="15"/>
  <c r="M66" i="15" s="1"/>
  <c r="H66" i="15" s="1"/>
  <c r="K66" i="15"/>
  <c r="J66" i="15" s="1"/>
  <c r="E66" i="15"/>
  <c r="C66" i="15" s="1"/>
  <c r="N65" i="15"/>
  <c r="M65" i="15" s="1"/>
  <c r="H65" i="15" s="1"/>
  <c r="K65" i="15"/>
  <c r="J65" i="15" s="1"/>
  <c r="G65" i="15" s="1"/>
  <c r="E65" i="15"/>
  <c r="C65" i="15" s="1"/>
  <c r="N64" i="15"/>
  <c r="M64" i="15" s="1"/>
  <c r="H64" i="15" s="1"/>
  <c r="K64" i="15"/>
  <c r="J64" i="15" s="1"/>
  <c r="G64" i="15" s="1"/>
  <c r="E64" i="15"/>
  <c r="C64" i="15" s="1"/>
  <c r="N63" i="15"/>
  <c r="M63" i="15" s="1"/>
  <c r="H63" i="15" s="1"/>
  <c r="K63" i="15"/>
  <c r="J63" i="15" s="1"/>
  <c r="E63" i="15"/>
  <c r="C63" i="15" s="1"/>
  <c r="N62" i="15"/>
  <c r="M62" i="15" s="1"/>
  <c r="H62" i="15" s="1"/>
  <c r="K62" i="15"/>
  <c r="J62" i="15" s="1"/>
  <c r="E62" i="15"/>
  <c r="C62" i="15" s="1"/>
  <c r="N61" i="15"/>
  <c r="M61" i="15" s="1"/>
  <c r="H61" i="15" s="1"/>
  <c r="K61" i="15"/>
  <c r="J61" i="15" s="1"/>
  <c r="G61" i="15" s="1"/>
  <c r="E61" i="15"/>
  <c r="C61" i="15" s="1"/>
  <c r="N60" i="15"/>
  <c r="M60" i="15" s="1"/>
  <c r="H60" i="15" s="1"/>
  <c r="K60" i="15"/>
  <c r="J60" i="15" s="1"/>
  <c r="G60" i="15" s="1"/>
  <c r="E60" i="15"/>
  <c r="C60" i="15" s="1"/>
  <c r="N59" i="15"/>
  <c r="M59" i="15" s="1"/>
  <c r="H59" i="15" s="1"/>
  <c r="K59" i="15"/>
  <c r="J59" i="15" s="1"/>
  <c r="E59" i="15"/>
  <c r="C59" i="15" s="1"/>
  <c r="N58" i="15"/>
  <c r="M58" i="15" s="1"/>
  <c r="H58" i="15" s="1"/>
  <c r="K58" i="15"/>
  <c r="J58" i="15" s="1"/>
  <c r="E58" i="15"/>
  <c r="C58" i="15" s="1"/>
  <c r="N57" i="15"/>
  <c r="M57" i="15" s="1"/>
  <c r="K57" i="15"/>
  <c r="J57" i="15" s="1"/>
  <c r="G57" i="15" s="1"/>
  <c r="E57" i="15"/>
  <c r="C57" i="15" s="1"/>
  <c r="N56" i="15"/>
  <c r="M56" i="15" s="1"/>
  <c r="H56" i="15" s="1"/>
  <c r="K56" i="15"/>
  <c r="J56" i="15" s="1"/>
  <c r="G56" i="15" s="1"/>
  <c r="E56" i="15"/>
  <c r="C56" i="15" s="1"/>
  <c r="N55" i="15"/>
  <c r="M55" i="15" s="1"/>
  <c r="K55" i="15"/>
  <c r="J55" i="15" s="1"/>
  <c r="E55" i="15"/>
  <c r="C55" i="15" s="1"/>
  <c r="O54" i="15"/>
  <c r="L54" i="15"/>
  <c r="D54" i="15"/>
  <c r="N53" i="15"/>
  <c r="M53" i="15" s="1"/>
  <c r="H53" i="15" s="1"/>
  <c r="J53" i="15"/>
  <c r="G53" i="15" s="1"/>
  <c r="E53" i="15"/>
  <c r="C53" i="15" s="1"/>
  <c r="N52" i="15"/>
  <c r="M52" i="15" s="1"/>
  <c r="H52" i="15" s="1"/>
  <c r="J52" i="15"/>
  <c r="E52" i="15"/>
  <c r="C52" i="15" s="1"/>
  <c r="N51" i="15"/>
  <c r="M51" i="15" s="1"/>
  <c r="J51" i="15"/>
  <c r="G51" i="15" s="1"/>
  <c r="E51" i="15"/>
  <c r="C51" i="15" s="1"/>
  <c r="O50" i="15"/>
  <c r="L50" i="15"/>
  <c r="K50" i="15"/>
  <c r="D50" i="15"/>
  <c r="D49" i="15" s="1"/>
  <c r="E48" i="15"/>
  <c r="C48" i="15" s="1"/>
  <c r="P48" i="15" s="1"/>
  <c r="N47" i="15"/>
  <c r="M47" i="15" s="1"/>
  <c r="K47" i="15"/>
  <c r="J47" i="15" s="1"/>
  <c r="H47" i="15"/>
  <c r="G47" i="15"/>
  <c r="E47" i="15"/>
  <c r="D47" i="15"/>
  <c r="N46" i="15"/>
  <c r="M46" i="15" s="1"/>
  <c r="K46" i="15"/>
  <c r="J46" i="15" s="1"/>
  <c r="H46" i="15"/>
  <c r="G46" i="15"/>
  <c r="E46" i="15"/>
  <c r="D46" i="15"/>
  <c r="N45" i="15"/>
  <c r="M45" i="15" s="1"/>
  <c r="K45" i="15"/>
  <c r="J45" i="15" s="1"/>
  <c r="H45" i="15"/>
  <c r="G45" i="15"/>
  <c r="E45" i="15"/>
  <c r="D45" i="15"/>
  <c r="N44" i="15"/>
  <c r="M44" i="15" s="1"/>
  <c r="K44" i="15"/>
  <c r="J44" i="15" s="1"/>
  <c r="H44" i="15"/>
  <c r="G44" i="15"/>
  <c r="E44" i="15"/>
  <c r="D44" i="15"/>
  <c r="N43" i="15"/>
  <c r="M43" i="15" s="1"/>
  <c r="K43" i="15"/>
  <c r="J43" i="15" s="1"/>
  <c r="H43" i="15"/>
  <c r="G43" i="15"/>
  <c r="E43" i="15"/>
  <c r="D43" i="15"/>
  <c r="N42" i="15"/>
  <c r="M42" i="15" s="1"/>
  <c r="K42" i="15"/>
  <c r="J42" i="15" s="1"/>
  <c r="H42" i="15"/>
  <c r="G42" i="15"/>
  <c r="E42" i="15"/>
  <c r="D42" i="15"/>
  <c r="N41" i="15"/>
  <c r="M41" i="15" s="1"/>
  <c r="K41" i="15"/>
  <c r="J41" i="15" s="1"/>
  <c r="H41" i="15"/>
  <c r="G41" i="15"/>
  <c r="E41" i="15"/>
  <c r="D41" i="15"/>
  <c r="N40" i="15"/>
  <c r="M40" i="15" s="1"/>
  <c r="K40" i="15"/>
  <c r="J40" i="15" s="1"/>
  <c r="H40" i="15"/>
  <c r="G40" i="15"/>
  <c r="E40" i="15"/>
  <c r="D40" i="15"/>
  <c r="N39" i="15"/>
  <c r="M39" i="15" s="1"/>
  <c r="K39" i="15"/>
  <c r="J39" i="15" s="1"/>
  <c r="H39" i="15"/>
  <c r="G39" i="15"/>
  <c r="E39" i="15"/>
  <c r="D39" i="15"/>
  <c r="N38" i="15"/>
  <c r="M38" i="15" s="1"/>
  <c r="K38" i="15"/>
  <c r="J38" i="15" s="1"/>
  <c r="H38" i="15"/>
  <c r="G38" i="15"/>
  <c r="E38" i="15"/>
  <c r="D38" i="15"/>
  <c r="N37" i="15"/>
  <c r="M37" i="15" s="1"/>
  <c r="K37" i="15"/>
  <c r="J37" i="15" s="1"/>
  <c r="H37" i="15"/>
  <c r="G37" i="15"/>
  <c r="E37" i="15"/>
  <c r="D37" i="15"/>
  <c r="N36" i="15"/>
  <c r="M36" i="15" s="1"/>
  <c r="K36" i="15"/>
  <c r="J36" i="15" s="1"/>
  <c r="H36" i="15"/>
  <c r="G36" i="15"/>
  <c r="E36" i="15"/>
  <c r="D36" i="15"/>
  <c r="N35" i="15"/>
  <c r="M35" i="15" s="1"/>
  <c r="K35" i="15"/>
  <c r="J35" i="15" s="1"/>
  <c r="H35" i="15"/>
  <c r="G35" i="15"/>
  <c r="E35" i="15"/>
  <c r="D35" i="15"/>
  <c r="O34" i="15"/>
  <c r="L34" i="15"/>
  <c r="N33" i="15"/>
  <c r="M33" i="15" s="1"/>
  <c r="H33" i="15" s="1"/>
  <c r="K33" i="15"/>
  <c r="J33" i="15" s="1"/>
  <c r="E33" i="15"/>
  <c r="D33" i="15"/>
  <c r="N32" i="15"/>
  <c r="M32" i="15" s="1"/>
  <c r="K32" i="15"/>
  <c r="J32" i="15" s="1"/>
  <c r="G32" i="15" s="1"/>
  <c r="E32" i="15"/>
  <c r="D32" i="15"/>
  <c r="N31" i="15"/>
  <c r="M31" i="15" s="1"/>
  <c r="H31" i="15" s="1"/>
  <c r="K31" i="15"/>
  <c r="J31" i="15" s="1"/>
  <c r="E31" i="15"/>
  <c r="D31" i="15"/>
  <c r="N30" i="15"/>
  <c r="M30" i="15" s="1"/>
  <c r="K30" i="15"/>
  <c r="J30" i="15" s="1"/>
  <c r="G30" i="15" s="1"/>
  <c r="E30" i="15"/>
  <c r="D30" i="15"/>
  <c r="N29" i="15"/>
  <c r="M29" i="15" s="1"/>
  <c r="H29" i="15" s="1"/>
  <c r="K29" i="15"/>
  <c r="J29" i="15" s="1"/>
  <c r="E29" i="15"/>
  <c r="D29" i="15"/>
  <c r="N28" i="15"/>
  <c r="M28" i="15" s="1"/>
  <c r="K28" i="15"/>
  <c r="J28" i="15" s="1"/>
  <c r="G28" i="15" s="1"/>
  <c r="E28" i="15"/>
  <c r="D28" i="15"/>
  <c r="N27" i="15"/>
  <c r="M27" i="15" s="1"/>
  <c r="H27" i="15" s="1"/>
  <c r="K27" i="15"/>
  <c r="J27" i="15" s="1"/>
  <c r="E27" i="15"/>
  <c r="D27" i="15"/>
  <c r="N26" i="15"/>
  <c r="M26" i="15" s="1"/>
  <c r="K26" i="15"/>
  <c r="J26" i="15" s="1"/>
  <c r="G26" i="15" s="1"/>
  <c r="E26" i="15"/>
  <c r="D26" i="15"/>
  <c r="N25" i="15"/>
  <c r="M25" i="15" s="1"/>
  <c r="H25" i="15" s="1"/>
  <c r="K25" i="15"/>
  <c r="J25" i="15" s="1"/>
  <c r="E25" i="15"/>
  <c r="D25" i="15"/>
  <c r="N24" i="15"/>
  <c r="M24" i="15" s="1"/>
  <c r="K24" i="15"/>
  <c r="J24" i="15" s="1"/>
  <c r="G24" i="15" s="1"/>
  <c r="E24" i="15"/>
  <c r="D24" i="15"/>
  <c r="N23" i="15"/>
  <c r="M23" i="15" s="1"/>
  <c r="H23" i="15" s="1"/>
  <c r="K23" i="15"/>
  <c r="J23" i="15" s="1"/>
  <c r="E23" i="15"/>
  <c r="D23" i="15"/>
  <c r="N22" i="15"/>
  <c r="M22" i="15" s="1"/>
  <c r="H22" i="15" s="1"/>
  <c r="K22" i="15"/>
  <c r="J22" i="15" s="1"/>
  <c r="G22" i="15" s="1"/>
  <c r="E22" i="15"/>
  <c r="D22" i="15"/>
  <c r="N21" i="15"/>
  <c r="M21" i="15" s="1"/>
  <c r="H21" i="15" s="1"/>
  <c r="K21" i="15"/>
  <c r="J21" i="15" s="1"/>
  <c r="E21" i="15"/>
  <c r="D21" i="15"/>
  <c r="N20" i="15"/>
  <c r="M20" i="15" s="1"/>
  <c r="H20" i="15" s="1"/>
  <c r="K20" i="15"/>
  <c r="J20" i="15" s="1"/>
  <c r="G20" i="15" s="1"/>
  <c r="E20" i="15"/>
  <c r="D20" i="15"/>
  <c r="N19" i="15"/>
  <c r="M19" i="15" s="1"/>
  <c r="H19" i="15" s="1"/>
  <c r="K19" i="15"/>
  <c r="J19" i="15" s="1"/>
  <c r="E19" i="15"/>
  <c r="D19" i="15"/>
  <c r="N18" i="15"/>
  <c r="M18" i="15" s="1"/>
  <c r="H18" i="15" s="1"/>
  <c r="K18" i="15"/>
  <c r="J18" i="15" s="1"/>
  <c r="G18" i="15" s="1"/>
  <c r="E18" i="15"/>
  <c r="D18" i="15"/>
  <c r="N17" i="15"/>
  <c r="M17" i="15" s="1"/>
  <c r="H17" i="15" s="1"/>
  <c r="K17" i="15"/>
  <c r="J17" i="15" s="1"/>
  <c r="G17" i="15" s="1"/>
  <c r="E17" i="15"/>
  <c r="D17" i="15"/>
  <c r="N16" i="15"/>
  <c r="M16" i="15" s="1"/>
  <c r="K16" i="15"/>
  <c r="J16" i="15" s="1"/>
  <c r="G16" i="15" s="1"/>
  <c r="E16" i="15"/>
  <c r="D16" i="15"/>
  <c r="N15" i="15"/>
  <c r="M15" i="15" s="1"/>
  <c r="H15" i="15" s="1"/>
  <c r="K15" i="15"/>
  <c r="J15" i="15" s="1"/>
  <c r="E15" i="15"/>
  <c r="D15" i="15"/>
  <c r="N14" i="15"/>
  <c r="K14" i="15"/>
  <c r="J14" i="15" s="1"/>
  <c r="G14" i="15" s="1"/>
  <c r="E14" i="15"/>
  <c r="D14" i="15"/>
  <c r="O13" i="15"/>
  <c r="L13" i="15"/>
  <c r="L12" i="15" s="1"/>
  <c r="R42" i="15" l="1"/>
  <c r="R65" i="15"/>
  <c r="R15" i="15"/>
  <c r="R59" i="15"/>
  <c r="R58" i="15"/>
  <c r="J70" i="15"/>
  <c r="R17" i="15"/>
  <c r="R19" i="15"/>
  <c r="R21" i="15"/>
  <c r="R27" i="15"/>
  <c r="R29" i="15"/>
  <c r="R38" i="15"/>
  <c r="R41" i="15"/>
  <c r="Q42" i="15"/>
  <c r="C16" i="15"/>
  <c r="C18" i="15"/>
  <c r="C21" i="15"/>
  <c r="C23" i="15"/>
  <c r="C26" i="15"/>
  <c r="C27" i="15"/>
  <c r="C29" i="15"/>
  <c r="R61" i="15"/>
  <c r="R62" i="15"/>
  <c r="R60" i="15"/>
  <c r="R66" i="15"/>
  <c r="C14" i="15"/>
  <c r="C33" i="15"/>
  <c r="Q35" i="15"/>
  <c r="F45" i="15"/>
  <c r="O49" i="15"/>
  <c r="R52" i="15"/>
  <c r="E70" i="15"/>
  <c r="O12" i="15"/>
  <c r="H34" i="15"/>
  <c r="F41" i="15"/>
  <c r="E50" i="15"/>
  <c r="D69" i="15"/>
  <c r="R31" i="15"/>
  <c r="I35" i="15"/>
  <c r="Q38" i="15"/>
  <c r="Q44" i="15"/>
  <c r="R63" i="15"/>
  <c r="K73" i="15"/>
  <c r="K69" i="15" s="1"/>
  <c r="C30" i="15"/>
  <c r="I16" i="15"/>
  <c r="C19" i="15"/>
  <c r="C25" i="15"/>
  <c r="C31" i="15"/>
  <c r="J50" i="15"/>
  <c r="R53" i="15"/>
  <c r="C74" i="15"/>
  <c r="C73" i="15" s="1"/>
  <c r="N13" i="15"/>
  <c r="C17" i="15"/>
  <c r="E13" i="15"/>
  <c r="E34" i="15"/>
  <c r="R34" i="15" s="1"/>
  <c r="R40" i="15"/>
  <c r="R67" i="15"/>
  <c r="N73" i="15"/>
  <c r="I36" i="15"/>
  <c r="D13" i="15"/>
  <c r="C15" i="15"/>
  <c r="C22" i="15"/>
  <c r="R23" i="15"/>
  <c r="C40" i="15"/>
  <c r="F42" i="15"/>
  <c r="F43" i="15"/>
  <c r="F44" i="15"/>
  <c r="R56" i="15"/>
  <c r="C71" i="15"/>
  <c r="C70" i="15" s="1"/>
  <c r="M54" i="15"/>
  <c r="I39" i="15"/>
  <c r="I41" i="15"/>
  <c r="I58" i="15"/>
  <c r="I63" i="15"/>
  <c r="I67" i="15"/>
  <c r="I44" i="15"/>
  <c r="I17" i="15"/>
  <c r="C24" i="15"/>
  <c r="C32" i="15"/>
  <c r="F35" i="15"/>
  <c r="R39" i="15"/>
  <c r="Q40" i="15"/>
  <c r="C42" i="15"/>
  <c r="R43" i="15"/>
  <c r="Q46" i="15"/>
  <c r="R48" i="15"/>
  <c r="N54" i="15"/>
  <c r="E73" i="15"/>
  <c r="E69" i="15" s="1"/>
  <c r="I19" i="15"/>
  <c r="R25" i="15"/>
  <c r="F36" i="15"/>
  <c r="F37" i="15"/>
  <c r="C38" i="15"/>
  <c r="C39" i="15"/>
  <c r="Q41" i="15"/>
  <c r="R46" i="15"/>
  <c r="R47" i="15"/>
  <c r="L49" i="15"/>
  <c r="I59" i="15"/>
  <c r="C20" i="15"/>
  <c r="R20" i="15"/>
  <c r="C28" i="15"/>
  <c r="Q36" i="15"/>
  <c r="C41" i="15"/>
  <c r="Q43" i="15"/>
  <c r="C46" i="15"/>
  <c r="C47" i="15"/>
  <c r="N50" i="15"/>
  <c r="E54" i="15"/>
  <c r="H55" i="15"/>
  <c r="R55" i="15" s="1"/>
  <c r="O11" i="15"/>
  <c r="J54" i="15"/>
  <c r="I55" i="15"/>
  <c r="I21" i="15"/>
  <c r="L69" i="15"/>
  <c r="G70" i="15"/>
  <c r="H16" i="15"/>
  <c r="R16" i="15" s="1"/>
  <c r="G21" i="15"/>
  <c r="F21" i="15" s="1"/>
  <c r="I37" i="15"/>
  <c r="I47" i="15"/>
  <c r="C50" i="15"/>
  <c r="C54" i="15"/>
  <c r="F17" i="15"/>
  <c r="I45" i="15"/>
  <c r="F56" i="15"/>
  <c r="P56" i="15" s="1"/>
  <c r="I57" i="15"/>
  <c r="F60" i="15"/>
  <c r="P60" i="15" s="1"/>
  <c r="I61" i="15"/>
  <c r="I62" i="15"/>
  <c r="F64" i="15"/>
  <c r="P64" i="15" s="1"/>
  <c r="I65" i="15"/>
  <c r="I66" i="15"/>
  <c r="J73" i="15"/>
  <c r="J69" i="15" s="1"/>
  <c r="I18" i="15"/>
  <c r="I22" i="15"/>
  <c r="I40" i="15"/>
  <c r="I42" i="15"/>
  <c r="G55" i="15"/>
  <c r="H57" i="15"/>
  <c r="R57" i="15" s="1"/>
  <c r="G59" i="15"/>
  <c r="G63" i="15"/>
  <c r="F63" i="15" s="1"/>
  <c r="P63" i="15" s="1"/>
  <c r="G67" i="15"/>
  <c r="F67" i="15" s="1"/>
  <c r="P67" i="15" s="1"/>
  <c r="H74" i="15"/>
  <c r="F74" i="15" s="1"/>
  <c r="E64" i="18"/>
  <c r="D8" i="18"/>
  <c r="E9" i="18"/>
  <c r="J13" i="15"/>
  <c r="I15" i="15"/>
  <c r="K13" i="15"/>
  <c r="F18" i="15"/>
  <c r="F22" i="15"/>
  <c r="I27" i="15"/>
  <c r="G27" i="15"/>
  <c r="G15" i="15"/>
  <c r="Q16" i="15"/>
  <c r="H24" i="15"/>
  <c r="R24" i="15" s="1"/>
  <c r="I24" i="15"/>
  <c r="G25" i="15"/>
  <c r="I25" i="15"/>
  <c r="H32" i="15"/>
  <c r="R32" i="15" s="1"/>
  <c r="I32" i="15"/>
  <c r="I33" i="15"/>
  <c r="G33" i="15"/>
  <c r="Q33" i="15" s="1"/>
  <c r="I43" i="15"/>
  <c r="H51" i="15"/>
  <c r="F51" i="15" s="1"/>
  <c r="M50" i="15"/>
  <c r="M14" i="15"/>
  <c r="R18" i="15"/>
  <c r="G19" i="15"/>
  <c r="F20" i="15"/>
  <c r="R22" i="15"/>
  <c r="I23" i="15"/>
  <c r="G23" i="15"/>
  <c r="I30" i="15"/>
  <c r="H30" i="15"/>
  <c r="R30" i="15" s="1"/>
  <c r="G31" i="15"/>
  <c r="I31" i="15"/>
  <c r="M34" i="15"/>
  <c r="F53" i="15"/>
  <c r="P53" i="15" s="1"/>
  <c r="H28" i="15"/>
  <c r="R28" i="15" s="1"/>
  <c r="I28" i="15"/>
  <c r="G29" i="15"/>
  <c r="I29" i="15"/>
  <c r="I26" i="15"/>
  <c r="H26" i="15"/>
  <c r="R26" i="15" s="1"/>
  <c r="I20" i="15"/>
  <c r="D34" i="15"/>
  <c r="N34" i="15"/>
  <c r="R35" i="15"/>
  <c r="J34" i="15"/>
  <c r="C35" i="15"/>
  <c r="C36" i="15"/>
  <c r="G34" i="15"/>
  <c r="R36" i="15"/>
  <c r="Q37" i="15"/>
  <c r="R37" i="15"/>
  <c r="F38" i="15"/>
  <c r="P38" i="15" s="1"/>
  <c r="F39" i="15"/>
  <c r="P39" i="15" s="1"/>
  <c r="C43" i="15"/>
  <c r="P43" i="15" s="1"/>
  <c r="C44" i="15"/>
  <c r="P44" i="15" s="1"/>
  <c r="R44" i="15"/>
  <c r="Q45" i="15"/>
  <c r="R45" i="15"/>
  <c r="F46" i="15"/>
  <c r="F47" i="15"/>
  <c r="F55" i="15"/>
  <c r="F57" i="15"/>
  <c r="P57" i="15" s="1"/>
  <c r="F61" i="15"/>
  <c r="P61" i="15" s="1"/>
  <c r="F65" i="15"/>
  <c r="P65" i="15" s="1"/>
  <c r="C37" i="15"/>
  <c r="Q39" i="15"/>
  <c r="F40" i="15"/>
  <c r="C45" i="15"/>
  <c r="P45" i="15" s="1"/>
  <c r="Q47" i="15"/>
  <c r="I52" i="15"/>
  <c r="R64" i="15"/>
  <c r="I71" i="15"/>
  <c r="H71" i="15"/>
  <c r="F71" i="15" s="1"/>
  <c r="M70" i="15"/>
  <c r="M69" i="15" s="1"/>
  <c r="Q74" i="15"/>
  <c r="G73" i="15"/>
  <c r="Q73" i="15" s="1"/>
  <c r="K34" i="15"/>
  <c r="I38" i="15"/>
  <c r="I46" i="15"/>
  <c r="I51" i="15"/>
  <c r="G52" i="15"/>
  <c r="G50" i="15" s="1"/>
  <c r="I53" i="15"/>
  <c r="K54" i="15"/>
  <c r="K49" i="15" s="1"/>
  <c r="I56" i="15"/>
  <c r="G58" i="15"/>
  <c r="I60" i="15"/>
  <c r="G62" i="15"/>
  <c r="I64" i="15"/>
  <c r="G66" i="15"/>
  <c r="I72" i="15"/>
  <c r="H72" i="15"/>
  <c r="R72" i="15" s="1"/>
  <c r="C68" i="15"/>
  <c r="P68" i="15" s="1"/>
  <c r="I74" i="15"/>
  <c r="I73" i="15" s="1"/>
  <c r="N70" i="15"/>
  <c r="P41" i="15" l="1"/>
  <c r="J49" i="15"/>
  <c r="C69" i="15"/>
  <c r="P21" i="15"/>
  <c r="E49" i="15"/>
  <c r="P37" i="15"/>
  <c r="P18" i="15"/>
  <c r="E12" i="15"/>
  <c r="E11" i="15" s="1"/>
  <c r="N49" i="15"/>
  <c r="P42" i="15"/>
  <c r="P35" i="15"/>
  <c r="D12" i="15"/>
  <c r="D11" i="15" s="1"/>
  <c r="P40" i="15"/>
  <c r="C13" i="15"/>
  <c r="L11" i="15"/>
  <c r="P46" i="15"/>
  <c r="P36" i="15"/>
  <c r="N12" i="15"/>
  <c r="P20" i="15"/>
  <c r="M49" i="15"/>
  <c r="N69" i="15"/>
  <c r="P47" i="15"/>
  <c r="Q34" i="15"/>
  <c r="P22" i="15"/>
  <c r="P17" i="15"/>
  <c r="H54" i="15"/>
  <c r="R54" i="15" s="1"/>
  <c r="F34" i="15"/>
  <c r="F24" i="15"/>
  <c r="P24" i="15" s="1"/>
  <c r="F16" i="15"/>
  <c r="P16" i="15" s="1"/>
  <c r="I34" i="15"/>
  <c r="I50" i="15"/>
  <c r="R74" i="15"/>
  <c r="H73" i="15"/>
  <c r="R73" i="15" s="1"/>
  <c r="I70" i="15"/>
  <c r="I69" i="15" s="1"/>
  <c r="F59" i="15"/>
  <c r="P59" i="15" s="1"/>
  <c r="F30" i="15"/>
  <c r="P30" i="15" s="1"/>
  <c r="E8" i="18"/>
  <c r="P71" i="15"/>
  <c r="P74" i="15"/>
  <c r="F73" i="15"/>
  <c r="P73" i="15" s="1"/>
  <c r="F29" i="15"/>
  <c r="P29" i="15" s="1"/>
  <c r="F31" i="15"/>
  <c r="P31" i="15" s="1"/>
  <c r="I14" i="15"/>
  <c r="I13" i="15" s="1"/>
  <c r="H14" i="15"/>
  <c r="M13" i="15"/>
  <c r="M12" i="15" s="1"/>
  <c r="F62" i="15"/>
  <c r="P62" i="15" s="1"/>
  <c r="F23" i="15"/>
  <c r="P23" i="15" s="1"/>
  <c r="F25" i="15"/>
  <c r="P25" i="15" s="1"/>
  <c r="F27" i="15"/>
  <c r="P27" i="15" s="1"/>
  <c r="J12" i="15"/>
  <c r="J11" i="15" s="1"/>
  <c r="F72" i="15"/>
  <c r="P72" i="15" s="1"/>
  <c r="G69" i="15"/>
  <c r="Q69" i="15" s="1"/>
  <c r="P55" i="15"/>
  <c r="P51" i="15"/>
  <c r="F32" i="15"/>
  <c r="P32" i="15" s="1"/>
  <c r="F19" i="15"/>
  <c r="P19" i="15" s="1"/>
  <c r="H50" i="15"/>
  <c r="R51" i="15"/>
  <c r="F33" i="15"/>
  <c r="P33" i="15" s="1"/>
  <c r="F15" i="15"/>
  <c r="P15" i="15" s="1"/>
  <c r="F66" i="15"/>
  <c r="P66" i="15" s="1"/>
  <c r="F58" i="15"/>
  <c r="P58" i="15" s="1"/>
  <c r="F52" i="15"/>
  <c r="P52" i="15" s="1"/>
  <c r="G54" i="15"/>
  <c r="G49" i="15" s="1"/>
  <c r="C34" i="15"/>
  <c r="G13" i="15"/>
  <c r="F26" i="15"/>
  <c r="P26" i="15" s="1"/>
  <c r="C49" i="15"/>
  <c r="F28" i="15"/>
  <c r="P28" i="15" s="1"/>
  <c r="K12" i="15"/>
  <c r="K11" i="15" s="1"/>
  <c r="I54" i="15"/>
  <c r="H70" i="15"/>
  <c r="R71" i="15"/>
  <c r="N11" i="15" l="1"/>
  <c r="I12" i="15"/>
  <c r="P34" i="15"/>
  <c r="M11" i="15"/>
  <c r="I49" i="15"/>
  <c r="C12" i="15"/>
  <c r="C11" i="15" s="1"/>
  <c r="G12" i="15"/>
  <c r="Q13" i="15"/>
  <c r="F54" i="15"/>
  <c r="P54" i="15" s="1"/>
  <c r="R14" i="15"/>
  <c r="H13" i="15"/>
  <c r="F14" i="15"/>
  <c r="F70" i="15"/>
  <c r="H69" i="15"/>
  <c r="R69" i="15" s="1"/>
  <c r="R70" i="15"/>
  <c r="H49" i="15"/>
  <c r="R49" i="15" s="1"/>
  <c r="R50" i="15"/>
  <c r="F50" i="15"/>
  <c r="I11" i="15" l="1"/>
  <c r="P70" i="15"/>
  <c r="F69" i="15"/>
  <c r="P69" i="15" s="1"/>
  <c r="P14" i="15"/>
  <c r="F13" i="15"/>
  <c r="P50" i="15"/>
  <c r="F49" i="15"/>
  <c r="P49" i="15" s="1"/>
  <c r="R13" i="15"/>
  <c r="H12" i="15"/>
  <c r="G11" i="15"/>
  <c r="Q11" i="15" s="1"/>
  <c r="Q12" i="15"/>
  <c r="R12" i="15" l="1"/>
  <c r="H11" i="15"/>
  <c r="R11" i="15" s="1"/>
  <c r="F12" i="15"/>
  <c r="P13" i="15"/>
  <c r="F11" i="15" l="1"/>
  <c r="P11" i="15" s="1"/>
  <c r="P12" i="15"/>
  <c r="J52" i="22" l="1"/>
  <c r="I52" i="22"/>
  <c r="J42" i="22"/>
  <c r="I42" i="22"/>
  <c r="J41" i="22"/>
  <c r="J40" i="22"/>
  <c r="J39" i="22"/>
  <c r="J38" i="22"/>
  <c r="J37" i="22"/>
  <c r="J36" i="22"/>
  <c r="J35" i="22"/>
  <c r="J34" i="22"/>
  <c r="J33" i="22"/>
  <c r="J32" i="22"/>
  <c r="J31" i="22"/>
  <c r="I31" i="22"/>
  <c r="J30" i="22"/>
  <c r="I30" i="22"/>
  <c r="J29" i="22"/>
  <c r="J28" i="22"/>
  <c r="J27" i="22"/>
  <c r="I27" i="22"/>
  <c r="J26" i="22"/>
  <c r="J9" i="22"/>
  <c r="I9" i="22"/>
  <c r="J8" i="22"/>
  <c r="I8" i="22"/>
  <c r="K99" i="21" l="1"/>
  <c r="J99" i="21"/>
  <c r="K98" i="21"/>
  <c r="J98" i="21"/>
  <c r="K97" i="21"/>
  <c r="J97" i="21"/>
  <c r="K96" i="21"/>
  <c r="J96" i="21"/>
  <c r="K95" i="21"/>
  <c r="J95" i="21"/>
  <c r="K94" i="21"/>
  <c r="J94" i="21"/>
  <c r="J93" i="21"/>
  <c r="J91" i="21"/>
  <c r="K90" i="21"/>
  <c r="J90" i="21"/>
  <c r="K88" i="21"/>
  <c r="J88" i="21"/>
  <c r="K87" i="21"/>
  <c r="J87" i="21"/>
  <c r="J73" i="21"/>
  <c r="J72" i="21"/>
  <c r="J69" i="21"/>
  <c r="J68" i="21"/>
  <c r="J67" i="21"/>
  <c r="J66" i="21"/>
  <c r="K65" i="21"/>
  <c r="J65" i="21"/>
  <c r="K63" i="21"/>
  <c r="J63" i="21"/>
  <c r="K62" i="21"/>
  <c r="J62" i="21"/>
  <c r="K61" i="21"/>
  <c r="J61" i="21"/>
  <c r="J60" i="21"/>
  <c r="J59" i="21"/>
  <c r="K58" i="21"/>
  <c r="J58" i="21"/>
  <c r="J57" i="21"/>
  <c r="K56" i="21"/>
  <c r="J56" i="21"/>
  <c r="J48" i="21"/>
  <c r="J47" i="21"/>
  <c r="K46" i="21"/>
  <c r="J46" i="21"/>
  <c r="K45" i="21"/>
  <c r="J45" i="21"/>
  <c r="K44" i="21"/>
  <c r="J44" i="21"/>
  <c r="J43" i="21"/>
  <c r="J42" i="21"/>
  <c r="J41" i="21"/>
  <c r="K40" i="21"/>
  <c r="J40" i="21"/>
  <c r="J39" i="21"/>
  <c r="J38" i="21"/>
  <c r="K37" i="21"/>
  <c r="J37" i="21"/>
  <c r="K36" i="21"/>
  <c r="J36" i="21"/>
  <c r="K35" i="21"/>
  <c r="J35" i="21"/>
  <c r="K33" i="21"/>
  <c r="J33" i="21"/>
  <c r="J32" i="21"/>
  <c r="J31" i="21"/>
  <c r="J30" i="21"/>
  <c r="J29" i="21"/>
  <c r="K28" i="21"/>
  <c r="J28" i="21"/>
  <c r="J23" i="21"/>
  <c r="J22" i="21"/>
  <c r="K21" i="21"/>
  <c r="J21" i="21"/>
  <c r="J20" i="21"/>
  <c r="J19" i="21"/>
  <c r="J18" i="21"/>
  <c r="J17" i="21"/>
  <c r="J16" i="21"/>
  <c r="J15" i="21"/>
  <c r="J14" i="21"/>
  <c r="J13" i="21"/>
  <c r="J12" i="21"/>
  <c r="K11" i="21"/>
  <c r="J11" i="21"/>
  <c r="K10" i="21"/>
  <c r="J10" i="21"/>
  <c r="K9" i="21"/>
  <c r="J9" i="21"/>
  <c r="K8" i="21"/>
  <c r="J8" i="21"/>
  <c r="H20" i="20"/>
  <c r="G20" i="20" s="1"/>
  <c r="E20" i="20"/>
  <c r="D20" i="20"/>
  <c r="C20" i="20"/>
  <c r="E18" i="20"/>
  <c r="D18" i="20"/>
  <c r="C18" i="20"/>
  <c r="E17" i="20"/>
  <c r="D17" i="20"/>
  <c r="C17" i="20"/>
  <c r="E16" i="20"/>
  <c r="D16" i="20"/>
  <c r="C16" i="20"/>
  <c r="J15" i="20"/>
  <c r="I15" i="20"/>
  <c r="H15" i="20"/>
  <c r="C15" i="20"/>
  <c r="J14" i="20"/>
  <c r="I14" i="20"/>
  <c r="H14" i="20"/>
  <c r="E14" i="20"/>
  <c r="D14" i="20"/>
  <c r="C14" i="20"/>
  <c r="J13" i="20"/>
  <c r="I13" i="20"/>
  <c r="H13" i="20"/>
  <c r="E13" i="20"/>
  <c r="D13" i="20"/>
  <c r="C13" i="20"/>
  <c r="J12" i="20"/>
  <c r="I12" i="20"/>
  <c r="H12" i="20"/>
  <c r="E12" i="20"/>
  <c r="D12" i="20"/>
  <c r="C12" i="20"/>
  <c r="J11" i="20"/>
  <c r="I11" i="20"/>
  <c r="H11" i="20"/>
  <c r="B11" i="20"/>
  <c r="J10" i="20"/>
  <c r="I10" i="20"/>
  <c r="H10" i="20"/>
  <c r="E10" i="20"/>
  <c r="D10" i="20"/>
  <c r="C10" i="20"/>
  <c r="J9" i="20"/>
  <c r="I9" i="20"/>
  <c r="H9" i="20"/>
  <c r="E9" i="20"/>
  <c r="D9" i="20"/>
  <c r="C9" i="20"/>
  <c r="B13" i="20" l="1"/>
  <c r="E15" i="20"/>
  <c r="E8" i="20" s="1"/>
  <c r="E7" i="20" s="1"/>
  <c r="C8" i="20"/>
  <c r="C7" i="20" s="1"/>
  <c r="I8" i="20"/>
  <c r="I7" i="20" s="1"/>
  <c r="J8" i="20"/>
  <c r="J7" i="20" s="1"/>
  <c r="B10" i="20"/>
  <c r="D15" i="20"/>
  <c r="D8" i="20" s="1"/>
  <c r="D7" i="20" s="1"/>
  <c r="B20" i="20"/>
  <c r="B18" i="20"/>
  <c r="G10" i="20"/>
  <c r="G11" i="20"/>
  <c r="G13" i="20"/>
  <c r="G15" i="20"/>
  <c r="G9" i="20"/>
  <c r="G12" i="20"/>
  <c r="G14" i="20"/>
  <c r="B17" i="20"/>
  <c r="B9" i="20"/>
  <c r="B12" i="20"/>
  <c r="B14" i="20"/>
  <c r="B16" i="20"/>
  <c r="B15" i="20" s="1"/>
  <c r="H8" i="20"/>
  <c r="H7" i="20" s="1"/>
  <c r="E19" i="20" l="1"/>
  <c r="D19" i="20"/>
  <c r="G8" i="20"/>
  <c r="G7" i="20" s="1"/>
  <c r="C19" i="20"/>
  <c r="B8" i="20"/>
  <c r="B7" i="20" s="1"/>
  <c r="B19" i="20" l="1"/>
  <c r="H10" i="8"/>
  <c r="H11" i="8"/>
  <c r="H12" i="8"/>
  <c r="H13" i="8"/>
  <c r="H14" i="8"/>
  <c r="H15" i="8"/>
  <c r="H16" i="8"/>
  <c r="H9" i="8"/>
  <c r="E10" i="8" l="1"/>
  <c r="E11" i="8"/>
  <c r="E12" i="8"/>
  <c r="E13" i="8"/>
  <c r="E14" i="8"/>
  <c r="E15" i="8"/>
  <c r="E16" i="8"/>
  <c r="E9" i="8"/>
  <c r="D10" i="8"/>
  <c r="C10" i="8" s="1"/>
  <c r="D11" i="8"/>
  <c r="D12" i="8"/>
  <c r="D13" i="8"/>
  <c r="D14" i="8"/>
  <c r="C14" i="8" s="1"/>
  <c r="D15" i="8"/>
  <c r="C15" i="8" s="1"/>
  <c r="D16" i="8"/>
  <c r="D9" i="8"/>
  <c r="C13" i="8" l="1"/>
  <c r="C16" i="8"/>
  <c r="E8" i="8"/>
  <c r="D8" i="8"/>
  <c r="C12" i="8"/>
  <c r="C11" i="8"/>
  <c r="C9" i="8"/>
  <c r="G16" i="8"/>
  <c r="G9" i="8"/>
  <c r="F16" i="8" l="1"/>
  <c r="J16" i="8" s="1"/>
  <c r="C8" i="8"/>
  <c r="F9" i="8"/>
  <c r="H8" i="8"/>
  <c r="I16" i="8" l="1"/>
  <c r="J9" i="8"/>
  <c r="I9" i="8"/>
  <c r="G15" i="8"/>
  <c r="F15" i="8" s="1"/>
  <c r="G14" i="8"/>
  <c r="F14" i="8" s="1"/>
  <c r="G13" i="8"/>
  <c r="F13" i="8" s="1"/>
  <c r="G12" i="8"/>
  <c r="F12" i="8" s="1"/>
  <c r="G11" i="8"/>
  <c r="F11" i="8" s="1"/>
  <c r="G10" i="8"/>
  <c r="J11" i="8" l="1"/>
  <c r="I11" i="8"/>
  <c r="J15" i="8"/>
  <c r="I15" i="8"/>
  <c r="J12" i="8"/>
  <c r="I12" i="8"/>
  <c r="J13" i="8"/>
  <c r="I13" i="8"/>
  <c r="J14" i="8"/>
  <c r="I14" i="8"/>
  <c r="G8" i="8"/>
  <c r="F8" i="8" s="1"/>
  <c r="F10" i="8"/>
  <c r="I8" i="8" l="1"/>
  <c r="J8" i="8"/>
  <c r="J10" i="8"/>
  <c r="I10" i="8"/>
</calcChain>
</file>

<file path=xl/comments1.xml><?xml version="1.0" encoding="utf-8"?>
<comments xmlns="http://schemas.openxmlformats.org/spreadsheetml/2006/main">
  <authors>
    <author>thauydoan</author>
  </authors>
  <commentList>
    <comment ref="C190" authorId="0">
      <text>
        <r>
          <rPr>
            <b/>
            <sz val="9"/>
            <color indexed="81"/>
            <rFont val="Tahoma"/>
            <family val="2"/>
          </rPr>
          <t>thauydoan:</t>
        </r>
        <r>
          <rPr>
            <sz val="9"/>
            <color indexed="81"/>
            <rFont val="Tahoma"/>
            <family val="2"/>
          </rPr>
          <t xml:space="preserve">
sửa giảm dự toán 2,746,343,000 đồng do số dự toán của Quy hoạch đã được CN 2023</t>
        </r>
      </text>
    </comment>
  </commentList>
</comments>
</file>

<file path=xl/comments2.xml><?xml version="1.0" encoding="utf-8"?>
<comments xmlns="http://schemas.openxmlformats.org/spreadsheetml/2006/main">
  <authors>
    <author>Admin</author>
  </authors>
  <commentList>
    <comment ref="G11" authorId="0">
      <text>
        <r>
          <rPr>
            <b/>
            <sz val="9"/>
            <color indexed="81"/>
            <rFont val="Tahoma"/>
            <family val="2"/>
          </rPr>
          <t>Admin:</t>
        </r>
        <r>
          <rPr>
            <sz val="9"/>
            <color indexed="81"/>
            <rFont val="Tahoma"/>
            <family val="2"/>
          </rPr>
          <t xml:space="preserve">
bao gồm bổ sung mục tiêu kiến thiết thị chính TXKA, TP, HL</t>
        </r>
      </text>
    </comment>
  </commentList>
</comments>
</file>

<file path=xl/comments3.xml><?xml version="1.0" encoding="utf-8"?>
<comments xmlns="http://schemas.openxmlformats.org/spreadsheetml/2006/main">
  <authors>
    <author>Huyen30 Nguyen Thi Thu</author>
  </authors>
  <commentList>
    <comment ref="P160" authorId="0">
      <text>
        <r>
          <rPr>
            <b/>
            <sz val="9"/>
            <color indexed="81"/>
            <rFont val="Tahoma"/>
            <family val="2"/>
          </rPr>
          <t>Huyen30 Nguyen Thi Thu:</t>
        </r>
        <r>
          <rPr>
            <sz val="9"/>
            <color indexed="81"/>
            <rFont val="Tahoma"/>
            <family val="2"/>
          </rPr>
          <t xml:space="preserve">
Số Tabmis: 67.585.000đ
Giảm so: 13.481.000đ
Do tăng ở dự án 7676514</t>
        </r>
      </text>
    </comment>
    <comment ref="B179" authorId="0">
      <text>
        <r>
          <rPr>
            <b/>
            <sz val="9"/>
            <color indexed="81"/>
            <rFont val="Tahoma"/>
            <family val="2"/>
          </rPr>
          <t>Huyen30 Nguyen Thi Thu:</t>
        </r>
        <r>
          <rPr>
            <sz val="9"/>
            <color indexed="81"/>
            <rFont val="Tahoma"/>
            <family val="2"/>
          </rPr>
          <t xml:space="preserve">
rút tại 2263</t>
        </r>
      </text>
    </comment>
    <comment ref="B224" authorId="0">
      <text>
        <r>
          <rPr>
            <b/>
            <sz val="9"/>
            <color indexed="81"/>
            <rFont val="Tahoma"/>
            <family val="2"/>
          </rPr>
          <t>Huyen30 Nguyen Thi Thu:</t>
        </r>
        <r>
          <rPr>
            <sz val="9"/>
            <color indexed="81"/>
            <rFont val="Tahoma"/>
            <family val="2"/>
          </rPr>
          <t xml:space="preserve">
rút tại 2263</t>
        </r>
      </text>
    </comment>
    <comment ref="B340" authorId="0">
      <text>
        <r>
          <rPr>
            <b/>
            <sz val="9"/>
            <color indexed="81"/>
            <rFont val="Tahoma"/>
            <family val="2"/>
          </rPr>
          <t>Huyen30 Nguyen Thi Thu:</t>
        </r>
        <r>
          <rPr>
            <sz val="9"/>
            <color indexed="81"/>
            <rFont val="Tahoma"/>
            <family val="2"/>
          </rPr>
          <t xml:space="preserve">
rút tại qđ 2263</t>
        </r>
      </text>
    </comment>
    <comment ref="B341" authorId="0">
      <text>
        <r>
          <rPr>
            <b/>
            <sz val="9"/>
            <color indexed="81"/>
            <rFont val="Tahoma"/>
            <family val="2"/>
          </rPr>
          <t>Huyen30 Nguyen Thi Thu:</t>
        </r>
        <r>
          <rPr>
            <sz val="9"/>
            <color indexed="81"/>
            <rFont val="Tahoma"/>
            <family val="2"/>
          </rPr>
          <t xml:space="preserve">
rút tại qđ 2263</t>
        </r>
      </text>
    </comment>
    <comment ref="B342" authorId="0">
      <text>
        <r>
          <rPr>
            <b/>
            <sz val="9"/>
            <color indexed="81"/>
            <rFont val="Tahoma"/>
            <family val="2"/>
          </rPr>
          <t>Huyen30 Nguyen Thi Thu:</t>
        </r>
        <r>
          <rPr>
            <sz val="9"/>
            <color indexed="81"/>
            <rFont val="Tahoma"/>
            <family val="2"/>
          </rPr>
          <t xml:space="preserve">
rút tại qđ 2263</t>
        </r>
      </text>
    </comment>
  </commentList>
</comments>
</file>

<file path=xl/sharedStrings.xml><?xml version="1.0" encoding="utf-8"?>
<sst xmlns="http://schemas.openxmlformats.org/spreadsheetml/2006/main" count="2533" uniqueCount="1567">
  <si>
    <t>Đơn vị: triệu đồng</t>
  </si>
  <si>
    <t>Phần thu</t>
  </si>
  <si>
    <t>Tổng số</t>
  </si>
  <si>
    <t>Thu NS cấp tỉnh</t>
  </si>
  <si>
    <t>Thu NS cấp huyện</t>
  </si>
  <si>
    <t>Thu NS xã</t>
  </si>
  <si>
    <t>Phần chi</t>
  </si>
  <si>
    <t>Chi NS cấp tỉnh</t>
  </si>
  <si>
    <t>Chi NS cấp huyện</t>
  </si>
  <si>
    <t>Chi NS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</si>
  <si>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</si>
  <si>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</si>
  <si>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</si>
  <si>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</si>
  <si>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</si>
  <si>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</si>
  <si>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</si>
  <si>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lãi, phí tiền vay</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</si>
  <si>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</si>
  <si>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</si>
  <si>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</si>
  <si>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</si>
  <si>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</si>
  <si>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</si>
  <si>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Thu viện trợ</t>
  </si>
  <si>
    <t>7 Thu bổ sung từ ngân sách cấp trên</t>
  </si>
  <si>
    <t>Tr.đó: - Bổ sung cân đối ngân sách</t>
  </si>
  <si>
    <t xml:space="preserve">             - Bổ sung có mục tiêu</t>
  </si>
  <si>
    <t>STT</t>
  </si>
  <si>
    <t>Nội dung</t>
  </si>
  <si>
    <t>Dự toán năm</t>
  </si>
  <si>
    <t>Quyết toán năm</t>
  </si>
  <si>
    <t>Phân chia theo từng cấp ngân sách</t>
  </si>
  <si>
    <t>So sánh QT/DT (%)</t>
  </si>
  <si>
    <t>Cấp trên giao</t>
  </si>
  <si>
    <t>HĐND quyết định</t>
  </si>
  <si>
    <t>Thu NS TW</t>
  </si>
  <si>
    <t>A</t>
  </si>
  <si>
    <t>B</t>
  </si>
  <si>
    <t>(3)=(4)+(5)+(6)+(7)</t>
  </si>
  <si>
    <t>(8)=(3):(1)</t>
  </si>
  <si>
    <t>(9)=(3):(2)</t>
  </si>
  <si>
    <t>TỔNG SỐ (A+B+C+D+E)</t>
  </si>
  <si>
    <t>THU NGÂN SÁCH NHÀ NƯỚC</t>
  </si>
  <si>
    <t>Thu từ khu vực doanh nghiệp nhà nước do Trung ương quản lý</t>
  </si>
  <si>
    <t>- Thuế giá trị gia tăng</t>
  </si>
  <si>
    <t>- Thuế thu nhập doanh nghiệp</t>
  </si>
  <si>
    <t>- Thuế tiêu thụ đặc biệt</t>
  </si>
  <si>
    <t>- Thuế tài nguyên</t>
  </si>
  <si>
    <t>Thu từ khu vực doanh nghiệp nhà nước do địa phương quản lý</t>
  </si>
  <si>
    <t>Thu từ khu vực doanh nghiệp có vốn đầu tư nước ngoài</t>
  </si>
  <si>
    <t xml:space="preserve">- Thu từ khí thiên nhiên </t>
  </si>
  <si>
    <t>- Tiền thuê mặt đất, mặt nước</t>
  </si>
  <si>
    <t>Thu từ khu vực kinh tế ngoài quốc doanh</t>
  </si>
  <si>
    <t>Lệ phí trước bạ</t>
  </si>
  <si>
    <t>Thuế sử dụng đất nông nghiệp</t>
  </si>
  <si>
    <t>Thuế sử dụng đất phi nông nghiệp</t>
  </si>
  <si>
    <t>Thuế thu nhập cá nhân</t>
  </si>
  <si>
    <t>Thuế bảo vệ môi trường</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</si>
  <si>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</si>
  <si>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</si>
  <si>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</si>
  <si>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</si>
  <si>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</si>
  <si>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</si>
  <si>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</si>
  <si>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Thu tiền thuê đất, mặt nước</t>
  </si>
  <si>
    <t>Thu tiền sử dụng khu vực biển</t>
  </si>
  <si>
    <t>Trong đó: - Thuộc thẩm quyền giao của trung 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</si>
  <si>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</si>
  <si>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</si>
  <si>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</si>
  <si>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</si>
  <si>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</si>
  <si>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</si>
  <si>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</si>
  <si>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Thu khác ngân sách</t>
  </si>
  <si>
    <t>Trong đó: - Thu khác ngân sách trung ương</t>
  </si>
  <si>
    <t>Thu tiền cấp quyền khai thác khoáng sản</t>
  </si>
  <si>
    <t>Trong đó: - Giấy phép do Trung ương cấp</t>
  </si>
  <si>
    <t>-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</si>
  <si>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</si>
  <si>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</si>
  <si>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</si>
  <si>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II</t>
  </si>
  <si>
    <t>Thu về dầu thô</t>
  </si>
  <si>
    <t>Thuế tài nguyên</t>
  </si>
  <si>
    <t>Thu khác</t>
  </si>
  <si>
    <t>III</t>
  </si>
  <si>
    <t>Thu Hải quan</t>
  </si>
  <si>
    <t>Thuế xuất khẩu</t>
  </si>
  <si>
    <t>Thuế nhập khẩu</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</si>
  <si>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</si>
  <si>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</si>
  <si>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</si>
  <si>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</si>
  <si>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</si>
  <si>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</si>
  <si>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IV</t>
  </si>
  <si>
    <t>Thu Viện trợ</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</si>
  <si>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</si>
  <si>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</si>
  <si>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</si>
  <si>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</si>
  <si>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</si>
  <si>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</si>
  <si>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</si>
  <si>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</si>
  <si>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</si>
  <si>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</si>
  <si>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Thu từ quỹ dự trữ tài chính</t>
  </si>
  <si>
    <t>VAY CỦA NGÂN SÁCH ĐỊA PHƯƠNG</t>
  </si>
  <si>
    <t>I</t>
  </si>
  <si>
    <t>Vay bù đắp bội chi NSĐP</t>
  </si>
  <si>
    <t>Vay trong nước</t>
  </si>
  <si>
    <t>Vay lại từ nguồn Chính phủ vay ngoài nước</t>
  </si>
  <si>
    <t>Vay để trả nợ gốc vay</t>
  </si>
  <si>
    <t>C</t>
  </si>
  <si>
    <t>THU CHUYỂN GIAO NGÂN SÁCH</t>
  </si>
  <si>
    <t>Thu bổ sung từ ngân sách cấp trên</t>
  </si>
  <si>
    <t xml:space="preserve">Bổ sung cân đối </t>
  </si>
  <si>
    <t>Bổ sung có mục tiêu</t>
  </si>
  <si>
    <t xml:space="preserve">Bổ sung có mục tiêu bằng nguồn vốn trong nước </t>
  </si>
  <si>
    <t>Bổ sung có mục tiêu bằng nguồn vốn ngoài nước</t>
  </si>
  <si>
    <t>Thu từ ngân sách cấp dưới nộp lên</t>
  </si>
  <si>
    <t>D</t>
  </si>
  <si>
    <t>THU CHUYỂN NGUỒN</t>
  </si>
  <si>
    <t>E</t>
  </si>
  <si>
    <t>THU KẾT DƯ NGÂN SÁCH</t>
  </si>
  <si>
    <t>Nội dung chi</t>
  </si>
  <si>
    <t>So sánh QT/DT(%)</t>
  </si>
  <si>
    <t>Tổng số Chi NSĐP</t>
  </si>
  <si>
    <t>(3)=(4)+(5)+(6)</t>
  </si>
  <si>
    <t>(7)=(3):(1)</t>
  </si>
  <si>
    <t>(8)= (3):(2)</t>
  </si>
  <si>
    <t>CHI CÂN ĐỐI NGÂN SÁCH</t>
  </si>
  <si>
    <t>Chi đầu tư phát triển</t>
  </si>
  <si>
    <t>Chi đầu tư phát triển cho chương trình, dự án theo lĩnh vực</t>
  </si>
  <si>
    <t>Chi quốc phòng</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</si>
  <si>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</si>
  <si>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</si>
  <si>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</si>
  <si>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</si>
  <si>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</si>
  <si>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</si>
  <si>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</si>
  <si>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</si>
  <si>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</si>
  <si>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</si>
  <si>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</si>
  <si>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</si>
  <si>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Chi đầu tư và hỗ trợ vốn cho các doanh nghiệp hoạt động công</t>
  </si>
  <si>
    <t>Chi đầu tư phát triển khác</t>
  </si>
  <si>
    <t>Chi thường xuyên</t>
  </si>
  <si>
    <t>Chi bổ sung quỹ dự trữ tài chính</t>
  </si>
  <si>
    <t>Chi chuyển nguồn</t>
  </si>
  <si>
    <t>CHI BỔ SUNG CHO NGÂN SÁCH CẤP DƯỚI</t>
  </si>
  <si>
    <t>Bổ sung cân đối</t>
  </si>
  <si>
    <t>Tr. đó: - Bằng nguồn vốn trong nước</t>
  </si>
  <si>
    <t xml:space="preserve">           - Bằng nguồn vốn ngoài nước</t>
  </si>
  <si>
    <t>CHI NỘP NGÂN SÁCH CẤP TRÊN</t>
  </si>
  <si>
    <t>TỔNG SỐ (A+B+C)</t>
  </si>
  <si>
    <t>Trong đó</t>
  </si>
  <si>
    <t>Mẫu biểu số 70</t>
  </si>
  <si>
    <t>Năm trước (năm liền kề)</t>
  </si>
  <si>
    <t>Năm báo cáo</t>
  </si>
  <si>
    <t>Năm báo cáo so với năm liền kề</t>
  </si>
  <si>
    <t>Giải trình</t>
  </si>
  <si>
    <t>Số tuyệt đối</t>
  </si>
  <si>
    <t>Số tương đối</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</si>
  <si>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</si>
  <si>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</si>
  <si>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</si>
  <si>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</si>
  <si>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</si>
  <si>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</si>
  <si>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</si>
  <si>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Đơn vị: Triệu đồng</t>
  </si>
  <si>
    <t>Quyết toán</t>
  </si>
  <si>
    <t>So sánh (%)</t>
  </si>
  <si>
    <t>TỔNG SỐ</t>
  </si>
  <si>
    <t>VII</t>
  </si>
  <si>
    <t>Dự toán</t>
  </si>
  <si>
    <t>Vốn ngoài nước</t>
  </si>
  <si>
    <t>Vốn trong nước</t>
  </si>
  <si>
    <t>Nội dung (1)</t>
  </si>
  <si>
    <t>Đầu tư phát triển</t>
  </si>
  <si>
    <t>Kinh phí sự nghiệp</t>
  </si>
  <si>
    <t>Chia ra</t>
  </si>
  <si>
    <t>-</t>
  </si>
  <si>
    <t>Biểu mẫu số 64</t>
  </si>
  <si>
    <t>(KHÔNG BAO GỒM NGUỒN NGÂN SÁCH NHÀ NƯỚC)</t>
  </si>
  <si>
    <t>3=2/1</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</si>
  <si>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</si>
  <si>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</si>
  <si>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</si>
  <si>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</si>
  <si>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</si>
  <si>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</si>
  <si>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</si>
  <si>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Sự nghiệp thể dục thể thao</t>
  </si>
  <si>
    <t>NST</t>
  </si>
  <si>
    <t>NSHX</t>
  </si>
  <si>
    <t>Kinh phí khác theo quy định của pháp luật (0968)</t>
  </si>
  <si>
    <t>TỔNG CỘNG</t>
  </si>
  <si>
    <t>BÁO CÁO CHI CHUYỂN NGUỒN NĂM 2022 SANG NĂM 2023</t>
  </si>
  <si>
    <t>CÂN ĐỐI QUYẾT TOÁN NGÂN SÁCH ĐỊA PHƯƠNG NĂM 2022</t>
  </si>
  <si>
    <t>6 Chi nộp ngân sách cấp trên</t>
  </si>
  <si>
    <t>7 Chi chuyển nguồn sang năm sau</t>
  </si>
  <si>
    <t>8 Thu cấp dưới nộp lên</t>
  </si>
  <si>
    <t>B Thu vay</t>
  </si>
  <si>
    <t>B Chi trả nợ gốc</t>
  </si>
  <si>
    <t>Hà Tĩnh, ngày       tháng       năm 2023</t>
  </si>
  <si>
    <t>GIÁM ĐỐC KHO BẠC NHÀ NƯỚC TỈNH</t>
  </si>
  <si>
    <t>GIÁM ĐỐC SỞ TÀI CHÍNH</t>
  </si>
  <si>
    <t>Võ Văn Tỵ</t>
  </si>
  <si>
    <t>Trịnh Văn Ngọc</t>
  </si>
  <si>
    <t>Kết dư ngân sách</t>
  </si>
  <si>
    <t>QUYẾT TOÁN THU NSNN, VAY NSĐP NĂM 2022 TỈNH HÀ TĨNH</t>
  </si>
  <si>
    <t>Thu nội địa</t>
  </si>
  <si>
    <t>Trong đó: Thu do cơ quan, tổ chức, đơn vị thuộc địa phương quản lý</t>
  </si>
  <si>
    <t>12</t>
  </si>
  <si>
    <t>2.1</t>
  </si>
  <si>
    <t>2.2</t>
  </si>
  <si>
    <t>Thu để lại chi quản lý qua NSNN</t>
  </si>
  <si>
    <t>VIII</t>
  </si>
  <si>
    <t>Dự kiến thu các nhiệm vụ chưa chi chuyển nguồn sang năm sau</t>
  </si>
  <si>
    <t>1.</t>
  </si>
  <si>
    <t>2.</t>
  </si>
  <si>
    <t>QUYẾT TOÁN CHI NGÂN SÁCH ĐỊA PHƯƠNG NĂM 2022</t>
  </si>
  <si>
    <t>1.1</t>
  </si>
  <si>
    <t>1.2</t>
  </si>
  <si>
    <t>1.3</t>
  </si>
  <si>
    <t>1.4</t>
  </si>
  <si>
    <t>1.5</t>
  </si>
  <si>
    <t>1.6</t>
  </si>
  <si>
    <t>1.7</t>
  </si>
  <si>
    <t>1.8</t>
  </si>
  <si>
    <t>1.9</t>
  </si>
  <si>
    <t>1.10</t>
  </si>
  <si>
    <t>1.11</t>
  </si>
  <si>
    <t>1.12</t>
  </si>
  <si>
    <t>1.13</t>
  </si>
  <si>
    <t>Chi trả nợ gốc, lãi vay theo quy định</t>
  </si>
  <si>
    <t>2.3</t>
  </si>
  <si>
    <t>2.4</t>
  </si>
  <si>
    <t>2.5</t>
  </si>
  <si>
    <t>2.6</t>
  </si>
  <si>
    <t>2.7</t>
  </si>
  <si>
    <t>2.8</t>
  </si>
  <si>
    <t>2.9</t>
  </si>
  <si>
    <t>2.10</t>
  </si>
  <si>
    <t>2.11</t>
  </si>
  <si>
    <t>2.12</t>
  </si>
  <si>
    <t>2.13</t>
  </si>
  <si>
    <t>Dự kiến chi các nhiệm vụ của tỉnh từ thu chuyển nguồn năm trước</t>
  </si>
  <si>
    <t>2.14</t>
  </si>
  <si>
    <t>Chi khác ngân sách và một số nhiệm vụ khác</t>
  </si>
  <si>
    <t>Dự phòng ngân sách</t>
  </si>
  <si>
    <t>CHI TRẢ NỢ GỐC</t>
  </si>
  <si>
    <t>Đơn vị tính: Đồng</t>
  </si>
  <si>
    <t>TT</t>
  </si>
  <si>
    <t>Đơn vị được kiểm toán</t>
  </si>
  <si>
    <t>Đơn vị thực hiện hoặc đôn đốc thực hiện</t>
  </si>
  <si>
    <t>3</t>
  </si>
  <si>
    <t>4</t>
  </si>
  <si>
    <t>KIỂM TOÁN THƯỜNG NIÊN</t>
  </si>
  <si>
    <t>NĂM 2022 NIÊN ĐỘ 2021</t>
  </si>
  <si>
    <t>Cục Thuế tỉnh</t>
  </si>
  <si>
    <t>Thuế GTGT</t>
  </si>
  <si>
    <t>Thuế TNDN</t>
  </si>
  <si>
    <t>*</t>
  </si>
  <si>
    <t>Giảm dự toán, giảm thanh toán năm sau</t>
  </si>
  <si>
    <t>Ban QLDA ĐTXDCT dân dụng và công nghiệp tỉnh Hà Tĩnh</t>
  </si>
  <si>
    <t>Ban QLDA đầu tư XDCT DD&amp;CN</t>
  </si>
  <si>
    <t>Cải tạo, nâng cấp Hồ sinh thái Khu di tích Ngã ba Đồng Lộc (giai đoạn 2)</t>
  </si>
  <si>
    <t>Cải tạo, nâng cấp, tăng cường cơ sở vật chất Trụ sở làm việc Cơ quan Tỉnh ủy</t>
  </si>
  <si>
    <t>Giảm giá trị trúng thầu, hợp đồng</t>
  </si>
  <si>
    <t>Ban QLDA xây dựng huyện Cẩm Xuyên</t>
  </si>
  <si>
    <t>UBND huyện Cẩm Xuyên</t>
  </si>
  <si>
    <t>Đôn đốc thu hồi tạm ứng quá hạn</t>
  </si>
  <si>
    <t>Tại Kho bạc nhà nước Vũ Quang</t>
  </si>
  <si>
    <t>Kho bạc Nhà nước tỉnh</t>
  </si>
  <si>
    <t xml:space="preserve">Dự án Trường THCS Phan Đình Phùng </t>
  </si>
  <si>
    <t>UBND huyện Kỳ Anh</t>
  </si>
  <si>
    <t>Kho bạc nhà nước Hương Sơn</t>
  </si>
  <si>
    <t>7288027 - Nâng cấp tuyến đường 8B nối quốc lộ 8A</t>
  </si>
  <si>
    <t>Kho bạc nhà nước Đức Thọ</t>
  </si>
  <si>
    <t>Đường giao thông nội vùng xã Đức Dũng - mã DA: 7742342</t>
  </si>
  <si>
    <t xml:space="preserve">Dự án Xây dựng Bảo tàng Hà Tĩnh </t>
  </si>
  <si>
    <t>NĂM 2021 NIÊN ĐỘ 2020</t>
  </si>
  <si>
    <t>TĂNG THU NSNN</t>
  </si>
  <si>
    <t>Doanh nghiệp tư nhân Hoàng Dũng</t>
  </si>
  <si>
    <t>THUẾ TNDN</t>
  </si>
  <si>
    <t>GIẢM CHI THƯỜNG XUYÊN</t>
  </si>
  <si>
    <t>Sở giáo dục và đào tạo</t>
  </si>
  <si>
    <t>Sở Giáo dục và Đào tạo</t>
  </si>
  <si>
    <t>Bố trí trả lại nguồn CCTL</t>
  </si>
  <si>
    <t>Trường THPT Nguyễn Thị Bích Châu</t>
  </si>
  <si>
    <t>Trường THPT Cẩm Xuyên</t>
  </si>
  <si>
    <t>Trường THPT Cẩm Bình</t>
  </si>
  <si>
    <t>Trường THPT Nguyễn Đình Liễn</t>
  </si>
  <si>
    <t>Trường THPT Thành Sen</t>
  </si>
  <si>
    <t>Trường THPT Nguyễn Trung Thiên</t>
  </si>
  <si>
    <t>Trường THPT Mai Thúc Loan</t>
  </si>
  <si>
    <t>Trường THPT Nguyễn Đổng Chi</t>
  </si>
  <si>
    <t>Trường THPT Nghèn</t>
  </si>
  <si>
    <t>Trường THPT Nguyễn Thị Minh Khai</t>
  </si>
  <si>
    <t>Trường THPT Trần Phú</t>
  </si>
  <si>
    <t>Trường THPT Nguyễn Du</t>
  </si>
  <si>
    <t>Trường THPT Nguyễn Công Trứ</t>
  </si>
  <si>
    <t xml:space="preserve">C </t>
  </si>
  <si>
    <t>GIẢM CHI ĐẦU TƯ</t>
  </si>
  <si>
    <t>Ban quản lý dự án đầu tư xây dựng công trình dân dụng và công nghiệp tỉnh Hà Tĩnh</t>
  </si>
  <si>
    <t>Cải thiện cơ sở hạ tầng các xã vùng ngập lụt tỉnh Hà Tĩnh nhằm ứng phó biến đổi khí hậu và phát triển bền vững</t>
  </si>
  <si>
    <t>Ban quản lý dự án đầu tư xây dựng công trình nông nghiệp và phát triển nông thôn tỉnh Hà Tĩnh</t>
  </si>
  <si>
    <t>Ban QLDA đầu tư XDCTNN&amp;PTNT</t>
  </si>
  <si>
    <t>Nạo vét Cửa Sót (Sông Nghèn), xã Thạch Kim, huyện Lộc Hà, tỉnh Hà Tĩnh</t>
  </si>
  <si>
    <t>KIẾN NGHỊ KHÁC</t>
  </si>
  <si>
    <t>Quỹ đầu tư phát triển</t>
  </si>
  <si>
    <t>Quỹ Đầu tư phát triển</t>
  </si>
  <si>
    <t xml:space="preserve">Thu hồi khoản vay </t>
  </si>
  <si>
    <t>Kho bạc nhà nước Hà Tĩnh</t>
  </si>
  <si>
    <t>Đôn đốc thu hồi, hoàn tạm ứng quá hạn</t>
  </si>
  <si>
    <t>Trụ sở BCHQS Lộc Hà</t>
  </si>
  <si>
    <t>Đường đến trung tâm xã Kỳ Tây</t>
  </si>
  <si>
    <t>NĂM 2019 NIÊN ĐỘ 2018</t>
  </si>
  <si>
    <t>Thu hồi nộp NSNN các khoản chi sai quy định</t>
  </si>
  <si>
    <t>Bệnh viện đa khoa tỉnh Hà Tĩnh</t>
  </si>
  <si>
    <t>Bệnh viện đa khoa tỉnh</t>
  </si>
  <si>
    <t>Dự án Cải tạo, nâng cấp Nhà đa khoa nghiệp vụ thành Khu khám bệnh và điều trị ngoại trú - Khối hành chính, Bệnh viện đa khoa tỉnh Hà Tĩnh</t>
  </si>
  <si>
    <t>Huyện Đức Thọ</t>
  </si>
  <si>
    <t>UBND huyện Đức Thọ</t>
  </si>
  <si>
    <t>Dự án Chợ Hôm thị trấn Đức Thọ, huyện Đức Thọ, tỉnh Hà Tĩnh</t>
  </si>
  <si>
    <t>Dự án Kênh mương nội đồng xã Đức Thủy</t>
  </si>
  <si>
    <t>Trường Chính trị Trần phú</t>
  </si>
  <si>
    <t>Ban quản lý dự án mở rộng và nâng cấp Trường Chính trị Trần Phú giai đoạn I</t>
  </si>
  <si>
    <t>Dự án mở rộng và nâng cấp Trường Chính trị Trần Phú giai đoạn I</t>
  </si>
  <si>
    <t>Kiến nghị xử lý tài chính khác</t>
  </si>
  <si>
    <t>KIỂM TOÁN CHƯƠNG TRÌNH MTQG GIẢM NGHÈO BỀN VỮNG TẠI TỈNH HÀ TĨNH GIAI ĐOẠN 2016-2018</t>
  </si>
  <si>
    <t>Huyện Cẩm Xuyên</t>
  </si>
  <si>
    <t>Dự án Mương thoát nước thôn Trung Dương, Mai Thành, xã Cẩm Dương.</t>
  </si>
  <si>
    <t>NĂM 2018 NIÊN ĐỘ 2017</t>
  </si>
  <si>
    <t>Ban Quản lý các dự án xây dựng cơ bản ngành Nông nghiệp và phát triển nông thôn (Sở NN&amp;PTNT)</t>
  </si>
  <si>
    <t>Sở Nông nghiệp và Phát triển nông thôn</t>
  </si>
  <si>
    <t>Dự án: Sửa chữa, nâng cấp hồ chứa nước Mộc Hương - Đá Cát</t>
  </si>
  <si>
    <t>Ban quản lý dự án: Trung tâm Giáo dục Lao động xã hội tỉnh Hà Tĩnh</t>
  </si>
  <si>
    <t>Sở Lao động - Thương binh và Xã hội</t>
  </si>
  <si>
    <t>Dự án: Trung tâm Giáo dục - Lao động xã hội Hà Tĩnh</t>
  </si>
  <si>
    <t>Ban quản lý dự án Trường Đại học Hà Tĩnh</t>
  </si>
  <si>
    <t>Đại học Hà Tĩnh</t>
  </si>
  <si>
    <t>Dự án: Kênh tiêu úng và đường giao thông nội đồng, nắn kênh N3-3, N3-3-5 thuộc Trường Đại học Hà Tĩnh</t>
  </si>
  <si>
    <t>Sở Văn hóa, thể thao và du lịch</t>
  </si>
  <si>
    <t>Sở Văn hóa - Thể thao và Du lịch</t>
  </si>
  <si>
    <t>Dự án: Đầu tư xây dựng Thư viện tỉnh Hà Tĩnh</t>
  </si>
  <si>
    <t>Giảm lỗ</t>
  </si>
  <si>
    <t xml:space="preserve">Công ty CP tư vấn và xây dựng Lam Hồng </t>
  </si>
  <si>
    <t>NĂM 2017 NIÊN ĐỘ 2016</t>
  </si>
  <si>
    <t>Công ty Cổ phần Xây dựng Nam Trường</t>
  </si>
  <si>
    <t xml:space="preserve">Công ty CPTVXD vàVTQuốc Cường Kỳ Anh </t>
  </si>
  <si>
    <t>BVMT</t>
  </si>
  <si>
    <t>Phạt</t>
  </si>
  <si>
    <t xml:space="preserve">Thu hồi nộp NSNN </t>
  </si>
  <si>
    <t>Ban quản lý các dự án xây dựng cơ bản huyện Đức Thọ</t>
  </si>
  <si>
    <t>Dự án: Đường giao thông kết hợp vào trang trại chăn nuôi tập trung tại xã Đức Lạng, xã Tân Hương, xã Đức Dũng</t>
  </si>
  <si>
    <t xml:space="preserve">Dự án: Đường từ Tỉnh lộ 5 vào trung tâm xã Đức Lạc, huyện Đức Thọ </t>
  </si>
  <si>
    <t xml:space="preserve">Ban QLDA bom mìn Bộ chỉ huy Quân sự tỉnh Hà Tĩnh </t>
  </si>
  <si>
    <t>BCH Quân sự tỉnh</t>
  </si>
  <si>
    <t>Dự án rà phá bom mìn vật nổ còn sót lại sau chiến tranh trên địa bàn tỉnh Hà Tĩnh, giai đoạn 1 (năm 2010-2015)</t>
  </si>
  <si>
    <t>NĂM 2016 NIÊN ĐỘ 2015</t>
  </si>
  <si>
    <t>Cơ quan thuế quản lý</t>
  </si>
  <si>
    <t>Công ty cổ phần XD  20-11</t>
  </si>
  <si>
    <t>Tiền phạt</t>
  </si>
  <si>
    <t>Công ty CP Tư Vấn XD  Sơn An</t>
  </si>
  <si>
    <t xml:space="preserve">Công ty CP tư vấn và XD Miền Trung  </t>
  </si>
  <si>
    <t>Công ty CP ĐT và PT Vĩnh Hóa</t>
  </si>
  <si>
    <t>Thuế TN</t>
  </si>
  <si>
    <t>Phí Bảo vệ môi trường</t>
  </si>
  <si>
    <t>Sở Tài chính</t>
  </si>
  <si>
    <t>Thu hồi kinh phí thừa</t>
  </si>
  <si>
    <t>HTX nuôi trồng thủy sản và KD tổng hợp Việt Hải</t>
  </si>
  <si>
    <t>Công ty CP sản xuất nuôi trồng thủy sản Hoàng Dương</t>
  </si>
  <si>
    <t>Ban quản lý các Dự án XDCB huyện Đức Thọ</t>
  </si>
  <si>
    <t>UBND huyện Hương Khê</t>
  </si>
  <si>
    <t>NĂM 2013 NIÊN ĐỘ 2012</t>
  </si>
  <si>
    <t>Ban QLDA xã Thạch Châu</t>
  </si>
  <si>
    <t>UBND huyện Lộc Hà</t>
  </si>
  <si>
    <t>Huyện Hương Sơn</t>
  </si>
  <si>
    <t>UBND huyện Hương Sơn</t>
  </si>
  <si>
    <t xml:space="preserve"> - Xã Sơn Kim 2</t>
  </si>
  <si>
    <t>Công trinh: Sửa chữa , nâng cấp đường GTNT trục chính xã Sơn Kim 2</t>
  </si>
  <si>
    <t>Khắc phục hậu quả lũ lụt cầu Ô</t>
  </si>
  <si>
    <t>Khắc phục hậu quả lũ lụt cống Khe Chẹt</t>
  </si>
  <si>
    <t>Các khoản phải nộp, hoàn trả và quản lý qua NSNN</t>
  </si>
  <si>
    <t>Huyện Kỳ Anh</t>
  </si>
  <si>
    <t>UBND xã Kỳ Châu vay NS huyện năm 2009 chi trả GPMB xây dựng kè Sông Trí</t>
  </si>
  <si>
    <t>Quỹ phục hồi môi trường Sở Tài nguyên và Môi trường</t>
  </si>
  <si>
    <t>KIỂM TOÁN CHUYÊN ĐỀ</t>
  </si>
  <si>
    <t>Kiểm toán Chuyên đề Hoạt động quản lý, sử dụng ngân sách năm 2016 của huyện Can Lộc</t>
  </si>
  <si>
    <t>UBND huyện Can Lộc</t>
  </si>
  <si>
    <t>Cải tạo, nâng cấp đường từ Tỉnh lộ 7 
đi Chùa Hương Tích, huyện Can Lộc</t>
  </si>
  <si>
    <t>Đoàn kiểm toán hoạt động xây dựng và việc quản lý, sử dụng vốn đầu tư Dự án cấp nước cho khu vực kinh tế Vũng Áng, tỉnh Hà Tĩnh</t>
  </si>
  <si>
    <t>BQL Khu kinh tế tỉnh</t>
  </si>
  <si>
    <t>Công ty Cổ phần Đầu tư và Phát triển Vũng Áng</t>
  </si>
  <si>
    <t>Giảm giá trị hợp đồng</t>
  </si>
  <si>
    <t>Gói thầu trích đo BĐĐC tỉ lệ 1/1000; 1/2000; 1/5000 phục vụ GPMB vẽ địa chính tiểu dự án Xây dựng hồ Rào Trổ, đập dâng Lạc Tiến và kênh dẫn nước về Hồ Sông Trí thuộc dự án cấp nước cho KKT Vũng Áng</t>
  </si>
  <si>
    <t>Dự án công trình Hệ thống thủy lợi Ngàn Tươi - Cẩm Trang tỉnh Hà Tĩnh</t>
  </si>
  <si>
    <t>UBND huyện Vũ Quang</t>
  </si>
  <si>
    <t>Ban chuyên trách bồi thường, hỗ trợ, tái định cư công trình thủy lợi - thủy điện Ngàn Trươi - Cẩm Trang huyện Vũ Quang</t>
  </si>
  <si>
    <t xml:space="preserve">Giảm thanh toán </t>
  </si>
  <si>
    <t xml:space="preserve">Giảm giá trị dự toán </t>
  </si>
  <si>
    <t>Các dự án do Ban QL khu kinh tế tỉnh Hà Tĩnh làm chủ đầu tư (05 dự án)</t>
  </si>
  <si>
    <t>BQLDA Khu vực KKT tỉnh</t>
  </si>
  <si>
    <t>Ban QL khu kinh tế Hà Tĩnh</t>
  </si>
  <si>
    <t>Hoàn thiện thủ tục, trình cấp có thẩm quyền xem xét, 
quyết định để quyết toán theo quy định đối với chi phí đền bù tại dự án Đường từ đường vào Nhà máy Nhiệt điện Vũng Áng I đến cầu Hòa Lộc và cầu Hòa Lộc: 6.472.784.000đ</t>
  </si>
  <si>
    <t>QUYẾT TOÁN CHI CHƯƠNG TRÌNH MỤC TIÊU QUỐC GIA NĂM 2022</t>
  </si>
  <si>
    <t>Chương trình mục tiêu quốc gia</t>
  </si>
  <si>
    <t>14=4/1</t>
  </si>
  <si>
    <t>15=5/2</t>
  </si>
  <si>
    <t>16=6/3</t>
  </si>
  <si>
    <t>Chương trình MTQG xây dựng nông thôn mới</t>
  </si>
  <si>
    <t>Cấp tỉnh</t>
  </si>
  <si>
    <t xml:space="preserve">Trung tâm Khuyến nông </t>
  </si>
  <si>
    <t>Chi cục TT và Bảo vệ thực vật</t>
  </si>
  <si>
    <t>Trung tâm nước sạch &amp; VSMTNT</t>
  </si>
  <si>
    <t>Văn phòng Điều phối NTM tỉnh</t>
  </si>
  <si>
    <t>Chi cục Phát triển nông thôn</t>
  </si>
  <si>
    <t xml:space="preserve">Liên Minh HTX </t>
  </si>
  <si>
    <t>Sở Lao động Thương binh và XH</t>
  </si>
  <si>
    <t>Trung Tâm UD tiến bộ KH&amp;CN</t>
  </si>
  <si>
    <t xml:space="preserve">Sở Tài nguyên và Môi trường </t>
  </si>
  <si>
    <t xml:space="preserve">Trường Chính trị Trần Phú </t>
  </si>
  <si>
    <t>Hội Làm vườn và Trang trại</t>
  </si>
  <si>
    <t>Báo Hà Tĩnh</t>
  </si>
  <si>
    <t>Đài Phát thanh- Truyền hình tỉnh</t>
  </si>
  <si>
    <t>Sở Thông tin và Truyền thông</t>
  </si>
  <si>
    <t>Thư viện tỉnh</t>
  </si>
  <si>
    <t>Công an tỉnh</t>
  </si>
  <si>
    <t>Ủy ban Mặt trận tổ quốc tỉnh</t>
  </si>
  <si>
    <t>Hội Liên hiệp Phụ nữ tỉnh</t>
  </si>
  <si>
    <t xml:space="preserve">Hội Nông dân tỉnh </t>
  </si>
  <si>
    <t>Ban QLDA đầu tư xây dựng công trình nông nghiệp và PTNT</t>
  </si>
  <si>
    <t>Cấp huyện xã</t>
  </si>
  <si>
    <t>Thị xã Kỳ Anh</t>
  </si>
  <si>
    <t>Thành phố Hà Tĩnh</t>
  </si>
  <si>
    <t>Huyện Thạch Hà</t>
  </si>
  <si>
    <t>Huyện Can Lộc</t>
  </si>
  <si>
    <t>Huyện Nghi Xuân</t>
  </si>
  <si>
    <t>Huyện Hương Khê</t>
  </si>
  <si>
    <t>Thị xã Hồng Lĩnh</t>
  </si>
  <si>
    <t>Huyện Vũ Quang</t>
  </si>
  <si>
    <t>Huyện Lộc Hà</t>
  </si>
  <si>
    <t>Kinh phí chưa phân bổ</t>
  </si>
  <si>
    <t>Chương trình MTQG giảm nghèo bền vững</t>
  </si>
  <si>
    <t>Sở Nông nghiệp và PTNT</t>
  </si>
  <si>
    <t>Sở Thông tin và truyền thông</t>
  </si>
  <si>
    <t>TX Kỳ Anh</t>
  </si>
  <si>
    <t>TP Hà Tĩnh</t>
  </si>
  <si>
    <t>TX Hồng Lĩnh</t>
  </si>
  <si>
    <t>Chương trình MTQG phát triển KTXH vùng đồng bào dân tộc thiểu số &amp;MN</t>
  </si>
  <si>
    <t>Trường THCS&amp;THPT Dân tộc nội trú Hà Tĩnh</t>
  </si>
  <si>
    <t>Hội liên hiệp phụ nữ tỉnh Hà Tĩnh</t>
  </si>
  <si>
    <t>TỔNG HỢP THU DỊCH VỤ CỦA ĐƠN VỊ SỰ NGHIỆP CÔNG NĂM 2022</t>
  </si>
  <si>
    <t>Kế hoạch năm 2022</t>
  </si>
  <si>
    <t>Thực hiện năm 2022</t>
  </si>
  <si>
    <t>Tr. THPT Kỳ Anh</t>
  </si>
  <si>
    <t>Tr. THPT Lê Quảng Chí</t>
  </si>
  <si>
    <t>Tr. THPT Nguyễn Huệ</t>
  </si>
  <si>
    <t>Tr. THPT Ng.Thị Bích Châu</t>
  </si>
  <si>
    <t>Tr. THPT Kỳ Lâm</t>
  </si>
  <si>
    <t>Tr. THPT Cẩm Xuyên</t>
  </si>
  <si>
    <t>Tr. THPT Cẩm Bình</t>
  </si>
  <si>
    <t>Tr. THPT Hà Huy Tập</t>
  </si>
  <si>
    <t>Tr. THPT Ng. Đình Liễn</t>
  </si>
  <si>
    <t>Tr. THPT Phan Đình Phùng</t>
  </si>
  <si>
    <t>Tr. THPT Thành Sen</t>
  </si>
  <si>
    <t>Tr. THPT Chuyên Hà Tĩnh</t>
  </si>
  <si>
    <t>Tr. THPT Lý Tự Trọng</t>
  </si>
  <si>
    <t>Tr. THPT Ng. Trung Thiên</t>
  </si>
  <si>
    <t>Tr. THPT Lê Quý Đôn</t>
  </si>
  <si>
    <t>Tr. THPT Nguyễn Văn Trổi</t>
  </si>
  <si>
    <t>Tr. THPT Mai Thúc Loan</t>
  </si>
  <si>
    <t>Tr. THPT Nguyễn Đổng Chi</t>
  </si>
  <si>
    <t>Tr. THPT Can Lộc</t>
  </si>
  <si>
    <t>Tr. THPT Đồng Lộc</t>
  </si>
  <si>
    <t>Tr. THPT Nghèn</t>
  </si>
  <si>
    <t>Tr. THPT Hương Khê</t>
  </si>
  <si>
    <t>Tr. THPT Hàm Nghi</t>
  </si>
  <si>
    <t>Tr. THPT Phúc Trạch</t>
  </si>
  <si>
    <t>Tr. THPT Vũ Quang</t>
  </si>
  <si>
    <t>Tr. THPT Cù Huy Cận</t>
  </si>
  <si>
    <t>Tr. THPT Hương Sơn</t>
  </si>
  <si>
    <t xml:space="preserve">Tr. THPT Lê Hữu Trác </t>
  </si>
  <si>
    <t>Tr. THPT Lý Chính Thắng</t>
  </si>
  <si>
    <t>Tr. THPT Cao Thắng</t>
  </si>
  <si>
    <t>Tr. THPT Đức Thọ</t>
  </si>
  <si>
    <t>Tr. THPT Minh Khai</t>
  </si>
  <si>
    <t>Tr. THPT Trần Phú</t>
  </si>
  <si>
    <t>Tr. THPT Hồng Lĩnh (cả hồng lam)</t>
  </si>
  <si>
    <t>Tr. THPT Nguyễn Du</t>
  </si>
  <si>
    <t>Tr. THPT Nguyễn Công Trứ</t>
  </si>
  <si>
    <t>Tr. THPT Nghi Xuân</t>
  </si>
  <si>
    <t>TT. GDTX tỉnh</t>
  </si>
  <si>
    <t>TRường Mầm non- ĐHHT</t>
  </si>
  <si>
    <t>Trường TH,THCS,THPt- ĐHHT</t>
  </si>
  <si>
    <t>Trường Trung cấp nghề</t>
  </si>
  <si>
    <t>Trường Trung cấp kỹ nghệ</t>
  </si>
  <si>
    <t>Trường Cao đẳng kỹ thuật Việt - Đức</t>
  </si>
  <si>
    <t>Trường CĐ Nguyễn Du</t>
  </si>
  <si>
    <t>Trường CĐ Y tế</t>
  </si>
  <si>
    <t>Trường Đại học Hà Tĩnh</t>
  </si>
  <si>
    <t>Sở khoa học và công nghệ</t>
  </si>
  <si>
    <t xml:space="preserve"> Bệnh viện Đa khoa huyện Hương Khê</t>
  </si>
  <si>
    <t xml:space="preserve"> Bệnh viện Đa khoa huyện Cẩm Xuyên</t>
  </si>
  <si>
    <t xml:space="preserve"> Bệnh viện Đa khoa huyện Lộc Hà</t>
  </si>
  <si>
    <t xml:space="preserve"> Trung Trung tâm Pháp y và Giám định Y khoa Hà Tĩnh</t>
  </si>
  <si>
    <t xml:space="preserve"> Bệnh viện Đa khoa thị xã Kỳ Anh(</t>
  </si>
  <si>
    <t xml:space="preserve"> Bệnh viện Phục hồi chức năng Hà Tĩnh</t>
  </si>
  <si>
    <t xml:space="preserve"> Bệnh viện mắt Hà Tĩnh</t>
  </si>
  <si>
    <t xml:space="preserve"> Bệnh viện Tâm thần Hà Tĩnh</t>
  </si>
  <si>
    <t xml:space="preserve"> Trung tâm kiểm nghiệm thuốc, mỹ phẩm, thực phẩm Hà Tĩnh</t>
  </si>
  <si>
    <t xml:space="preserve"> Bệnh viện Phổi Hà Tĩnh</t>
  </si>
  <si>
    <t xml:space="preserve"> Văn phòng Sở y tế Hà Tĩnh</t>
  </si>
  <si>
    <t xml:space="preserve"> Bệnh viện Đa khoa tỉnh Hà Tĩnh</t>
  </si>
  <si>
    <t xml:space="preserve"> Bệnh viện y học cổ truyền Hà Tĩnh</t>
  </si>
  <si>
    <t xml:space="preserve"> Bệnh viện Đa khoa thành phố Hà Tĩnh</t>
  </si>
  <si>
    <t xml:space="preserve"> Bệnh viện Đa khoa huyện Đức Thọ</t>
  </si>
  <si>
    <t xml:space="preserve"> Trung tâm kiểm soát bệnh tật Hà Tĩnh</t>
  </si>
  <si>
    <t>Trung tâm Văn hóa - Điện ảnh</t>
  </si>
  <si>
    <t>Nhà hát Nghệ thuật truyền thống</t>
  </si>
  <si>
    <t>Bân Quản lý di tích Nguyễn Du</t>
  </si>
  <si>
    <t>Đài Phát thanh và Truyền hình</t>
  </si>
  <si>
    <t>Trung tâm Huấn luyện và Thi đấu TDTT</t>
  </si>
  <si>
    <t>Sự nghiệp khác</t>
  </si>
  <si>
    <t>Trung tâm TV&amp;DV Tài chính</t>
  </si>
  <si>
    <t>Trung tâm hoạt động Thanh thiếu nhi</t>
  </si>
  <si>
    <t>TT Đấu giá tài sản</t>
  </si>
  <si>
    <t>TT Công nghệ thông tin và TT</t>
  </si>
  <si>
    <t>Chi cục Thú y</t>
  </si>
  <si>
    <t>TT Nước sinh hoạt VSMTNT</t>
  </si>
  <si>
    <t>TT Khuyến nông</t>
  </si>
  <si>
    <t>Đoàn Điều tra QH nông lâm</t>
  </si>
  <si>
    <t>Ban QL các Cảng cá</t>
  </si>
  <si>
    <t>Ban QL RPH Hương Khê</t>
  </si>
  <si>
    <t>Ban QL RPH Ngàn Phố</t>
  </si>
  <si>
    <t>Ban QL RPH Nam Hà Tĩnh</t>
  </si>
  <si>
    <t>Ban QL Khu bảo tồn TN Kẻ GỖ</t>
  </si>
  <si>
    <t>Ban QL RPH Hồng Lĩnh</t>
  </si>
  <si>
    <t>Trung tâm dịch thuật đối ngoại</t>
  </si>
  <si>
    <t>Trung tâm xúc tiến đầu tư KKT</t>
  </si>
  <si>
    <t>Sự nghiệp tài nguyên MT</t>
  </si>
  <si>
    <t>VP đăng ký QSD đất</t>
  </si>
  <si>
    <t>TT Quan trắc</t>
  </si>
  <si>
    <t xml:space="preserve">TT PTQĐ và kỷ thuật địa chính </t>
  </si>
  <si>
    <t>Sự nghiệp đảm bảo xã hội</t>
  </si>
  <si>
    <t>Trung tâm Dịch vụ việc làm</t>
  </si>
  <si>
    <t>Trung tâm Điều dưỡng NCC&amp;BTXH</t>
  </si>
  <si>
    <t>Trung tâm Chữa bệnh - GD - LĐXH</t>
  </si>
  <si>
    <t>Trung tâm CTXH - GDNN cho NKT</t>
  </si>
  <si>
    <t>SN Công Thương</t>
  </si>
  <si>
    <t>Trung tâm Khuyến công và XTTM</t>
  </si>
  <si>
    <t>SN Giao thông</t>
  </si>
  <si>
    <t>TT tư vấn Kỹ thuật giao thông</t>
  </si>
  <si>
    <t>Ban QL Bến xe khách HT</t>
  </si>
  <si>
    <t>KIẾN NGHỊ XỬ LÝ VỀ KINH TẾ NĂM 2021 TRỞ VỀ TRƯỚC CHƯA THỰC HIỆN</t>
  </si>
  <si>
    <t>Đơn vị tính: đồng</t>
  </si>
  <si>
    <t>7=4-1</t>
  </si>
  <si>
    <t>8=4/1</t>
  </si>
  <si>
    <t>Biểu mẫu số 61/NĐ 31</t>
  </si>
  <si>
    <t>Mẫu 03.ND93.2022</t>
  </si>
  <si>
    <t>BÁO CÁO TÌNH HÌNH VAY VÀ TRẢ NỢ CỦA CHÍNH QUYỀN ĐỊA PHƯƠNG NĂM 2022</t>
  </si>
  <si>
    <t>Đơn vị tính: Triệu đồng</t>
  </si>
  <si>
    <t>Dư nợ đầu kỳ (ngày 01/01)</t>
  </si>
  <si>
    <t>Vay trong kỳ</t>
  </si>
  <si>
    <t>Trả nợ trong kỳ</t>
  </si>
  <si>
    <t>Dư nợ cuối kỳ</t>
  </si>
  <si>
    <t>Gốc</t>
  </si>
  <si>
    <t>Lãi/phí</t>
  </si>
  <si>
    <t>Tổng</t>
  </si>
  <si>
    <t>a</t>
  </si>
  <si>
    <t>b</t>
  </si>
  <si>
    <t>6=1+2-3</t>
  </si>
  <si>
    <t>Vay phát hành trái phiếu chính quyền địa phương</t>
  </si>
  <si>
    <t>Tạm ứng ngân quỹ nhà nước</t>
  </si>
  <si>
    <t>Vay các tổ chức tài chính, tín dụng</t>
  </si>
  <si>
    <t>Vay Ngân hàng Phát triển Việt Nam</t>
  </si>
  <si>
    <t>Vay lại vốn vay nước ngoài</t>
  </si>
  <si>
    <t>Vay các tổ chức khác</t>
  </si>
  <si>
    <t>Biểu mẫu số 63</t>
  </si>
  <si>
    <t>TỔNG HỢP CÁC QUỸ TÀI CHÍNH NHÀ NƯỚC NGOÀI NGÂN SÁCH DO ĐỊA PHƯƠNG QUẢN LÝ NĂM 2022</t>
  </si>
  <si>
    <t>Tên Quỹ</t>
  </si>
  <si>
    <t>Dư nguồn đến ngày 31/12/2021 (năm trước)</t>
  </si>
  <si>
    <t xml:space="preserve">Dư nguồn đến 31/12/2022 </t>
  </si>
  <si>
    <t>Tổng nguồn vốn phát sinh trong năm</t>
  </si>
  <si>
    <t>Tổng sử dụng nguồn vốn trong năm</t>
  </si>
  <si>
    <t>Chênh lệch nguồn trong năm</t>
  </si>
  <si>
    <t>Trong đó: Hỗ trợ từ NSĐP (nếu có)</t>
  </si>
  <si>
    <t>5=2-4</t>
  </si>
  <si>
    <t>9=6-8</t>
  </si>
  <si>
    <t>10=1+6-8</t>
  </si>
  <si>
    <t>Quỹ Phát triển đất</t>
  </si>
  <si>
    <t>Quỹ Bảo vệ và phát triển rừng</t>
  </si>
  <si>
    <t>Quỹ Bảo vệ môi trường</t>
  </si>
  <si>
    <t>Quỹ Bảo lãnh tín dụng cho DNNVV</t>
  </si>
  <si>
    <t>Quỹ Phát triển khoa học công nghệ</t>
  </si>
  <si>
    <t>hx</t>
  </si>
  <si>
    <t>Quỹ Cứu trợ tỉnh</t>
  </si>
  <si>
    <t>Quỹ Cứu trợ</t>
  </si>
  <si>
    <t>Quỹ phòng chống dịch bệnh Covid-19</t>
  </si>
  <si>
    <t>Quỹ phát triển phụ nữ Hà Tĩnh</t>
  </si>
  <si>
    <t>Quỹ hỗ trợ nông dân tỉnh</t>
  </si>
  <si>
    <t>Quỹ Hỗ trợ phát triển Hợp tác xã</t>
  </si>
  <si>
    <t xml:space="preserve">Quỹ Nạn nhân CĐDC/Dioxin tỉnh Hà Tĩnh </t>
  </si>
  <si>
    <t xml:space="preserve">Quỹ Bảo trợ trẻ em </t>
  </si>
  <si>
    <t>Quỹ Đền ơn đáp nghĩa</t>
  </si>
  <si>
    <t>Quỹ Khuyến học</t>
  </si>
  <si>
    <t>Quỹ khuyến học Đất Hồng Lam</t>
  </si>
  <si>
    <t>Quỹ Khuyến học Nguyễn Du</t>
  </si>
  <si>
    <t>Quỹ Vì người nghèo</t>
  </si>
  <si>
    <t>Quỹ phòng chống thiên tai</t>
  </si>
  <si>
    <t>Biểu mẫu số 59</t>
  </si>
  <si>
    <t>QUYẾT TOÁN CHI BỔ SUNG TỪ NGÂN SÁCH CẤP TỈNH  CHO NGÂN SÁCH TỪNG HUYỆN NĂM 2022</t>
  </si>
  <si>
    <t>Tên đơn vị (1)</t>
  </si>
  <si>
    <t>So sách (%)</t>
  </si>
  <si>
    <t>Bổ sung cân đối ngân sách</t>
  </si>
  <si>
    <t>Gồm</t>
  </si>
  <si>
    <t>Vốn đầu tư để thực hiện các CTMT, nhiệm vụ</t>
  </si>
  <si>
    <t>Vốn sự nghiệp thực hiện các chế độ, chính sách</t>
  </si>
  <si>
    <t>Vốn thực hiện các CTMT quốc gia</t>
  </si>
  <si>
    <t>3=4+5</t>
  </si>
  <si>
    <t>11=12+13</t>
  </si>
  <si>
    <t>17=9/1</t>
  </si>
  <si>
    <t>18=10/2</t>
  </si>
  <si>
    <t>19=11/3</t>
  </si>
  <si>
    <t>20=12/4</t>
  </si>
  <si>
    <t>21=13/5</t>
  </si>
  <si>
    <t>22=14/6</t>
  </si>
  <si>
    <t>23=15/7</t>
  </si>
  <si>
    <t>24=16/8</t>
  </si>
  <si>
    <t>NGƯỜI LẬP BIỂU</t>
  </si>
  <si>
    <t>PHÓ TRƯỞNG PHÒNG NSHX</t>
  </si>
  <si>
    <t>Mẫu biểu số 60 - TT342</t>
  </si>
  <si>
    <t>Mẫu biểu số 61- TT 342</t>
  </si>
  <si>
    <t>Mẫu biểu số 62-TT 342</t>
  </si>
  <si>
    <t>Biểu mẫu số 55</t>
  </si>
  <si>
    <t>QUYẾT TOÁN CHI ĐẦU TƯ PHÁT TRIỂN CỦA NGÂN SÁCH CẤP TỈNH (HUYỆN, XÃ) CHO TỪNG CƠ QUAN, TỔ CHỨC THEO LĨNH VỰC NĂM 2022</t>
  </si>
  <si>
    <t>Tên đơn vị</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</si>
  <si>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</si>
  <si>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</si>
  <si>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</si>
  <si>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</si>
  <si>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</si>
  <si>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</si>
  <si>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</si>
  <si>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hoạt động của cơ quan quản lý nhà nước, đảng, đoàn thể</t>
  </si>
  <si>
    <t>Chi bảo đảm xã hội</t>
  </si>
  <si>
    <t>Chi đầu tư khác</t>
  </si>
  <si>
    <t>Chi giao thông</t>
  </si>
  <si>
    <t>Chi nông nghiệp, lâm nghiệp, thủy lợi, thủy sản</t>
  </si>
  <si>
    <t>18=2/1</t>
  </si>
  <si>
    <t xml:space="preserve"> Ban quản lý dự án đầu tư xây dựng khu vực Khu kinh tế tỉnh </t>
  </si>
  <si>
    <t xml:space="preserve">Ban quản lý dự án đầu tư xây dựng công trình dân dụng và công nghiệp tỉnh </t>
  </si>
  <si>
    <t xml:space="preserve">Ban Quản lý dự án đầu tư xây dựng công trình giao thông tỉnh </t>
  </si>
  <si>
    <t xml:space="preserve">Ban Quản lý dự án đầu xây dựng công trình Nông nghiệp và Phát triển nông thôn tỉnh Hà Tĩnh </t>
  </si>
  <si>
    <t xml:space="preserve">Ban Quản lý Khu kinh tế tỉnh </t>
  </si>
  <si>
    <t xml:space="preserve">Ban thực hiện dự án " phát triển cơ sở hạ tầng du lịch dịch vụ phục vụ cho tăng trưởng toàn diện khu vực tiểu vùng Mê Công mở rộng tỉ </t>
  </si>
  <si>
    <t xml:space="preserve">Bệnh viện Đa khoa huyện Đức Thọ </t>
  </si>
  <si>
    <t xml:space="preserve">Bệnh viện đa khoa tỉnh Hà Tĩnh </t>
  </si>
  <si>
    <t xml:space="preserve">Bộ Chỉ huy quân sự tỉnh </t>
  </si>
  <si>
    <t xml:space="preserve">BQL DA KDT Ngã ba Đồng lộc </t>
  </si>
  <si>
    <t xml:space="preserve">Chi cục Thủy lợi </t>
  </si>
  <si>
    <t xml:space="preserve">Công an tỉnh Hà Tĩnh </t>
  </si>
  <si>
    <t xml:space="preserve">Công ty TNHH MTV thuỷ lợi Nam Hà Tĩnh </t>
  </si>
  <si>
    <t xml:space="preserve">Cty TNHH MTV thủy lợi Bắc Hà Tĩnh </t>
  </si>
  <si>
    <t xml:space="preserve">Đài Phát thanh và Truyền hình Hà Tĩnh </t>
  </si>
  <si>
    <t xml:space="preserve">Hội đồng bồi thường, GPMB huyện Kỳ Anh </t>
  </si>
  <si>
    <t xml:space="preserve">Hội đồng bồi thường, GPMB huyện Nghi Xuân </t>
  </si>
  <si>
    <t xml:space="preserve">Sở Giáo dục và Đào tạo </t>
  </si>
  <si>
    <t xml:space="preserve">Sở Giao thông vận tải tỉnh </t>
  </si>
  <si>
    <t xml:space="preserve">Sở Kế hoạch đầu tư </t>
  </si>
  <si>
    <t xml:space="preserve">Trung tâm khuyến nông Hà Tĩnh </t>
  </si>
  <si>
    <t xml:space="preserve">Trung tâm nước sạch và vệ sinh môi trường nông thôn </t>
  </si>
  <si>
    <t xml:space="preserve">Trung tâm phát triển quỹ đất và kỹ thuật địa chính </t>
  </si>
  <si>
    <t xml:space="preserve">Trường cao đẳng Y tế Hà Tĩnh </t>
  </si>
  <si>
    <t xml:space="preserve">Trường CĐ nghề công nghệ Hà Tĩnh </t>
  </si>
  <si>
    <t xml:space="preserve">Trường chính trị Trần Phú </t>
  </si>
  <si>
    <t xml:space="preserve">UBND huyện Cẩm Xuyên </t>
  </si>
  <si>
    <t xml:space="preserve">UBND huyện Can lộc </t>
  </si>
  <si>
    <t xml:space="preserve">UBND huyện Đức Thọ </t>
  </si>
  <si>
    <t xml:space="preserve">UBND huyện Hương Khê </t>
  </si>
  <si>
    <t xml:space="preserve">UBND huyện Hương Sơn </t>
  </si>
  <si>
    <t xml:space="preserve">UBND huyện Kỳ Anh </t>
  </si>
  <si>
    <t xml:space="preserve">UBND huyện Lộc Hà </t>
  </si>
  <si>
    <t xml:space="preserve">UBND huyện Nghi Xuân </t>
  </si>
  <si>
    <t xml:space="preserve">UBND huyện Thạch Hà </t>
  </si>
  <si>
    <t xml:space="preserve">UBND huyện Vũ Quang </t>
  </si>
  <si>
    <t xml:space="preserve">UBND thành phố Hà Tĩnh </t>
  </si>
  <si>
    <t xml:space="preserve">UBND thị xã Hồng Lĩnh </t>
  </si>
  <si>
    <t xml:space="preserve">UBND thị xã Kỳ Anh </t>
  </si>
  <si>
    <t xml:space="preserve">UBND Xã Cẩm Mỹ </t>
  </si>
  <si>
    <t xml:space="preserve">UBND xã Hương Liên </t>
  </si>
  <si>
    <t xml:space="preserve">UBND xã Hương Vĩnh </t>
  </si>
  <si>
    <t xml:space="preserve">UBND xã Mỹ Lộc </t>
  </si>
  <si>
    <t xml:space="preserve">UBND xã Thạch Đài </t>
  </si>
  <si>
    <t xml:space="preserve">UBND xã Thạch Xuân </t>
  </si>
  <si>
    <t xml:space="preserve">Ủy ban mặt trận tổ quốc tỉnh </t>
  </si>
  <si>
    <t xml:space="preserve"> Văn phòng Quỹ Phát triển KHCN tỉnh Hà Tĩnh(3013347)</t>
  </si>
  <si>
    <t xml:space="preserve"> Công ty CP Đăng kiểm phương tiện giao thông vận tải Hà Tĩnh(3015173)</t>
  </si>
  <si>
    <t xml:space="preserve"> Công ty TNHH Đầu tư Miền Trung Hà Tĩnh(3029502)</t>
  </si>
  <si>
    <t xml:space="preserve"> Công ty TNHH Đường mòn Hồ Chí Minh(3031353)</t>
  </si>
  <si>
    <t xml:space="preserve"> Công ty cổ phần Misa(3030189)</t>
  </si>
  <si>
    <t xml:space="preserve"> CÔNG TY CỔ PHẦN VẬN TẢI BIỂN TÂN CẢNG(3031174)</t>
  </si>
  <si>
    <t xml:space="preserve"> Tỉnh chi BSNS  Chi nhánh Ngân Hàng Chính sách  Xã hội tỉnh Hà Tĩnh</t>
  </si>
  <si>
    <t xml:space="preserve"> Tỉnh chi BSNS  Quỹ hỗ trợ phát triển Hợp tác xã Hà Tĩnh</t>
  </si>
  <si>
    <t xml:space="preserve"> Tỉnh chi BSNS  Quỹ Hỗ trợ Nông dân tỉnh Hà Tĩnh</t>
  </si>
  <si>
    <t xml:space="preserve"> Tỉnh chi BSNS  Quỹ Bảo vệ Môi trường Hà Tĩnh</t>
  </si>
  <si>
    <t xml:space="preserve"> Tỉnh chi BSNS  Bồi thường, GPMB, hỗ trợ tái định cư tỉnh Hà Tĩnh</t>
  </si>
  <si>
    <t xml:space="preserve"> Tổng Công ty Khoáng sản và Thương mại Hà Tĩnh- CTCP(3004851)</t>
  </si>
  <si>
    <t xml:space="preserve"> Công ty TNHH một thành viên Cao su Hương Khê Hà Tĩnh(3011754)</t>
  </si>
  <si>
    <t xml:space="preserve"> Công ty trách nhiệm hữu hạn một thành viên Lâm nghiệp và Dịch vụ Chúc A(3011920)</t>
  </si>
  <si>
    <t xml:space="preserve"> Công ty TNHH một thành viên Lâm nghiệp  DV Hương Sơn(3012110)</t>
  </si>
  <si>
    <t xml:space="preserve"> Công ty TNHH một thành viên Cao su Hà Tĩnh(3012280)</t>
  </si>
  <si>
    <t xml:space="preserve"> Quỹ Đầu tư phát triển Hà Tĩnh(3017626)</t>
  </si>
  <si>
    <t>Biểu mẫu số 62</t>
  </si>
  <si>
    <t>QUYẾT TOÁN VỐN ĐẦU TƯ CÁC CHƯƠNG TRÌNH, DỰ ÁN SỬ DỤNG VỐN NGÂN SÁCH NHÀ NƯỚC NĂM 2022</t>
  </si>
  <si>
    <t>Danh mục dự án</t>
  </si>
  <si>
    <t>Địa điểm xây dựng</t>
  </si>
  <si>
    <t>Năng lực thiết kế</t>
  </si>
  <si>
    <t>Thời gian khởi công - hoàn thành</t>
  </si>
  <si>
    <t>Giá trị khối lượng thực hiện từ khởi công đến 31/12/2021</t>
  </si>
  <si>
    <t>Lũy kế vốn đã bố trí đến 31/12/2021</t>
  </si>
  <si>
    <t>DỰ TOÁN</t>
  </si>
  <si>
    <t>QUYẾT TOÁN</t>
  </si>
  <si>
    <t>Chia theo nguồn vốn</t>
  </si>
  <si>
    <t>Ngoài nước</t>
  </si>
  <si>
    <t>Ngân sách trung ương</t>
  </si>
  <si>
    <t>NSĐP</t>
  </si>
  <si>
    <t>25=21/17</t>
  </si>
  <si>
    <t>26=22/18</t>
  </si>
  <si>
    <t>27=23/19</t>
  </si>
  <si>
    <t>28=24/20</t>
  </si>
  <si>
    <t>Quốc phòng</t>
  </si>
  <si>
    <t>Bộ Chỉ huy quân sự tỉnh</t>
  </si>
  <si>
    <t>Đường Liên huyện miền núi Hồng Lĩnh - Can Lộc - Lộc Hà</t>
  </si>
  <si>
    <t>An ninh và trật tự an toàn xã hội</t>
  </si>
  <si>
    <t>Công an tỉnh Hà Tĩnh</t>
  </si>
  <si>
    <t xml:space="preserve">Trụ sở làm việc đội tuần tra kiểm soát giao thông Quốc lộ 8A </t>
  </si>
  <si>
    <t>Kênh mương nước xung quanh trại tạm giam công an tỉnh</t>
  </si>
  <si>
    <t>Giáo dục - đào tạo và dạy nghề</t>
  </si>
  <si>
    <t>Ban quản lý dự án đầu tư xây dựng công trình dân dụng và công nghiệp tỉnh</t>
  </si>
  <si>
    <t>Đầu tư xây dựng Trường nghề chất lượng cao, Trường Cao đẳng nghề Việt - Đức</t>
  </si>
  <si>
    <t>Nhà ký túc xá học sinh, trường THPT chyyên Hà Tĩnh</t>
  </si>
  <si>
    <t xml:space="preserve">Dự án giáo dục THCS khu vực khó khăn nhất giai đoạn 2 </t>
  </si>
  <si>
    <t xml:space="preserve">Dự án Chương trình phát triển giáo dục trung học, sử dụng vốn vay ODA của Ngân hàng phát triển Châu Á </t>
  </si>
  <si>
    <t>Trường cao đẳng Y tế Hà Tĩnh</t>
  </si>
  <si>
    <t>Trường cao đẳng y tế Giai đoạn II</t>
  </si>
  <si>
    <t>Trường CĐ nghề công nghệ Hà Tĩnh</t>
  </si>
  <si>
    <t>Hạ tầng kỹ thuật Khu KTX sinh viên trường cao đẳng công nghệ</t>
  </si>
  <si>
    <t>Trường chính trị Trần Phú</t>
  </si>
  <si>
    <t>Dự án mở rộng và nâng cấp Trường Chính trị Trần Phú Hà Tĩnh (giai đoạn 1)</t>
  </si>
  <si>
    <t>7754726 - Nhà học 2 tầng 10 phòng Trường THCS Sơn Hà</t>
  </si>
  <si>
    <t>7912834 - Khôi phục, nâng cấp Trường Mầm non Kỳ Lạc</t>
  </si>
  <si>
    <t>UBND thành phố Hà Tĩnh</t>
  </si>
  <si>
    <t>7910254 - Khôi phục nâng cấp trường T1461T Hà huy Tập huyện Cẩm Xuyên</t>
  </si>
  <si>
    <t>UBND xã Hương Liên</t>
  </si>
  <si>
    <t>Xây dựng điểm trường mầm non tại bản Rào Tre xã Hương Liên</t>
  </si>
  <si>
    <t>Y tế, dân số và gia đình</t>
  </si>
  <si>
    <t>Dự án Trung tâm y tế huyện Kỳ Anh</t>
  </si>
  <si>
    <t>Tram y tế xã Thiên Lộc, Can Lộc</t>
  </si>
  <si>
    <t>Bệnh viện Y học cổ truyền (giai đoạn 2)</t>
  </si>
  <si>
    <t>Dự án đầu tư xây mới, nâng cấp, cải tạo 19 Trạm y tế tuyến xã, tỉnh Hà Tĩnh</t>
  </si>
  <si>
    <t>Dự án Đầu tư xây dựng nâng cấp, cải tạo và mua sắm trang thiết bị cho 04 bệnh viện đa khoa, Trung tâm y tế tuyến huyện, tỉnh Hà Tĩnh</t>
  </si>
  <si>
    <t>Khoa dinh dưỡng và một số hạng mục hạ tầng kỹ thuật - Bệnh viện phục hồi chức năng hà tĩnh</t>
  </si>
  <si>
    <t>Labo kiểm nghiệm thực phẩm tại trung tâm kiểm nghiệm thuốc, mỹ hẩm, thực phẩm Hà Tĩnh</t>
  </si>
  <si>
    <t>Khu nhà khám bệnh, khoa cấp cứu - Điều trị tích cực, khoa sản, khoa phẫu thuật và hành chính tổng hợp Bệnh viện đa khoa huyện Nghi Xuân</t>
  </si>
  <si>
    <t>Khu nhà khoa sản, khoa ngoại, khoa 3CK và các hạng mục phụ trợ bệnh viện đa khoa huyện Thạch Hà</t>
  </si>
  <si>
    <t>Bệnh viện Đa khoa huyện Đức Thọ</t>
  </si>
  <si>
    <t>Dự án Cung cấp thiết bị y tế cho Bệnh viện Đa khoa huyện Đức Thọ, tỉnh Hà Tĩnh sử dụng vốn vay của Chính phủ Hàn Quốc</t>
  </si>
  <si>
    <t>Trung tâm Sản nhi tại Bệnh viện Đa khoa tỉnh Hà Tĩnh</t>
  </si>
  <si>
    <t>Văn hóa thông tin</t>
  </si>
  <si>
    <t>Đầu tư xây dựng Bảo Tàng Hà Tĩnh</t>
  </si>
  <si>
    <t>Dự án Tu bổ, tôn tạo các di tích gốc và xây dựng cơ sở Hạ Tầng Khu di tích Quốc gia đặc biệt Đại thi hào Nguyễn Du, tỉnh Hà Tĩnh (Giai đoạn 1)</t>
  </si>
  <si>
    <t>Nâng câp mở rộng Bãi đỗ xe Khu di tích Ngã ba Đồng Lộc</t>
  </si>
  <si>
    <t>Tu bổ, tôn tạo các di tích gốc và xây dựng cơ sở hạ tầng Khu Di tích Quốc gia đặc biệt Đại thi hào Nguyễn Du, tỉnh Hà Tĩnh (giai đoạn 1)</t>
  </si>
  <si>
    <t>BQL DA KDT Ngã ba Đồng lộc</t>
  </si>
  <si>
    <t>Đường vành đai kiêm đường tránh tại Khu di tích Ngã ba Đồng Lộc (giai đoạn 1), huyện Can Lộc, tỉnh Hà Tĩnh</t>
  </si>
  <si>
    <t>Xây dựng di tích Làng K130 xã Tiến Lộc (nay là thị trấn Nghèn)</t>
  </si>
  <si>
    <t>Trung tâm văn hóa truyền thông huyện Kỳ Anh</t>
  </si>
  <si>
    <t>Hạ tầng khu du lịch biển huyện Lộc Hà</t>
  </si>
  <si>
    <t>UBND thị xã Hồng Lĩnh</t>
  </si>
  <si>
    <t>7788955 - CT,SC Trung tâm văn hóa truyền thông TX Hồng Lĩnh</t>
  </si>
  <si>
    <t>Phát thanh, truyền hình, thông tấn</t>
  </si>
  <si>
    <t>Xây dựng cột thu, phát sóng truyền hình thị xã Kỳ Anh</t>
  </si>
  <si>
    <t>Đài Phát thanh và Truyền hình Hà Tĩnh</t>
  </si>
  <si>
    <t>Số hóa, tin học hóa và phát sóng qua vệ tinh của Đài PTTH Hà Tĩnh (Giai đoạn 2)</t>
  </si>
  <si>
    <t>Số hóa, tin học hóa và phát sóng qua vệ tinh của Đài PTTH Hà Tĩnh (Giai đoạn 3)</t>
  </si>
  <si>
    <t>Mua sắm xe truyền hình lưu động HD của Đài phát thanh và truyền hình Hà Tĩnh</t>
  </si>
  <si>
    <t>Bảo vệ môi trường</t>
  </si>
  <si>
    <t xml:space="preserve"> Ban quản lý dự án đầu tư xây dựng khu vực Khu kinh tế tỉnh</t>
  </si>
  <si>
    <t>Hệ thống thu gom và xử lý nước thải Khu kinh tế Vũng Áng (giai đoạn 1)</t>
  </si>
  <si>
    <t>Dự án " Cải thiện cơ sở hạ tầng cho các xã bị ảnh hưởng bởi ngập lụt của tỉnh Hà Tĩnh"</t>
  </si>
  <si>
    <t>Dự án "Cải thiện cơ sở hạ tầng cho các xã bị ảnh hưởng bởi ngập lụt của tỉnh Hà Tĩnh"</t>
  </si>
  <si>
    <t>Trồng mới, phục hồi và bảo vệ rừng ngập mặn ven biển ứng phó với BĐKH tại các huyện: Nghi Xuân, Cẩm Xuyên và thị xã Kỳ Anh</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</si>
  <si>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</si>
  <si>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Khu xử lý chất thải rắn tại huyện Hương Khê</t>
  </si>
  <si>
    <t>UBND huyện Thạch Hà</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</si>
  <si>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</si>
  <si>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7750092 - Dự án sống chung với lũ, huyện Vũ Quang</t>
  </si>
  <si>
    <t xml:space="preserve">Dự án “Hạ tầng ưu tiên và phát triển đô thị thích ứng với biến đổi khí hậu thành phố Hà Tĩnh” </t>
  </si>
  <si>
    <t>Các hoạt động kinh tế</t>
  </si>
  <si>
    <t>Đường trục ngang Khu đô thị Kỳ Long - Khu công nghiệp đa ngành (GĐ I), huyện Kỳ Anh, tỉnh Hà Tĩnh</t>
  </si>
  <si>
    <t>Hệ thống tách nước phân lũ, phòng chống ngập úng cho các xã vùng phía Nam huyện Kỳ Anh</t>
  </si>
  <si>
    <t>Hạ tầng kỹ thuật khu vực cổng A, Khu kinh tế cửa khẩu quốc tế Cầu Treo, huyện Hương Sơn</t>
  </si>
  <si>
    <t>Đường vành đai phía nam Khu kinh tế Vũng Áng</t>
  </si>
  <si>
    <t>Đường trục chính trung tâm nối Quốc lộ 1 đoạn tránh thị xã Kỳ Anh đến cụm Cảng nước sâu Vũng Áng - Sơn Dương, tỉnh Hà Tĩnh</t>
  </si>
  <si>
    <t>Xử lý ngập úng tại khu công nghiệp Gia Lách huyện Nghi Xuân</t>
  </si>
  <si>
    <t>Chỉnh trang, hoàn thiện hạ tầng kỹ thuật Khu Công nghiệp Vũng Áng 1</t>
  </si>
  <si>
    <t>Dự án Đường từ Quốc lộ 12C đi Khu liên hợp gang thép Formosa, tỉnh Hà Tĩnh</t>
  </si>
  <si>
    <t>Đường từ Quốc lộ 1 A đi cảng Sơn Dương giai đoạn II</t>
  </si>
  <si>
    <t>Bồi thường GPMB, tái định cư DA Khu liên hợp gang thép và cảng Sơn Dương, Hà Tĩnh</t>
  </si>
  <si>
    <t>Hệ thống tách nước, phân lũ cho khu kinh tế Vũng Áng, huyện Kỳ Anh, tỉnh Hà Tĩnh</t>
  </si>
  <si>
    <t>Hạ tầng kỹ thuật khu vực cổng A, Khu kinh tế cửa khẩu quốc tế cầu treo, huyện Hương Sơn</t>
  </si>
  <si>
    <t>Dự án Hạ tầng cơ bản cho phát triển toàn diện tỉnh Hà Tĩnh thuộc Dự án BIIG2</t>
  </si>
  <si>
    <t>Ban Quản lý dự án đầu tư xây dựng công trình giao thông tỉnh</t>
  </si>
  <si>
    <t>Đường NG Du kéo dài cầu Thạch Đồng</t>
  </si>
  <si>
    <t>Đường nối QL 1A đến Mỏ sắt Thạch Khê</t>
  </si>
  <si>
    <t>Cải tạo, nâng cấp đường tỉnh ĐT.553 đoạn từ Km49+900 - Km74+680 (đường Hồ Chí Minh vào Đồn 575, Bản Giàng)</t>
  </si>
  <si>
    <t>Dự án: Đầu tư xây dựng cầu dân sinh và quản lý tài sản đường địa phương (LRAMP</t>
  </si>
  <si>
    <t>Nâng cấp tuyến đường ven biển Xuân Hội - Thạch Khê - Vũng Áng</t>
  </si>
  <si>
    <t>Cầu thọ tường bác qua sông La</t>
  </si>
  <si>
    <t>Dự án đường nối Quốc lộ 1 đi Khu du lịch biển Kỳ Xuân, huyện Kỳ Anh</t>
  </si>
  <si>
    <t>Sửa chửa cải thiện mặt đường và bổ sung hệ thống thoát nước đường tỉnh ĐT 552</t>
  </si>
  <si>
    <t xml:space="preserve">Dự án: Cải tạo mặt đường, chỉnh trang hạ tầng kỷ thuật đường Quang Trung đoạn từ đường Nguyễn Huy Lung đến cầu Hộ Độ và bổ sung 01 đơn nguyên cầu Hộ Độ </t>
  </si>
  <si>
    <t xml:space="preserve">Dự án xây dựng đường Hàm Nghi kéo dài </t>
  </si>
  <si>
    <t>Dự án: Cải tạo, nâng cấp đường tỉnh ĐT 553 đoạn từ Lộc Yên - đường Hồ Chí Minh (đoạn Km39+030 - Km47+830)</t>
  </si>
  <si>
    <t>Dự án: Quản lý, duy tu bảo dưỡng thường xuyên các tuyến đường tỉnh ĐT.546, ĐT.547, ĐT.548, ĐT.550, ĐT.551, ĐT.552, ĐT.553, ĐT.554, ĐT.555 năm 2021</t>
  </si>
  <si>
    <t>Dự án: Quản lý, duy tu bảo dưỡng thường xuyên các tuyến đường thủy nội địa địa phương năm 2021</t>
  </si>
  <si>
    <t>Sửa chữa nền, mặt đường, rãnh thoát nước tuyến đường tỉnh ĐT 551 đoạn Km35+140-Km36+850 và Km41 +400-Km42+150 huyện Kỳ Anh</t>
  </si>
  <si>
    <t>Sửa chữa xử lý sình lún cục bộ mặt đường bê tông nhựa để đảm bảo an toàn giao thông tuyến đường tỉnh ĐT 552 đoạn Km3+800-Km6+00 huyện Đức Thọ</t>
  </si>
  <si>
    <t>Sữa chữa cải thiện mặt đường tuyến đường tỉnh ĐT 546 đoạn Km10+700-Km13+200, huyện Nghi Xuân</t>
  </si>
  <si>
    <t>Sơn kẻ vạch, gờ giảm tốc, bổ sung biển báo an toàn giao thông các tuyến đường trên địa bàn thành phố Hà Tĩnh</t>
  </si>
  <si>
    <t>Sửa chữa xử lý sình lún cục bộ mặt đường bê tông nhựa để đảm bảo an toàn giao thông tuyến đường tỉnh ĐT 550 đoạn Km18+100-Km27+600 huyện Thạch Hà</t>
  </si>
  <si>
    <t>Đường bộ tỉnh quản lý (các tuyến ĐT 547;ĐT 548, ĐT 549,ĐT 551, ĐT 552, ĐT 553, ĐT 554; ĐT 555)</t>
  </si>
  <si>
    <t>Sữa chữa cải thiện mặt đường tuyến đường tỉnh ĐT 546 đoạn đoạn Km13+200-Km16+570</t>
  </si>
  <si>
    <t>Sữa chữa hư hỏng một số đoạn mặt đường, đường tỉnh ĐT 547 đoạn Km41+980-Km44+700</t>
  </si>
  <si>
    <t>Sữa chữa mặt đường, gia cố lề đường và bổ sung hệ thống thoát nước tuyến đường tỉnh ĐT 554 đoạn Km11+550-Km13+350 và sữa chữa cục bộ mặt đường đoạn Km30+100-Km34+200</t>
  </si>
  <si>
    <t>Sữa chữa bổ sung hệ thống cọc mốc lộ giới mốc đất của đường bộ trên các tuyến đường tỉnh ĐT 547, Đt 547,ĐT 550,ĐT 552,ĐT 555</t>
  </si>
  <si>
    <t>Đường thủy nội địa (các tuyến sông Ngàn phố, Ngàn Sâu và Sông Kinh)</t>
  </si>
  <si>
    <t>Sữa chữa bổ sung hệ thống báo hiệu đường thủy nội địa địa phương</t>
  </si>
  <si>
    <t>Đường QL 1A mỏ sắt Thạch Khê</t>
  </si>
  <si>
    <t>Dự án cải tạo mặt đường, chỉnh trang hạ tầng kỹ thuật đường Quang Trung đoạn từ đường Nguyễn Huy Lung đến cầu Hộ Độ và bổ sung 01 đơn nguyên cầu Hộ Độ</t>
  </si>
  <si>
    <t>Dự án cải tạo, nâng cấp đường tỉnh ĐT.553 đoạn từ Lộc Yên - Đường Hồ Chí Minh (đoạn từ  Km39+030 - Km47+830)</t>
  </si>
  <si>
    <t>Ban Quản lý dự án đầu xây dựng công trình Nông nghiệp và Phát triển nông thôn tỉnh Hà Tĩnh</t>
  </si>
  <si>
    <t>Dự án Phục hồi và quản lý bền vững rừng phòng hộ tỉnh Hà Tĩnh (Dự án JICA2 tỉnh Hà Tĩnh)</t>
  </si>
  <si>
    <t>Nâng cấp mở rộng hệ thống thuỷ lợi sông tiêm</t>
  </si>
  <si>
    <t>Dự án thành phần Sửa chữa và nâng cao an toàn đập, tỉnh Hà tĩnh (WB8).</t>
  </si>
  <si>
    <t>Tiểu dự án tại tỉnh Hà Tĩnh thuộc Dự án Khắc phục khẩn cấp hậu quả thiên tai tại một số tỉnh miền Trung</t>
  </si>
  <si>
    <t>TDA TP Khôi phục đường GT Sơn Ninh - Sơn Tiến, huyện HSơn (DA KPKC HQTT tại một số tỉnh MIền Trung)</t>
  </si>
  <si>
    <t>Dự án Hiện đại hóa ngành Lâm nghiệp và tăng cường tính chống chịu vùng ven biểntỉnh Hà Tĩnh (Dự án FMCR tỉnh Hà Tĩnh)</t>
  </si>
  <si>
    <t>Dự án Hệ thống tiêu úng các xã trọng điểm sản xuất nông nghiệp huyện Đức Thọ, huyện Can Lộc và Thị xã Hồng Lĩnh</t>
  </si>
  <si>
    <t>Hệ thống tiêu thoát lũ, chống ngập úng khu vực Trung tâm hành chính huyện Kỳ Anh và vùng phụ cận</t>
  </si>
  <si>
    <t>Dự án Kè bảo vệ bờ sông Ngàn Sâu đoạn qua xã Hòa Lạc, huyện Đức Thọ</t>
  </si>
  <si>
    <t>Dự án sửa chữa hệ thống cấp nước sinh hoạt xã Hương Liên, huyện Hương Khê</t>
  </si>
  <si>
    <t>Dự án hệ thống cấp nước sinh hoạt xã Hương Lâm, huyện Hương Khê</t>
  </si>
  <si>
    <t>Dự án đầu tư xây dựng Hệ thống cấp nước sinh hoạt Đá Hàn, huyện Hương Khê (Giai đoạn 1)</t>
  </si>
  <si>
    <t>Mở rộng mạng lưới cấp nước nhà máy nước Nghi Xuân cấp cho xã Xuân Hải, huyện Nghi Xuân</t>
  </si>
  <si>
    <t>Mở rộng mạng lưới cấp nước nhà máy nước Nghi Xuân cấp cho xã Xuân Phổ,  huyện Nghi Xuân</t>
  </si>
  <si>
    <t>Dự án đầu tư xây dựng mở rộng Hệ thống cấp nước sinh hoạt vùng Trà Sơn huyện Can Lộc (giai đoạn 2)</t>
  </si>
  <si>
    <t>Dự án đầu tư xây dựng mở rộng Hệ thống cấp nước sinh hoạt Khe Xai, huyện Thạch Hà (Giai đoạn 2)</t>
  </si>
  <si>
    <t>Dự án đầu tư xây dựng Hệ thống cấp nước sinh hoạt xã Kỳ Lạc, huyện Kỳ Anh</t>
  </si>
  <si>
    <t>Dự án đầu tư mở rộng hệ thống đường ống cấp nước cho xã Kỳ Hoa từ nhà máy nước Khu Kinh tế Vũng Áng</t>
  </si>
  <si>
    <t>Dự án đầu tư xây dựng Hệ thống cấp nước sinh hoạt Khe Sung, huyện Kỳ Anh (Gđ 1)</t>
  </si>
  <si>
    <t>Dự án đầu tư xây dựng Hệ thống cấp nước sinh hoạt Khe Cò, huyện Hương Sơn (GĐ1)</t>
  </si>
  <si>
    <t>Dự án đầu tư xây dựng hệ thống cấp nước sinh hoạt Ngàn Trươi, huyện Vũ Quang (GĐ1)</t>
  </si>
  <si>
    <t>Dự án đầu tư xây dựng hệ thống cấp nước sinh hoạt Đức Đồng và vùng phụ cận, huyện Đức Thọ</t>
  </si>
  <si>
    <t>Ban Quản lý Khu kinh tế tỉnh</t>
  </si>
  <si>
    <t>Đường trục dọc trung tâm Kỳ Phương - Khu đô thị Kỳ Trinh (giai đoạn 2), huyện Kỳ Anh, tỉnh Hà Tĩnh</t>
  </si>
  <si>
    <t>Đường trục trung tâm khu đô thị Kỳ Nam</t>
  </si>
  <si>
    <t>Đường trục ngang khu đô thị Kỳ Long khu công nghiệp Đa Ngành</t>
  </si>
  <si>
    <t>Đường trục ngang khu đô thị trung tâm khu du lịch Kỳ Ninh (GĐ2)</t>
  </si>
  <si>
    <t>Đường QL 1A cảng Sơn Dương (GĐ 2)</t>
  </si>
  <si>
    <t>Đường từ khu tái định cư Kỳ Phương đến nhà máy nhiệt điện Vũng Áng II</t>
  </si>
  <si>
    <t>Hạ tầng kỷ thuật khu công nghiêph Gia Lách</t>
  </si>
  <si>
    <t>Ban thực hiện dự án " phát triển cơ sở hạ tầng du lịch dịch vụ phục vụ cho tăng trưởng toàn diện khu vực tiểu vùng Mê Công mở rộng tỉ</t>
  </si>
  <si>
    <t>Dự án: Phát triển cơ sở hạ tầng du lịch phục vụ cho tăng trưởng toàn diện khu vực Tiểu vùng Mê Công mở rộng tỉnh Hà Tĩnh</t>
  </si>
  <si>
    <t>Chi cục Thủy lợi</t>
  </si>
  <si>
    <t>Kè Đức Nhân, đê La Giang</t>
  </si>
  <si>
    <t>Công ty TNHH MTV thuỷ lợi Nam Hà Tĩnh</t>
  </si>
  <si>
    <t>Cải thiện nông nghiệp có tưới WB7 ( Tiểu dự án khai thác đa mục tiêu Kẻ gỗ Sông Rác</t>
  </si>
  <si>
    <t>Sửa chữa, nâng cấp tràn và cống thông hồ Khe Sông - Khe Trồi</t>
  </si>
  <si>
    <t>Sửa chữa Kênh chính Kẻ Gỗ K11 đến K13+800</t>
  </si>
  <si>
    <t>Xử lý thấm tràn xả lũ hồ chứa nước Maleng, huyện Hương Khê</t>
  </si>
  <si>
    <t>Xử lý sạt lở hạ lưu tràn xả lũ hồ chứa nước thường Sông Trí</t>
  </si>
  <si>
    <t>Cty TNHH MTV thủy lợi Bắc Hà Tĩnh</t>
  </si>
  <si>
    <t>7775054 - Sửa chửa, nâng cấp Hồ chứa nước An Hùng xã Thượng Lộc, huyện Can Lộc</t>
  </si>
  <si>
    <t>Hội đồng bồi thường, GPMB huyện Kỳ Anh</t>
  </si>
  <si>
    <t>Tiểu dự án bồi thường, GPMB huyện Kỳ Anh Dự án Nâng cấp tuyến đường ven biển Xuân Hội - Thạch Khê - Vũng Áng</t>
  </si>
  <si>
    <t>Hội đồng bồi thường, GPMB huyện Nghi Xuân</t>
  </si>
  <si>
    <t>Tiểu dự án bồi thường, GPMB huyện Nghi Xuân Dự án Nâng cấp tuyến đường ven biển Xuân Hội - Thạch Khê - Vũng Áng</t>
  </si>
  <si>
    <t>Sở Giao thông vận tải tỉnh</t>
  </si>
  <si>
    <t>Đường Tỉnh lộ 9</t>
  </si>
  <si>
    <t>Xử lý sạt lở mái taluy đường tỉnh ĐT 547</t>
  </si>
  <si>
    <t>Sở Kế hoạch đầu tư</t>
  </si>
  <si>
    <t>Dự án rà soát, điều chỉnh Quy hoạch tổng thể phát triển kinh tế - xã hội đến năm 2020, lập Quy hoạch tỉnh giai đoạn 2021-2030, tầm nhìn đến năm 2050</t>
  </si>
  <si>
    <t>Sở Tài nguyên và Môi trường</t>
  </si>
  <si>
    <t>Dự án "tăng cường quản lý đất đai và cơ sở dữ liệu quản lý đất đai tỉnh Hà Tĩnh"</t>
  </si>
  <si>
    <t>Trung tâm khuyến nông Hà Tĩnh</t>
  </si>
  <si>
    <t>Nhà làm việc trung tâm khuyến ngư</t>
  </si>
  <si>
    <t>Trung tâm nước sạch và vệ sinh môi trường nông thôn</t>
  </si>
  <si>
    <t>Dự án mở rộng nhà máy nước Bắc Cẩm Xuyên cấp cho xã Cẩm Quang</t>
  </si>
  <si>
    <t>Dự án thay thế nguồn cấp nước thô nhà máy nước Bắc Thạch Hà</t>
  </si>
  <si>
    <t>Thay thế nguồn cấp nước cho Hệ thống cấp nước sinh hoạt xã Thạch Sơn, huyện Thạch Hà</t>
  </si>
  <si>
    <t>Dự án đầu tư xây dựng mở rộng Hệ thống cấp nước sinh hoạt Bắc Cẩm Xuyên cấp cho xã Cẩm Mỹ, huyện Cẩm Xuyên (GĐ3)</t>
  </si>
  <si>
    <t>Dự án đầu tư xây dựng mở rộng Hệ thống cấp nước sinh hoạt Bắc Cẩm Xuyên cấp cho xã Cẩm Quang (GĐ2)</t>
  </si>
  <si>
    <t>Dự án đầu tư xây dựng mở rộng Hệ thống cấp nước sinh hoạt Thiên Lộc cấp cho xã Vượng Lộc, huyện Can Lộc (GĐ2)</t>
  </si>
  <si>
    <t>Trung tâm phát triển quỹ đất và kỹ thuật địa chính</t>
  </si>
  <si>
    <t>Điều chỉnh quy hoạch phân khu xây dựng khu đô thị Hàm nghi kéo dài</t>
  </si>
  <si>
    <t>Lập quy hoạch chi tiết các khu tái định cư phục vụ dự Đường Hàm Nghi kéo dài và dự án bồi thường, GPMB tạo quỹ đất sạch 2 bên đường để đấu giá đất</t>
  </si>
  <si>
    <t>Cải tạo, nâng cấp hệ thống thủy lợi Hói Sóc - Cầu Nậy, huyện Cẩm Xuyên</t>
  </si>
  <si>
    <t>Đường Cẩm Dương - Cẩm Thịnh, huyện Cẩm Xuyên, tỉnh Hà Tĩnh</t>
  </si>
  <si>
    <t>Khắc phục cầu Bến Sặt xã Cẩm Mỹ, huyện Cẩm Xuyên</t>
  </si>
  <si>
    <t>Hoàn thiện hạ tầng kỹ thuật Cụm công nghiệp - Tiểu thủ công nghiệp Bắc Cẩm Xuyên</t>
  </si>
  <si>
    <t>Nâng cấp mở rộng tuyến đường Cẩm Thạch- Thạch Hội, huyện Cẩm Xuyên</t>
  </si>
  <si>
    <t>Hạ tầng khu du lịch Nam Thiên Cầm, huyện Cẩm Xuyên</t>
  </si>
  <si>
    <t>7902751 - Sữa chữa, nâng cấp cống nằm trên đường ven biển liên xã Cẩm Dương- TT Thiên Cầm, huyện CX</t>
  </si>
  <si>
    <t>7902750 - Khắc phục kè biển xã Cẩm Nhượng, huyện Cẩm xuyên</t>
  </si>
  <si>
    <t>Xử lý sạt lở bờ sông Rào cái đoạn qua xã Cẩm Thành</t>
  </si>
  <si>
    <t>Xử lý sạt lở bờ sông rác đoạn qua xã Cẩm Lạc</t>
  </si>
  <si>
    <t xml:space="preserve"> Sửa chữa, nâng cấp hệ thống thủy lợi Bà Nái, huyện Can Lộc</t>
  </si>
  <si>
    <t>NC ,MR đường trục chính xã Thuần Thiện H Can Lộc</t>
  </si>
  <si>
    <t>Đường trục chính kết nối CCN Yên Huy xã Khánh Vĩnh Yên Huyện Can Lộc</t>
  </si>
  <si>
    <t>Nâng cấp, mở rộng tuyến đường ĐH36 (Chợ Đình - Quán Trại), huyện Can Lộc</t>
  </si>
  <si>
    <t>Dự án Đường thị trấn Nghèn - Đồng Lộc, huyện Can Lộc</t>
  </si>
  <si>
    <t>Xử lý sạt lở bờ sông Đập Đình xã Trung lộc</t>
  </si>
  <si>
    <t>Sữa chữa nâng cấp cầu trọt thôn sơn Phú</t>
  </si>
  <si>
    <t>Kè bờ sông La đoạn qua xã Trường Sơn và Liên Minh, huyện Đức Thọ</t>
  </si>
  <si>
    <t>Đường liên xã Đức Đồng- Đức lập - Tân Hương, huyện Đức Thọ</t>
  </si>
  <si>
    <t>Cầu bà nỉ xã Đức Quang, huyện Đức Thọ</t>
  </si>
  <si>
    <t>Đường giao thông nội vùng xã Đức Dũng, huyện Đức thọ</t>
  </si>
  <si>
    <t>Dự án Cầu La - Xá, huyện Đức Thọ</t>
  </si>
  <si>
    <t>Dự án Đường từ Thị trấn Đức Thọ đến khu lưu niệm Trần Phú, huyện Đức Thọ</t>
  </si>
  <si>
    <t>Đường huyện lộ ĐH56 đoạn qua xã Hòa Lạc, huyện Đức Thọ</t>
  </si>
  <si>
    <t>Dự án Đường từ thị trấn Đức Thọ đến khu lưu niệm Trần Phú huyện Đức Thọ</t>
  </si>
  <si>
    <t>Dự án Đường nối QL8A - Cụm Công nghiệp Thái Yên - QL15A, huyện Đức Thọ</t>
  </si>
  <si>
    <t>Khôi phục đường giao thông thôn Vĩnh Yên xã Đức Lạng, huyện Đức Thọ</t>
  </si>
  <si>
    <t>Kè bờ tả Sông la đoạn qua xã Trường Sơn và Liên Minh huyện Đức thọ</t>
  </si>
  <si>
    <t>Đường cứu hộ cứu nạn Phúc Đồng-Trúc-Khe Mây -Hương Đô</t>
  </si>
  <si>
    <t>Sửa chữa, nâng cấp hồ chứa nước Khe Nậy, xã Hòa Hải, huyện Hương Khê</t>
  </si>
  <si>
    <t>Nhà máy nước và hệ thống cấp nước sạch cho nhân dân thị trấn Hương Khê và 8 xã vùng phụ cận thuộc huyện Hương Khê</t>
  </si>
  <si>
    <t>Hạ tầng kỹ thuật khu dân cư nông thôn phục vụ phòng, chống ngập lũ cho nhân dân xã Phương Mỹ</t>
  </si>
  <si>
    <t>Cầu Lộc Yên, huyện Hương Khê</t>
  </si>
  <si>
    <t>Cầu Khe Con, huyện Hương Khê</t>
  </si>
  <si>
    <t>7859084 - Xử lý sạt lở bờ sông Ngàn Sâu đoạn qua Xã Lộc Yên Huyện Hương Khê</t>
  </si>
  <si>
    <t>Đường giao thông nối từ đường Hồ Chí Minh vào khu vực biên giới xã Hòa Hải, huyện Hương Khê</t>
  </si>
  <si>
    <t>Đường giao thông bảo vệ an ninh biên giới, kết hợp bảo vệ phát triển thác Vũ Môn và phát triển vùng, huyện Hương Khê (giai đoạn 1)</t>
  </si>
  <si>
    <t>Đường Hương Liên - Phúc Trạch</t>
  </si>
  <si>
    <t>Dự án bảo tồn, nhân giống và phát triển bưởi Phúc Trạch, giai đoạn 2016-2020, huyện Hương Khê, tỉnh Hà Tĩnh</t>
  </si>
  <si>
    <t>Đường vào các xã Hà Linh, Hương Thủy, Hương Giang, Lộc Yên, Hương Đô và Phúc Trạch, huyện Hương Khê (đoạn K15+642,72 đến K25+252,86)</t>
  </si>
  <si>
    <t>Khôi phục đập Khe Tra xã Phú Gia</t>
  </si>
  <si>
    <t>Xử lý cấp bách Đê Tân Long</t>
  </si>
  <si>
    <t>Đường giao thông liên xã An Hòa Thịnh - Sơn Tiến, huyện Hương Sơn</t>
  </si>
  <si>
    <t>Đường giao thông trục chính nối các xã sát nhập xã Kim Hoa, huyện Hương Sơn</t>
  </si>
  <si>
    <t>Đường cứu hộ kim sơn Sông trí</t>
  </si>
  <si>
    <t>Đường nối đường cứu hộ hồ chứa nước Kim Sơn</t>
  </si>
  <si>
    <t>Đường giao thông nông thôn kết hợp vào trang trại chăn nuôi xã Kỳ Tiến</t>
  </si>
  <si>
    <t>7901500 - Xử lý chống sạt lở bờ Khe Nhơi huyện Kỳ Anh</t>
  </si>
  <si>
    <t>7901499 - Sửa chữa, nâng cấp đập Chàng Vương xã Kỳ Lạc</t>
  </si>
  <si>
    <t>7901501 - Sửa chữa đường trục xã Kỳ Lạc</t>
  </si>
  <si>
    <t>Đường cứu hộ, cứu nạn cho nhân dân các xã ven biển huyện Lộc Hà</t>
  </si>
  <si>
    <t>7799577 - Nâng cấp, mở rộng tuyến đường từ Thạch Kênh đến Hồng Lộc, huyện Lộc Hà</t>
  </si>
  <si>
    <t>7933742 - Đê Tả Nghèn huyện Lộc Hà đoạn qua chùa Phổ Độ nối với tỉnh lộ 9</t>
  </si>
  <si>
    <t>Đường giao thông Huyện lộ ĐH.116, đoạn Mai Phụ - Ích Hậu, huyện Lộc Hà</t>
  </si>
  <si>
    <t>Hạ tầng nuôi trồng thủy sản xã Mai Phụ và Hộ Độ, huyện Lộc Hà</t>
  </si>
  <si>
    <t>Xử lý cấp bách đê tả Nghèn, huyện Lộc Hà</t>
  </si>
  <si>
    <t>Hạ tầng ngoài hàng rào cụm công nghiệp Thạch Bằng, huyện Lộc Hà</t>
  </si>
  <si>
    <t>7906479 - Sửa chữa đường cứu hộ đê C2 xã Mai Phụ huyện Lộc Hà</t>
  </si>
  <si>
    <t>7897533 - Sửa chữa nâng cấp trạm bơm Đồng Đội</t>
  </si>
  <si>
    <t>7899639 - Sửa chữa gia cố mái đê tả nghèn đoạn xã Phù Lưu huyện Lộc Hà</t>
  </si>
  <si>
    <t>7897526 - Xử lý sạt lở đê biển đoạn qua xã Thịnh Lộc đoạn từ K59+650 đến K59+700</t>
  </si>
  <si>
    <t>7043154 - N/C  tuyến Tả Nghèn K26+00- K35+700 huyện Lộc Hà</t>
  </si>
  <si>
    <t>UBND huyện Nghi Xuân</t>
  </si>
  <si>
    <t>Xây dựng các tuyến đường nội thị của thị Trấn Xuân An</t>
  </si>
  <si>
    <t>Nâng cấp đường GT liên xã Hải-Yên-Thành, huyện Nghi Xuân</t>
  </si>
  <si>
    <t>Hạ tầng khu du lịch biển Xuân Thành, huyện Nghi Xuân</t>
  </si>
  <si>
    <t>Nâng cấp, mở rộng đường Tỉnh lộ 21, huyện Thạch Hà, tỉnh Hà Tĩnh</t>
  </si>
  <si>
    <t>Cải tạo và nâng cấp Hệ thống tưới, tiêu phục vụ sản xuất nông nghiệp và thoát lũ cho vùng Bắc Thạch Hà, huyện Thạch Hà, tỉnh Hà Tĩnh nhằm ứng phó với biến đổi khí hậu</t>
  </si>
  <si>
    <t>Nâng cấp mở rộng đường giao thông liên xã phục vụ dân sinh, sản xuất chăn nuôi xã Thạch Vĩnh và tuyến liên xã LX- 05, huyện Thạch Hà</t>
  </si>
  <si>
    <t xml:space="preserve"> Đường huyện lộ  ĐH.102 ( Thị trấn Thạch Hà - Thạch Hương), đoạn Km3+100-Km9+200 huyện Thạch Hà</t>
  </si>
  <si>
    <t>Dự án nâng cấp, mở rộng đường nối Quốc lộ 1 tại ngã ba Thạch Long đi đường tỉnh ĐT.549</t>
  </si>
  <si>
    <t>Củng cố nâng cấp đê Hữu Phủ đoạn từ cầu Cửa Sót đến núi Nam Giới, huyện Thạch Hà, tỉnh Hà Tĩnh</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</si>
  <si>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</si>
  <si>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Xử lý cấp bách đê Hữu Phủ, huyện Thạch Hà, đoạn từ K10 đến K15+315</t>
  </si>
  <si>
    <t>SC, nâng cấp cống tiêu thoát Cồn Nàng, thôn Hoà Bình xã Thạch Thắng, huyện Thạch Hà</t>
  </si>
  <si>
    <t>Khôi phục cống tiêu thoát qua kênh N7 kẻ gỗ,thôn Cao Thắng, xã Thạch Thắng</t>
  </si>
  <si>
    <t>Sữa chữa, nâng cấp trạm bơm và hệ thống kênh tưới thôn Hương giang, xã Việt Tiến, huyện Thạch hà</t>
  </si>
  <si>
    <t xml:space="preserve"> Sữa chữa, nâng cấp kênh mương nội đồng thôn Thọ và thôn Phú Quý xã Thạch Liên, huyện Thạch Hà</t>
  </si>
  <si>
    <t>SC, nâng cấp tuyến kênh từ kênh N1-6-5 (kênh tưới kẻ gỗ), đoạn từ tỉnh lộ 17 đến đường tránh 1B, xã Tân Lâm Hương, huyện Thạch Hà</t>
  </si>
  <si>
    <t>Đường trục ngang ven biển huyện Thạch Hà</t>
  </si>
  <si>
    <t>7745757 - Nắn dòng Hói Trươi xã Sơn Thọ, huyện Vũ Quang</t>
  </si>
  <si>
    <t>7770171 - Cầu cửa Rào, huyện Vũ Quang</t>
  </si>
  <si>
    <t>7789519 - Đường giao thông từ đường Hồ Chí Minh đi quốc lộ 281 đoạn qua xã Sơn Thọ, Huyện Vũ Quang</t>
  </si>
  <si>
    <t>7851159 - Đường dốc Bà Toàn Hương Thọ( đoạn từ thôn Đồng Minh xã Hương Minh đến thôn 2 xã Hương Thọ huyện VQ</t>
  </si>
  <si>
    <t>7851160 - Đường Hương Thọ -Đức Hương( đoạn Hương Phùng xã Đức Hương đến thôn 2 xã Hương Thọ huyện VQ</t>
  </si>
  <si>
    <t>Cầu Hốp Chuối, thị trấn Vũ Quang, huyện Vũ Quang</t>
  </si>
  <si>
    <t>7899985 - Kè chống sạt lở sông Ngàn Trươi đoạn quan xã Hương Minh, huyện VQ(từ K0+00 đến K0+239.8)</t>
  </si>
  <si>
    <t>7899983 - Kè chống sạt lở sông Ngàn Trươi đoạn qua xã Hương Minh, huyện VQ( từK0+239.8- đến K0+673.4)</t>
  </si>
  <si>
    <t>Dự án: Đường Lê Duẩn kéo dài đoạn phía Nam dự án Vincom đến đường Nguyễn Xí, phường Hà Huy Tập, thành phố Hà Tĩnh</t>
  </si>
  <si>
    <t>Đường nối từ đường Quang Trung đến đường Ngô Quyền qua chợ đầu mối Thạch Trung, thành phố Hà Tĩnh</t>
  </si>
  <si>
    <t>7601740 - De  Dong Mon  tu cau Cay (K0) den cau Ho Do (K5+340)</t>
  </si>
  <si>
    <t>Dự án Đường vành đai phía Đông, thành phố Hà Tĩnh</t>
  </si>
  <si>
    <t>Đường Xuân Diệu kéo dài đoạn từ đường bao khu đô thị Bắc đến đường Ngô Quyền, thành phố Hà Tĩnh</t>
  </si>
  <si>
    <t>Đường Lê Duẩn kéo dài đoạn từ đường Nguyễn Xí đến Quốc lộ 1A thành phố Hà Tĩnh</t>
  </si>
  <si>
    <t>Củng cố, nâng cấp tuyến đê Đồng Môn, thành phố Hà Tĩnh (giai đoạn 2), đoạn từ cầu Cày (K0) đến cầu Hộ Độ (K5+340)</t>
  </si>
  <si>
    <t>Nâng cấp sửa chữa cống Hói Lò</t>
  </si>
  <si>
    <t>7904313 - Khôi phục cầu Đá Bạc xã Cẩm Thịnh huyện Cẩm Xuyên</t>
  </si>
  <si>
    <t>7904312 - Khắc phục đường trục xã ven biển xã Cẩm Lĩnh, huyện Cẩm Xuyên</t>
  </si>
  <si>
    <t>7916326 - Khắc phục cầu Bến Sặt xã Cẩm Mỹ, huyện Cẩm Xuyên</t>
  </si>
  <si>
    <t>7651226 - Đường lê hữư trác TX Hồng Lĩnh</t>
  </si>
  <si>
    <t>7775324 - Kè  chống sạt lở 2 bờ khe Bình Lạng (đoạn từ cầu đôi đến Hồ điều Hoà)</t>
  </si>
  <si>
    <t>Dự án: Hạ tầng giao thông kết nối trong và ngoài hàng rào Cụm công nghiệp Cổng Khánh 1, thị xã Hồng Lĩnh</t>
  </si>
  <si>
    <t>Đường vành đai thị xã Hồng Lĩnh (đoạn từ Quốc lộ 8 đến đường Tiên Sơn)</t>
  </si>
  <si>
    <t>7902269 - SC,NC Cống Bà Hạnh P. Trung Lương, TX Hồng Lĩnh</t>
  </si>
  <si>
    <t>UBND thị xã Kỳ Anh</t>
  </si>
  <si>
    <t>Đường trục chính QL1A đến khu đô thị trung tâm khu KTVA</t>
  </si>
  <si>
    <t>Dự án Phát triển tổng hợp các đô thị động lực - Tiểu dự án đô thị Kỳ Anh (vay vốn WB)</t>
  </si>
  <si>
    <t>Di dời TDP THắng Lợi - Nhân Thắng phường Kỳ Phương.</t>
  </si>
  <si>
    <t>Đường trục dọc Khu đô thị trung tâm thị xã Kỳ Anh</t>
  </si>
  <si>
    <t xml:space="preserve"> Đường trục chính QL1A đến khu đô thị trung tâm khu KTVA</t>
  </si>
  <si>
    <t>Di dời khẩn cấp các hộ dân ra khỏi vùng sạt lở thôn hải phong 1&amp;2 xã kỳ lợi, thị xã Kỳ Anh</t>
  </si>
  <si>
    <t>UBND Xã Cẩm Mỹ</t>
  </si>
  <si>
    <t xml:space="preserve"> Mở rộng mạng lươi cấp nước xã Cẩm Duệ</t>
  </si>
  <si>
    <t>Xây dựng đường giao thông nông thôn bản Rào tre, xã Hương Liên</t>
  </si>
  <si>
    <t>UBND xã Hương Vĩnh</t>
  </si>
  <si>
    <t>Đầu tư xây dựng một số tuyến đường giao thông trục chính tại Bản Giàng xã Hương Vĩnh</t>
  </si>
  <si>
    <t>UBND xã Mỹ Lộc</t>
  </si>
  <si>
    <t xml:space="preserve"> Hệ thống cấp nước sinh hoạt vùng Trà Sơn huyện Can Lộc</t>
  </si>
  <si>
    <t>UBND xã Thạch Đài</t>
  </si>
  <si>
    <t>Hạ tầng khu chăn nuôi tập trung xã Thạch Đài</t>
  </si>
  <si>
    <t>UBND xã Thạch Xuân</t>
  </si>
  <si>
    <t>Hệ thống cấp nước sinh hoạt Kê Xai xã Thạch Xuân</t>
  </si>
  <si>
    <t>Hoạt động của các cơ quan quản lý nhà nước, Đảng, đoàn thể</t>
  </si>
  <si>
    <t>Hàng rào bao quanh Trung tâm Chữa bệnh – Giáo dục – Lao động xã hội Hà Tĩnh</t>
  </si>
  <si>
    <t>Cải tạo, nâng cấp, tăng cường cơ sở vật chất Trụ sở làm việc cơ quan Tỉnh ủy</t>
  </si>
  <si>
    <t>Trụ sở ban Quản lý dự án phát triển nông nghiệp nông thôn</t>
  </si>
  <si>
    <t>Trụ sở trung tâm hành chính huyện Kỳ Anh</t>
  </si>
  <si>
    <t>7897534 - Khắc phục nhà làm việc UBND xã, chợ, trường xã Thịnh Lộc</t>
  </si>
  <si>
    <t>Xây dựng mới nhà văn hóa Bản Giàng, xã Hương Vinh</t>
  </si>
  <si>
    <t>Ủy ban mặt trận tổ quốc tỉnh</t>
  </si>
  <si>
    <t xml:space="preserve">Cải tạo, sửa chữa trụ sở làm việc Ủy ban mặt trận tổ quốc tỉnh </t>
  </si>
  <si>
    <t>Cải tạo, sửa chữa trụ sở làm việc Ủy ban mặt trận tổ quốc tỉnh (Hạng mục Hội trường lớn, kho chứa hàng cứu trợ và một số hạng mục  khác)</t>
  </si>
  <si>
    <t>Mẫu biểu số 56/NĐ31</t>
  </si>
  <si>
    <t>BÁO CÁO QUYẾT TOÁN CHI THƯỜNG XUYÊN SỰ NGHIỆP ĐƠN VỊ  2022</t>
  </si>
  <si>
    <t>Chi giáo dục
đào tạo và dạy nghề</t>
  </si>
  <si>
    <t>Chi khoa học
và công nghệ</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</si>
  <si>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</si>
  <si>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</si>
  <si>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</si>
  <si>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</si>
  <si>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</si>
  <si>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</si>
  <si>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</si>
  <si>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</si>
  <si>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</si>
  <si>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nông nghiệp,
 lâm nghiệp,
thủy lợi, thủy sản</t>
  </si>
  <si>
    <t>1</t>
  </si>
  <si>
    <t>2</t>
  </si>
  <si>
    <t>5</t>
  </si>
  <si>
    <t>6</t>
  </si>
  <si>
    <t>7</t>
  </si>
  <si>
    <t>8</t>
  </si>
  <si>
    <t>9</t>
  </si>
  <si>
    <t>10</t>
  </si>
  <si>
    <t>11</t>
  </si>
  <si>
    <t>13</t>
  </si>
  <si>
    <t>14</t>
  </si>
  <si>
    <t>15</t>
  </si>
  <si>
    <t>16</t>
  </si>
  <si>
    <t>17</t>
  </si>
  <si>
    <t>88.78%</t>
  </si>
  <si>
    <t>Tỉnh Hà Tĩnh</t>
  </si>
  <si>
    <t>Văn phòng Hội đồng nhân dân</t>
  </si>
  <si>
    <t>99.7%</t>
  </si>
  <si>
    <t xml:space="preserve"> Văn phòng Đoàn đại biểu Quốc hội và Hội đồng nhân dân tỉnh(1108439)</t>
  </si>
  <si>
    <t>Văn phòng Ủy ban nhân dân</t>
  </si>
  <si>
    <t>96.78%</t>
  </si>
  <si>
    <t xml:space="preserve"> Văn phòng UBND Tỉnh Hà Tĩnh(1063282)</t>
  </si>
  <si>
    <t>98.05%</t>
  </si>
  <si>
    <t xml:space="preserve"> Trung Tâm hỗ trợ phát triển doanh nghiệp và Xúc tiến đầu tư tỉnh Hà Tĩnh(1072331)</t>
  </si>
  <si>
    <t>82.65%</t>
  </si>
  <si>
    <t xml:space="preserve"> Trung tâm Dịch vụ đấu giá tài sản tỉnh Hà Tĩnh(1114055)</t>
  </si>
  <si>
    <t>100%</t>
  </si>
  <si>
    <t xml:space="preserve"> Trung tâm Công báo - Tin học tỉnh Hà Tĩnh(1128368)</t>
  </si>
  <si>
    <t>92.68%</t>
  </si>
  <si>
    <t>Sở Ngoại vụ</t>
  </si>
  <si>
    <t>99.73%</t>
  </si>
  <si>
    <t xml:space="preserve"> Văn phòng Sở Ngoại vụ Hà Tĩnh(1068947)</t>
  </si>
  <si>
    <t xml:space="preserve"> Trung tâm Dịch thuật và dịch vụ đối ngoại(1081102)</t>
  </si>
  <si>
    <t>88.09%</t>
  </si>
  <si>
    <t xml:space="preserve"> Hạt kiểm lâm huyện Lộc Hà(1025737)</t>
  </si>
  <si>
    <t xml:space="preserve"> Hạt Kiểm lâm huyện Vũ Quang(1027797)</t>
  </si>
  <si>
    <t xml:space="preserve"> Trung tâm Điều tra, quy hoạch, thiết kế nông nghiệp nông thôn Hà Tĩnh(1046926)</t>
  </si>
  <si>
    <t xml:space="preserve"> Ban Quản lý khu bảo tồn thiên nhiên Kẻ Gỗ(1047044)</t>
  </si>
  <si>
    <t xml:space="preserve"> Vườn Quốc gia Vũ Quang(1047060)</t>
  </si>
  <si>
    <t>99.96%</t>
  </si>
  <si>
    <t xml:space="preserve"> Trung tâm Nước sạch và Vệ sinh môi trường nông thôn Hà Tĩnh(1047127)</t>
  </si>
  <si>
    <t>99.58%</t>
  </si>
  <si>
    <t xml:space="preserve"> Chi cục Thuỷ lợi Hà Tĩnh(1047129)</t>
  </si>
  <si>
    <t>98.71%</t>
  </si>
  <si>
    <t xml:space="preserve"> Hạt Kiểm lâm huyện Đức Thọ(1051372)</t>
  </si>
  <si>
    <t xml:space="preserve"> Hạt Kiểm lâm huyện Hương Sơn(1051375)</t>
  </si>
  <si>
    <t xml:space="preserve"> Văn phòng Chi cục Kiểm lâm Hà Tĩnh(1051377)</t>
  </si>
  <si>
    <t>70.74%</t>
  </si>
  <si>
    <t xml:space="preserve"> Hạt Kiểm lâm huyện Nghi Xuân(1051378)</t>
  </si>
  <si>
    <t xml:space="preserve"> Ban Quản lý rừng phòng hộ sông Ngàn Phố(1053563)</t>
  </si>
  <si>
    <t>42.07%</t>
  </si>
  <si>
    <t xml:space="preserve"> Ban Quản lý rừng phòng hộ Nam Hà Tĩnh(1053564)</t>
  </si>
  <si>
    <t xml:space="preserve"> Ban Quản lý rừng phòng hộ Hồng Lĩnh(1053565)</t>
  </si>
  <si>
    <t>98.72%</t>
  </si>
  <si>
    <t xml:space="preserve"> Chi cục Chăn nuôi và Thú y Hà Tĩnh(1058471)</t>
  </si>
  <si>
    <t>77.71%</t>
  </si>
  <si>
    <t xml:space="preserve"> Văn phòng Sở Nông nghiệp và Phát triển nông thôn Hà Tĩnh(1058477)</t>
  </si>
  <si>
    <t>99.62%</t>
  </si>
  <si>
    <t xml:space="preserve"> Chi cục Bảo vệ thực vật Hà Tĩnh(1058478)</t>
  </si>
  <si>
    <t xml:space="preserve"> Hạt kiểm lâm huyện Hương Khê(1067553)</t>
  </si>
  <si>
    <t>99.07%</t>
  </si>
  <si>
    <t xml:space="preserve"> Hạt Kiểm lâm Thị xã Hồng Lĩnh(1067554)</t>
  </si>
  <si>
    <t xml:space="preserve"> Hạt Kiểm lâm huyện Thạch Hà(1067555)</t>
  </si>
  <si>
    <t xml:space="preserve"> Hạt Kiểm lâm huyện Cẩm Xuyên(1069256)</t>
  </si>
  <si>
    <t xml:space="preserve"> Hạt Kiểm lâm huyện Kỳ Anh(1069257)</t>
  </si>
  <si>
    <t xml:space="preserve"> Hạt Kiểm lâm huyện Can Lộc(1069258)</t>
  </si>
  <si>
    <t xml:space="preserve"> Ban Quản lý các cảng cá Hà Tĩnh(1076399)</t>
  </si>
  <si>
    <t xml:space="preserve"> Trung tâm Khuyến nông(1086593)</t>
  </si>
  <si>
    <t>77.76%</t>
  </si>
  <si>
    <t xml:space="preserve"> Chi cục Phát triển nông thôn Hà Tĩnh(1086594)</t>
  </si>
  <si>
    <t>81.35%</t>
  </si>
  <si>
    <t xml:space="preserve"> Văn phòng Điều phối thực hiện Chương trình mục tiêu quốc gia xây dựng nông thôn mới(1108642)</t>
  </si>
  <si>
    <t>42.31%</t>
  </si>
  <si>
    <t xml:space="preserve"> Đội Kiểm lâm cơ động và PCCCR(1118199)</t>
  </si>
  <si>
    <t xml:space="preserve"> Hạt Kiểm lâm thị xã Kỳ Anh(1122753)</t>
  </si>
  <si>
    <t xml:space="preserve"> Chi cục Thủy sản(1123539)</t>
  </si>
  <si>
    <t xml:space="preserve"> Chi cục Quản lý chất lượng Nông, Lâm sản và Thủy Sản Hà Tĩnh(1123627)</t>
  </si>
  <si>
    <t>81.48%</t>
  </si>
  <si>
    <t xml:space="preserve"> Văn phòng Thường trực Ban chỉ huy Phòng, chống thiên tai và Tìm kiếm cứu nạn tỉnh(1124614)</t>
  </si>
  <si>
    <t xml:space="preserve"> Ban Quản lý rừng phòng hộ Hương Khê(1128329)</t>
  </si>
  <si>
    <t>97.03%</t>
  </si>
  <si>
    <t>Sở Kế hoạch và Đầu tư</t>
  </si>
  <si>
    <t>79.55%</t>
  </si>
  <si>
    <t xml:space="preserve"> Văn phòng Sở Kế hoạch - Đầu tư Hà Tĩnh(1064911)</t>
  </si>
  <si>
    <t>96.33%</t>
  </si>
  <si>
    <t xml:space="preserve"> Ban QLDA rà soát, điều chỉnh Quy hoạch tổng thể phát triển kinh tế - xã hội tỉnh Hà Tĩnh đến năm 2020 và quy hoạch giai đoạn 2021 – 2030, tầm nhìn đến năm 2(1126840)</t>
  </si>
  <si>
    <t>Sở Tư pháp</t>
  </si>
  <si>
    <t>99.5%</t>
  </si>
  <si>
    <t xml:space="preserve"> Đoàn Luật sư Hà Tĩnh(1049226)</t>
  </si>
  <si>
    <t xml:space="preserve"> Văn phòng Sở Tư pháp Hà Tĩnh(1049438)</t>
  </si>
  <si>
    <t xml:space="preserve"> Trung tâm trợ giúp pháp lý Hà Tĩnh(1049439)</t>
  </si>
  <si>
    <t>99.32%</t>
  </si>
  <si>
    <t xml:space="preserve"> Phòng Công chứng số 1 Hà Tĩnh(1053352)</t>
  </si>
  <si>
    <t xml:space="preserve"> Phòng Công chứng số 2 Hà Tĩnh(1053551)</t>
  </si>
  <si>
    <t>Sở Công Thương</t>
  </si>
  <si>
    <t>90.38%</t>
  </si>
  <si>
    <t xml:space="preserve"> Văn phòng Sở Công thương Hà Tĩnh(1076687)</t>
  </si>
  <si>
    <t>96.9%</t>
  </si>
  <si>
    <t xml:space="preserve"> Trung tâm Khuyến công và Xúc tiến thương mại(1114175)</t>
  </si>
  <si>
    <t>78.1%</t>
  </si>
  <si>
    <t>Sở Khoa học và Công nghệ</t>
  </si>
  <si>
    <t>54.15%</t>
  </si>
  <si>
    <t xml:space="preserve"> Trung tâm Ứng dụng tiến bộ khoa học và công nghệ Hà Tĩnh(1043510)</t>
  </si>
  <si>
    <t xml:space="preserve"> Trung tâm Kỹ thuật tiêu chuẩn đo lường chất lượng Hà Tĩnh(1060746)</t>
  </si>
  <si>
    <t xml:space="preserve"> Chi cục Tiêu chuẩn Đo lường chất lượng Hà Tĩnh(1061920)</t>
  </si>
  <si>
    <t>69.24%</t>
  </si>
  <si>
    <t xml:space="preserve"> Văn phòng Sở Khoa học và Công nghệ  Hà Tĩnh(1081735)</t>
  </si>
  <si>
    <t>46.52%</t>
  </si>
  <si>
    <t xml:space="preserve"> Trung tâm Nghiên cứu phát triển nấm và Tài nguyên sinh vật tỉnh Hà Tĩnh(1118095)</t>
  </si>
  <si>
    <t>91.91%</t>
  </si>
  <si>
    <t>82.37%</t>
  </si>
  <si>
    <t xml:space="preserve"> Trung tâm Tư vấn và Dịch vụ tài chính Hà Tĩnh(1049367)</t>
  </si>
  <si>
    <t>79.45%</t>
  </si>
  <si>
    <t xml:space="preserve"> Văn phòng Sở Tài chính Hà Tĩnh(1069255)</t>
  </si>
  <si>
    <t>81.07%</t>
  </si>
  <si>
    <t xml:space="preserve"> Hội đồng thẩm định giá nhà nước thường xuyên cấp tỉnh(1131321)</t>
  </si>
  <si>
    <t>Sở Xây dựng</t>
  </si>
  <si>
    <t>95.57%</t>
  </si>
  <si>
    <t xml:space="preserve"> Văn phòng Sở Xây dựng Hà Tĩnh(1041834)</t>
  </si>
  <si>
    <t>Sở Giao thông - Vận tải</t>
  </si>
  <si>
    <t>99.26%</t>
  </si>
  <si>
    <t xml:space="preserve"> Văn phòng Sở Giao thông vận tải Hà Tĩnh(1049675)</t>
  </si>
  <si>
    <t>98.81%</t>
  </si>
  <si>
    <t xml:space="preserve"> Thanh Tra Sở giao thông vận tải Hà Tĩnh(1049681)</t>
  </si>
  <si>
    <t>99.99%</t>
  </si>
  <si>
    <t xml:space="preserve"> Văn phòng Ban an toàn giao thông tỉnh(1108233)</t>
  </si>
  <si>
    <t>78.2%</t>
  </si>
  <si>
    <t xml:space="preserve"> Trường Trung học phổ thông Vũ Quang(1027981)</t>
  </si>
  <si>
    <t>98.94%</t>
  </si>
  <si>
    <t xml:space="preserve"> Văn phòng trường Đại học Hà Tĩnh(1028959)</t>
  </si>
  <si>
    <t>98.2%</t>
  </si>
  <si>
    <t xml:space="preserve"> Trường Trung học Phổ thông Nguyễn Công Trứ(1044938)</t>
  </si>
  <si>
    <t xml:space="preserve"> Trường Phổ thông Trung học Nguyễn Du(1044939)</t>
  </si>
  <si>
    <t>99.8%</t>
  </si>
  <si>
    <t xml:space="preserve"> Trường Trung học Phổ thông Hương Sơn(1046541)</t>
  </si>
  <si>
    <t xml:space="preserve"> Trường Trung học Phổ thông Lê Hữu Trác(1046544)</t>
  </si>
  <si>
    <t xml:space="preserve"> Trường THPT Nguyễn Thị Minh Khai(1046545)</t>
  </si>
  <si>
    <t>99.57%</t>
  </si>
  <si>
    <t xml:space="preserve"> Trường Trung học Phổ thông Đức Thọ(1046546)</t>
  </si>
  <si>
    <t xml:space="preserve"> Trường Trung học Phổ thông Cao Thắng(1046547)</t>
  </si>
  <si>
    <t>99.95%</t>
  </si>
  <si>
    <t xml:space="preserve"> Trường Trung học Phổ thông Trần Phú(1046548)</t>
  </si>
  <si>
    <t>99.83%</t>
  </si>
  <si>
    <t xml:space="preserve"> Trường Trung học phổ thông Lý Chính Thắng(1046549)</t>
  </si>
  <si>
    <t>99.29%</t>
  </si>
  <si>
    <t xml:space="preserve"> Trường Trung học Phổ thông Hồng Lĩnh(1046552)</t>
  </si>
  <si>
    <t>99.75%</t>
  </si>
  <si>
    <t xml:space="preserve"> Trường THPT Lê Quảng Chí(1049459)</t>
  </si>
  <si>
    <t>99.87%</t>
  </si>
  <si>
    <t xml:space="preserve"> Trường Trung học phổ thông Mai Thúc Loan(1061325)</t>
  </si>
  <si>
    <t xml:space="preserve"> Trường Trung học phổ thông Lê Quý Đôn(1074371)</t>
  </si>
  <si>
    <t xml:space="preserve"> Trường Trung học phổ thông Lý Tự Trọng(1074372)</t>
  </si>
  <si>
    <t>99.76%</t>
  </si>
  <si>
    <t xml:space="preserve"> Trường Trung học phổ thông Cẩm Bình(1074373)</t>
  </si>
  <si>
    <t>99.78%</t>
  </si>
  <si>
    <t xml:space="preserve"> Trường Trung học phổ thông Chuyên Hà Tĩnh(1074377)</t>
  </si>
  <si>
    <t>98%</t>
  </si>
  <si>
    <t xml:space="preserve"> Trường Trung học phổ thông Nguyễn Trung Thiên(1074378)</t>
  </si>
  <si>
    <t>99.79%</t>
  </si>
  <si>
    <t xml:space="preserve"> Trường Trung học phổ thông Phan Đình Phùng(1074379)</t>
  </si>
  <si>
    <t>99.54%</t>
  </si>
  <si>
    <t xml:space="preserve"> Trường Trung học phổ thông Hà Huy Tập(1074380)</t>
  </si>
  <si>
    <t xml:space="preserve"> Trường Trung học phổ thông Nguyễn Huệ(1074607)</t>
  </si>
  <si>
    <t xml:space="preserve"> Trường Trung học phổ thông Kỳ Anh(1074608)</t>
  </si>
  <si>
    <t>99.72%</t>
  </si>
  <si>
    <t xml:space="preserve"> Văn phòng Sở Giáo dục và Đào tạo Hà Tĩnh(1074609)</t>
  </si>
  <si>
    <t>15.21%</t>
  </si>
  <si>
    <t xml:space="preserve"> Trường Trung học phổ thông Cẩm Xuyên(1074613)</t>
  </si>
  <si>
    <t xml:space="preserve"> Trường Trung học phổ thông Kỳ Lâm(1074614)</t>
  </si>
  <si>
    <t xml:space="preserve"> Trường Trung học Phổ thông Nghèn(1074616)</t>
  </si>
  <si>
    <t xml:space="preserve"> Trường Trung học Phổ thông Đồng Lộc(1074704)</t>
  </si>
  <si>
    <t xml:space="preserve"> Trường Trung học Phổ thông Can Lộc(1074705)</t>
  </si>
  <si>
    <t>85.61%</t>
  </si>
  <si>
    <t xml:space="preserve"> Trường Trung học cơ sở và Trung học phổ thông dân tộc nội trú Hà Tĩnh(1078072)</t>
  </si>
  <si>
    <t>99.85%</t>
  </si>
  <si>
    <t xml:space="preserve"> Trường Trung học phổ thông Nguyễn Văn Trỗi(1079825)</t>
  </si>
  <si>
    <t>98.74%</t>
  </si>
  <si>
    <t xml:space="preserve"> Trường Trung học phổ thông Phúc Trạch(1080636)</t>
  </si>
  <si>
    <t>99.27%</t>
  </si>
  <si>
    <t xml:space="preserve"> Trường Trung học phổ thông Hàm Nghi(1080637)</t>
  </si>
  <si>
    <t>99.77%</t>
  </si>
  <si>
    <t xml:space="preserve"> Trường Trung học phổ thông Hương Khê(1080638)</t>
  </si>
  <si>
    <t>99.14%</t>
  </si>
  <si>
    <t xml:space="preserve"> Trường THPT Thành Sen(1082972)</t>
  </si>
  <si>
    <t xml:space="preserve"> Trường Trung học phổ thông Nguyễn Đổng Chi(1084209)</t>
  </si>
  <si>
    <t>99.94%</t>
  </si>
  <si>
    <t xml:space="preserve"> Trường trung học phổ thông Nghi Xuân(1099922)</t>
  </si>
  <si>
    <t xml:space="preserve"> Trường THPT Cù Huy Cận(1105038)</t>
  </si>
  <si>
    <t xml:space="preserve"> Trường THPT Nguyễn Thị Bích Châu(1105146)</t>
  </si>
  <si>
    <t xml:space="preserve"> Trường THPT Nguyễn Đình Liễn(1109027)</t>
  </si>
  <si>
    <t>99.98%</t>
  </si>
  <si>
    <t xml:space="preserve"> Trung tâm Giáo dục thường xuyên tỉnh(1114487)</t>
  </si>
  <si>
    <t>Sở Y tế</t>
  </si>
  <si>
    <t>94.03%</t>
  </si>
  <si>
    <t xml:space="preserve"> Bệnh viện Đa khoa huyện Hương Khê(1010472)</t>
  </si>
  <si>
    <t>95.11%</t>
  </si>
  <si>
    <t xml:space="preserve"> Bệnh viện Đa khoa huyện Cẩm Xuyên(1010680)</t>
  </si>
  <si>
    <t>97.48%</t>
  </si>
  <si>
    <t xml:space="preserve"> Bệnh viện Đa khoa huyện Lộc Hà(1028960)</t>
  </si>
  <si>
    <t>98.31%</t>
  </si>
  <si>
    <t xml:space="preserve"> Trung Trung tâm Pháp y và Giám định Y khoa Hà Tĩnh(1029563)</t>
  </si>
  <si>
    <t xml:space="preserve"> Trường Cao đẳng Y tế Hà Tĩnh(1030046)</t>
  </si>
  <si>
    <t>85.6%</t>
  </si>
  <si>
    <t xml:space="preserve"> Bệnh viện Đa khoa thị xã Kỳ Anh(1058481)</t>
  </si>
  <si>
    <t>84.81%</t>
  </si>
  <si>
    <t xml:space="preserve"> Bệnh viện Phục hồi chức năng Hà Tĩnh(1069901)</t>
  </si>
  <si>
    <t>93.88%</t>
  </si>
  <si>
    <t xml:space="preserve"> Bệnh viện mắt Hà Tĩnh(1069902)</t>
  </si>
  <si>
    <t xml:space="preserve"> Bệnh viện Tâm thần Hà Tĩnh(1069904)</t>
  </si>
  <si>
    <t>95.53%</t>
  </si>
  <si>
    <t xml:space="preserve"> Trung tâm kiểm nghiệm thuốc, mỹ phẩm, thực phẩm Hà Tĩnh(1069911)</t>
  </si>
  <si>
    <t>90.94%</t>
  </si>
  <si>
    <t xml:space="preserve"> Bệnh viện Phổi Hà Tĩnh(1069961)</t>
  </si>
  <si>
    <t>93.2%</t>
  </si>
  <si>
    <t xml:space="preserve"> Văn phòng Sở y tế Hà Tĩnh(1076548)</t>
  </si>
  <si>
    <t>96.15%</t>
  </si>
  <si>
    <t xml:space="preserve"> Bệnh viện Đa khoa tỉnh Hà Tĩnh(1076631)</t>
  </si>
  <si>
    <t>99.35%</t>
  </si>
  <si>
    <t xml:space="preserve"> Bệnh viện y học cổ truyền Hà Tĩnh(1076769)</t>
  </si>
  <si>
    <t xml:space="preserve"> Chi cục Dân số - Kế hoạch hóa gia đình tỉnh Hà Tĩnh(1081734)</t>
  </si>
  <si>
    <t>93.64%</t>
  </si>
  <si>
    <t xml:space="preserve"> Bệnh viện Đa khoa thành phố Hà Tĩnh(1084437)</t>
  </si>
  <si>
    <t>96.46%</t>
  </si>
  <si>
    <t xml:space="preserve"> Bệnh viện Đa khoa huyện Đức Thọ(1085565)</t>
  </si>
  <si>
    <t>98.17%</t>
  </si>
  <si>
    <t xml:space="preserve"> Chi cục An toàn vệ sinh thực phẩm tỉnh Hà Tĩnh(1099828)</t>
  </si>
  <si>
    <t>99.97%</t>
  </si>
  <si>
    <t xml:space="preserve"> Ban QLDA "Sáng kiến khu vực ngăn chặn và loại trừ Sốt rét kháng thuốc Artemisinin, giai đoạn 2021-2023"(1127633)</t>
  </si>
  <si>
    <t xml:space="preserve"> Trung tâm kiểm soát bệnh tật Hà Tĩnh(1127668)</t>
  </si>
  <si>
    <t>90.82%</t>
  </si>
  <si>
    <t xml:space="preserve"> Quỹ khám, chữa bệnh cho người nghèo tỉnh Hà Tĩnh(3022333)</t>
  </si>
  <si>
    <t>79.47%</t>
  </si>
  <si>
    <t xml:space="preserve"> Trường Trung cấp nghề Hà Tĩnh(1028775)</t>
  </si>
  <si>
    <t>71.03%</t>
  </si>
  <si>
    <t xml:space="preserve"> Trường Trung cấp kỹ nghệ Hà Tĩnh(1043508)</t>
  </si>
  <si>
    <t>67.5%</t>
  </si>
  <si>
    <t xml:space="preserve"> Văn phòng Sở Lao động - Thương binh và Xã hội Hà Tĩnh(1047072)</t>
  </si>
  <si>
    <t>65.49%</t>
  </si>
  <si>
    <t xml:space="preserve"> Làng trẻ em mồ côi Hà Tĩnh(1047118)</t>
  </si>
  <si>
    <t xml:space="preserve"> Trung tâm Điều dưỡng người có công và Bảo trợ xã hội Hà Tĩnh(1047119)</t>
  </si>
  <si>
    <t>98.02%</t>
  </si>
  <si>
    <t xml:space="preserve"> Trường Cao đẳng kỹ thuật Việt - Đức Hà Tĩnh(1081733)</t>
  </si>
  <si>
    <t xml:space="preserve"> Trung tâm Dịch vụ việc làm Hà Tĩnh(1084436)</t>
  </si>
  <si>
    <t xml:space="preserve"> Trung tâm Chữa bệnh - Giáo dục - Lao động xã hội(1106468)</t>
  </si>
  <si>
    <t>90.5%</t>
  </si>
  <si>
    <t xml:space="preserve"> Trung tâm Công tác xã hội - Giáo dục nghề nghiệp cho người khuyết tật(1129042)</t>
  </si>
  <si>
    <t>98.15%</t>
  </si>
  <si>
    <t>Sở Văn hóa, Thể thao và Du lịch</t>
  </si>
  <si>
    <t>93.14%</t>
  </si>
  <si>
    <t xml:space="preserve"> Bảo tàng Hà Tĩnh(1049442)</t>
  </si>
  <si>
    <t>95.3%</t>
  </si>
  <si>
    <t xml:space="preserve"> Văn phòng Sở văn hoá - Thể thao và Du lịch Hà Tĩnh(1049667)</t>
  </si>
  <si>
    <t>85.57%</t>
  </si>
  <si>
    <t xml:space="preserve"> Nhà hát nghệ thuật truyền thống Hà Tĩnh(1049668)</t>
  </si>
  <si>
    <t>99.38%</t>
  </si>
  <si>
    <t xml:space="preserve"> Thư viện tỉnh Hà Tĩnh(1049669)</t>
  </si>
  <si>
    <t>95.76%</t>
  </si>
  <si>
    <t xml:space="preserve"> Ban Quản lý Di tích Nguyễn Du(1053349)</t>
  </si>
  <si>
    <t xml:space="preserve"> Ban Quản lý di tích Trần Phú(1060744)</t>
  </si>
  <si>
    <t xml:space="preserve"> Trung tâm Quảng bá, Xúc tiến Văn hoá-Du lịch(1095499)</t>
  </si>
  <si>
    <t xml:space="preserve"> Ban Quản lý khu di tích Cố Tổng Bí thư Hà Huy Tập(1103419)</t>
  </si>
  <si>
    <t xml:space="preserve"> Trường Cao đẳng Nguyễn Du(1109743)</t>
  </si>
  <si>
    <t>79.87%</t>
  </si>
  <si>
    <t xml:space="preserve"> Trung tâm Thể dục, Thể thao(1113691)</t>
  </si>
  <si>
    <t>97.81%</t>
  </si>
  <si>
    <t xml:space="preserve"> Trung tâm Văn hóa - Điện ảnh tỉnh(1116115)</t>
  </si>
  <si>
    <t xml:space="preserve"> Hiệp hội Du lịch Hà Tĩnh(3027111)</t>
  </si>
  <si>
    <t>94.08%</t>
  </si>
  <si>
    <t xml:space="preserve"> Trung tâm Quan trắc tài nguyên và môi trường(1049464)</t>
  </si>
  <si>
    <t xml:space="preserve"> Văn phòng Sở Tài nguyên và Môi trường Hà Tĩnh(1049677)</t>
  </si>
  <si>
    <t>92.78%</t>
  </si>
  <si>
    <t xml:space="preserve"> Văn phòng Đăng ký đất đai Hà Tĩnh(1072411)</t>
  </si>
  <si>
    <t xml:space="preserve"> Trung tâm Phát triển quỹ đất và Kỹ thuật địa chính(1130226)</t>
  </si>
  <si>
    <t>93.44%</t>
  </si>
  <si>
    <t>72.53%</t>
  </si>
  <si>
    <t xml:space="preserve"> Trung tâm công nghệ thông tin và truyền thông Hà Tĩnh(1021810)</t>
  </si>
  <si>
    <t xml:space="preserve"> Văn phòng  Sở Thông tin và Truyền thông Hà Tĩnh(1049456)</t>
  </si>
  <si>
    <t>66.63%</t>
  </si>
  <si>
    <t>18</t>
  </si>
  <si>
    <t>Sở Nội vụ</t>
  </si>
  <si>
    <t>96.24%</t>
  </si>
  <si>
    <t xml:space="preserve"> Văn phòng Sở Nội vụ Hà Tĩnh(1049911)</t>
  </si>
  <si>
    <t>87.55%</t>
  </si>
  <si>
    <t xml:space="preserve"> Ban thi đua - Khen thưởng(1084435)</t>
  </si>
  <si>
    <t xml:space="preserve"> Ban Tôn giáo Tỉnh(1084440)</t>
  </si>
  <si>
    <t xml:space="preserve"> Trung tâm Lưu trữ lịch sử tỉnh Hà Tĩnh(1105276)</t>
  </si>
  <si>
    <t>19</t>
  </si>
  <si>
    <t>Thanh tra tỉnh</t>
  </si>
  <si>
    <t>99.3%</t>
  </si>
  <si>
    <t xml:space="preserve"> Thanh tra tỉnh Hà Tĩnh(1049434)</t>
  </si>
  <si>
    <t>20</t>
  </si>
  <si>
    <t>Đài Phát thanh - Truyền hình</t>
  </si>
  <si>
    <t>91.59%</t>
  </si>
  <si>
    <t xml:space="preserve"> Đài Phát thanh truyền hình tỉnh(1080635)</t>
  </si>
  <si>
    <t>21</t>
  </si>
  <si>
    <t>Liên minh các hợp tác xã</t>
  </si>
  <si>
    <t xml:space="preserve"> Liên minh Hợp tác xã Hà Tĩnh(1049115)</t>
  </si>
  <si>
    <t>22</t>
  </si>
  <si>
    <t>Ban quản lý khu công nghiệp</t>
  </si>
  <si>
    <t>71.86%</t>
  </si>
  <si>
    <t xml:space="preserve"> Ban Quản lý khu vực mỏ sắt Thạch Khê(1109742)</t>
  </si>
  <si>
    <t xml:space="preserve"> Văn phòng Ban quản lý Khu kinh tế tỉnh Hà Tĩnh(1119453)</t>
  </si>
  <si>
    <t xml:space="preserve"> Trung tâm Xúc tiến đầu tư và Cung ứng dịch vụ Khu kinh tế tỉnh Hà Tĩnh(1120717)</t>
  </si>
  <si>
    <t xml:space="preserve"> Ban Quản lý dự án đầu tư xây dựng khu vực Khu kinh tế tỉnh Hà Tĩnh(1126119)</t>
  </si>
  <si>
    <t>98.18%</t>
  </si>
  <si>
    <t>23</t>
  </si>
  <si>
    <t>Văn phòng Tỉnh ủy</t>
  </si>
  <si>
    <t>96.81%</t>
  </si>
  <si>
    <t xml:space="preserve"> Trường Chính trị Trần Phú(1050923)</t>
  </si>
  <si>
    <t>94.47%</t>
  </si>
  <si>
    <t xml:space="preserve"> Tỉnh uỷ Hà Tĩnh(1061795)</t>
  </si>
  <si>
    <t>97%</t>
  </si>
  <si>
    <t>24</t>
  </si>
  <si>
    <t>Ủy ban Mặt trận Tổ quốc tỉnh</t>
  </si>
  <si>
    <t>87.31%</t>
  </si>
  <si>
    <t xml:space="preserve"> Ban vận động Quỹ "Vì người nghèo" tỉnh Hà Tĩnh(1053428)</t>
  </si>
  <si>
    <t xml:space="preserve"> Văn phòng UBMTTQ tỉnh Hà Tĩnh(1064912)</t>
  </si>
  <si>
    <t>87.18%</t>
  </si>
  <si>
    <t>25</t>
  </si>
  <si>
    <t>Tỉnh Đoàn Thanh niên Cộng sản Hồ Chí Minh</t>
  </si>
  <si>
    <t>97.65%</t>
  </si>
  <si>
    <t xml:space="preserve"> Tổng đội TNXP xây dựng vùng KTM Tây sơn(1041667)</t>
  </si>
  <si>
    <t>93.83%</t>
  </si>
  <si>
    <t xml:space="preserve"> Văn phòng Tỉnh đoàn Hà Tĩnh(1049673)</t>
  </si>
  <si>
    <t>94.84%</t>
  </si>
  <si>
    <t xml:space="preserve"> Ban Quản lý khu di tích Ngã ba Đồng Lộc(1068504)</t>
  </si>
  <si>
    <t xml:space="preserve"> Tổng đội TNXP xây dựng vùng kinh tế Phúc Trạch(1088613)</t>
  </si>
  <si>
    <t xml:space="preserve"> Trung tâm hướng nghiệp  PTKT thủy sản TNXP Hà Tĩnh(1100852)</t>
  </si>
  <si>
    <t xml:space="preserve"> Trung tâm hoạt động Thanh thiếu nhi tỉnh(1105068)</t>
  </si>
  <si>
    <t>97.31%</t>
  </si>
  <si>
    <t xml:space="preserve"> Trường Trung cấp nghề Lý Tự Trọng(1117816)</t>
  </si>
  <si>
    <t xml:space="preserve"> Ban Quản lý Khu tưởng niệm Lý Tự Trọng(1120677)</t>
  </si>
  <si>
    <t>26</t>
  </si>
  <si>
    <t>Hội Liên hiệp phụ nữ tỉnh</t>
  </si>
  <si>
    <t>88.99%</t>
  </si>
  <si>
    <t xml:space="preserve"> Hội Liên hiệp Phụ nữ Hà Tĩnh(1064913)</t>
  </si>
  <si>
    <t>27</t>
  </si>
  <si>
    <t>Hội Nông dân tỉnh</t>
  </si>
  <si>
    <t>95.94%</t>
  </si>
  <si>
    <t xml:space="preserve"> Văn phòng Hội Nông dân Hà Tĩnh(1064914)</t>
  </si>
  <si>
    <t xml:space="preserve"> Trung tâm hỗ trợ nông dân tỉnh Hà Tĩnh(1100633)</t>
  </si>
  <si>
    <t>28</t>
  </si>
  <si>
    <t>Hội Cựu chiến binh tỉnh</t>
  </si>
  <si>
    <t>94.72%</t>
  </si>
  <si>
    <t xml:space="preserve"> Hội Cựu chiến binh tỉnh Hà Tĩnh(1064905)</t>
  </si>
  <si>
    <t>29</t>
  </si>
  <si>
    <t>Liên đoàn lao động tỉnh</t>
  </si>
  <si>
    <t xml:space="preserve"> Liên đoàn Lao động tỉnh Hà Tĩnh(3007465)</t>
  </si>
  <si>
    <t>30</t>
  </si>
  <si>
    <t>Liên hiệp các hội khoa học và kỹ thuật</t>
  </si>
  <si>
    <t>87.77%</t>
  </si>
  <si>
    <t xml:space="preserve"> Liên hiệp Các hội khoa học và kỹ thuật Hà Tĩnh(1049437)</t>
  </si>
  <si>
    <t>31</t>
  </si>
  <si>
    <t>Liên hiệp các tổ chức hữu nghị</t>
  </si>
  <si>
    <t>60.63%</t>
  </si>
  <si>
    <t xml:space="preserve"> Liên hiệp các tổ chức hữu nghị tỉnh Hà Tĩnh(1028627)</t>
  </si>
  <si>
    <t>32</t>
  </si>
  <si>
    <t>Liên hiệp các hội văn học nghệ thuật</t>
  </si>
  <si>
    <t>86.3%</t>
  </si>
  <si>
    <t xml:space="preserve"> Hội Liên hiệp văn học nghệ thuật Hà Tĩnh(1049671)</t>
  </si>
  <si>
    <t>33</t>
  </si>
  <si>
    <t>Hội Nhà văn</t>
  </si>
  <si>
    <t xml:space="preserve"> Chi hội Nhà văn Việt Nam tại Hà Tĩnh(3010858)</t>
  </si>
  <si>
    <t>34</t>
  </si>
  <si>
    <t>Hội Nhà báo</t>
  </si>
  <si>
    <t>89.79%</t>
  </si>
  <si>
    <t xml:space="preserve"> Hội Nhà báo Hà Tĩnh(1049905)</t>
  </si>
  <si>
    <t>35</t>
  </si>
  <si>
    <t>Hội Luật gia</t>
  </si>
  <si>
    <t xml:space="preserve"> Hội Luật gia Hà Tĩnh(1049906)</t>
  </si>
  <si>
    <t>36</t>
  </si>
  <si>
    <t>Hội Chữ thập đỏ</t>
  </si>
  <si>
    <t xml:space="preserve"> Hội chữ thập đỏ Hà tĩnh(1049910)</t>
  </si>
  <si>
    <t>37</t>
  </si>
  <si>
    <t>Hội Văn nghệ dân gian</t>
  </si>
  <si>
    <t xml:space="preserve"> Chi hội Văn nghệ dân gian Việt Nam tại Hà Tĩnh(3024981)</t>
  </si>
  <si>
    <t>38</t>
  </si>
  <si>
    <t>Hội Kiến trúc sư</t>
  </si>
  <si>
    <t xml:space="preserve"> Hội kiến trúc sư Hà Tĩnh(1049109)</t>
  </si>
  <si>
    <t>39</t>
  </si>
  <si>
    <t>Hội Người cao tuổi</t>
  </si>
  <si>
    <t xml:space="preserve"> Hội người cao tuổi tỉnh Hà Tĩnh(1117208)</t>
  </si>
  <si>
    <t>40</t>
  </si>
  <si>
    <t>Hội Người mù</t>
  </si>
  <si>
    <t>97.24%</t>
  </si>
  <si>
    <t xml:space="preserve"> Hội người mù Hà Tĩnh(1049435)</t>
  </si>
  <si>
    <t>41</t>
  </si>
  <si>
    <t>Hội Đông y</t>
  </si>
  <si>
    <t xml:space="preserve"> Hội Đông y Hà Tĩnh(1117555)</t>
  </si>
  <si>
    <t>42</t>
  </si>
  <si>
    <t>Hội Nạn nhân chất độc da cam/dioxin</t>
  </si>
  <si>
    <t xml:space="preserve"> Hội nạn nhân chất độc da cam/ Dioxin Hà Tĩnh(1030047)</t>
  </si>
  <si>
    <t>43</t>
  </si>
  <si>
    <t>Hội Cựu thanh niên xung phong</t>
  </si>
  <si>
    <t xml:space="preserve"> Hội cựu Thanh niên xung phong Hà Tĩnh(1028406)</t>
  </si>
  <si>
    <t>44</t>
  </si>
  <si>
    <t>Hội Bảo trợ người tàn tật và trẻ mồ côi</t>
  </si>
  <si>
    <t>83.96%</t>
  </si>
  <si>
    <t xml:space="preserve"> Hội Bảo trợ người tàn tật và trẻ em mồ côi Hà Tĩnh(1061921)</t>
  </si>
  <si>
    <t>45</t>
  </si>
  <si>
    <t>Hội Khuyến học</t>
  </si>
  <si>
    <t xml:space="preserve"> Hội Khuyến học tỉnh Hà Tĩnh(1072509)</t>
  </si>
  <si>
    <t>46</t>
  </si>
  <si>
    <t>Doanh nghiệp tư nhân</t>
  </si>
  <si>
    <t xml:space="preserve"> Xí nghiệp chè 20 - 4(3004015)</t>
  </si>
  <si>
    <t xml:space="preserve"> Xí nghiệp Chè Tây Sơn(3006255)</t>
  </si>
  <si>
    <t>47</t>
  </si>
  <si>
    <t>Các quan hệ khác của ngân sách</t>
  </si>
  <si>
    <t>99.05%</t>
  </si>
  <si>
    <t xml:space="preserve"> Tỉnh chi BSNS  Văn phòng Tòa án Nhân dân Tỉnh Hà Tĩnh(1003412)</t>
  </si>
  <si>
    <t xml:space="preserve"> Tỉnh chi BSNS  Công an Tỉnh(1053629)</t>
  </si>
  <si>
    <t>99.51%</t>
  </si>
  <si>
    <t xml:space="preserve"> Tỉnh chi BSNS  Tỉnh đội(1053630)</t>
  </si>
  <si>
    <t xml:space="preserve"> Tỉnh chi BSNS  Văn phòng Viện Kiểm sát Nhân dân Tỉnh Hà Tĩnh(1053817)</t>
  </si>
  <si>
    <t xml:space="preserve"> Tỉnh chi BSNS  Văn phòng Cục Thi hành án dân sự Tỉnh Hà Tĩnh(1054180)</t>
  </si>
  <si>
    <t xml:space="preserve"> Tỉnh chi BSNS  Kho bạc Nhà nước Hà Tĩnh(1055422)</t>
  </si>
  <si>
    <t>13.41%</t>
  </si>
  <si>
    <t xml:space="preserve"> Tỉnh chi BSNS  Cục thuế tỉnh Hà Tĩnh(1055970)</t>
  </si>
  <si>
    <t xml:space="preserve"> Tỉnh chi BSNS  Văn phòng Cục thuế tỉnh Hà Tĩnh(1055971)</t>
  </si>
  <si>
    <t>45.1%</t>
  </si>
  <si>
    <t xml:space="preserve"> Tỉnh chi BSNS  Văn phòng Cục Thống kê Tỉnh Hà Tĩnh(1059136)</t>
  </si>
  <si>
    <t>72.03%</t>
  </si>
  <si>
    <t xml:space="preserve"> Tỉnh chi BSNS  Chi nhánh ngân hàng nhà nước tỉnh Hà Tĩnh(3001391)</t>
  </si>
  <si>
    <t xml:space="preserve"> Tỉnh chi BSNS  Bảo hiểm xã hội tỉnh Hà Tĩnh(3004719)</t>
  </si>
  <si>
    <t xml:space="preserve"> Tỉnh chi BSNS  Chi nhánh Ngân Hàng Chính sách  Xã hội tỉnh Hà Tĩnh(3005130)</t>
  </si>
  <si>
    <t xml:space="preserve"> Tỉnh chi BSNS  Công đoàn Viên chức Hà Tĩnh(3011134)</t>
  </si>
  <si>
    <t xml:space="preserve"> Tỉnh chi BSNS  Đài Khí tượng Thủy văn tỉnh Hà Tĩnh(3011603)</t>
  </si>
  <si>
    <t xml:space="preserve"> Tỉnh chi BSNS  Ban Chỉ đạo chống buôn lậu, gian lận thương mại và hàng giả tỉnh Hà Tĩnh(3023521)</t>
  </si>
  <si>
    <t>48</t>
  </si>
  <si>
    <t>Các đơn vị có vốn nhà nước nắm giữ 100% vốn điều lệ (không thuộc các cơ quan chủ quản, các Chương Tập đoàn, Tổng công ty)</t>
  </si>
  <si>
    <t xml:space="preserve"> Công ty trách nhiệm hữu hạn một thành viên Thủy lợi Bắc Hà Tĩnh(3019736)</t>
  </si>
  <si>
    <t xml:space="preserve"> Công ty TNHH một thành viên Thủy lợi Nam Hà Tĩnh(3019779)</t>
  </si>
  <si>
    <t>49</t>
  </si>
  <si>
    <t>Các đơn vị khác</t>
  </si>
  <si>
    <t xml:space="preserve"> Hội Kế hoạch hoá gia đình tỉnh Hà Tĩnh(1049112)</t>
  </si>
  <si>
    <t xml:space="preserve"> Hội Châm cứu Hà Tĩnh(1068505)</t>
  </si>
  <si>
    <t xml:space="preserve"> Hội Liên hiệp thanh niên Hà Tĩnh(1076091)</t>
  </si>
  <si>
    <t xml:space="preserve"> Ban chấp hành Hội Tâm năng dưỡng sinh - Phục hồi sức khỏe tỉnh Hà Tĩnh(1082941)</t>
  </si>
  <si>
    <t xml:space="preserve"> Hội Cựu Giáo chức Hà Tĩnh(1095907)</t>
  </si>
  <si>
    <t xml:space="preserve"> Hội Bảo vệ quyền lợi người tiêu dùng tỉnh Hà Tĩnh(1103930)</t>
  </si>
  <si>
    <t xml:space="preserve"> Hiệp Hội Doanh nghiệp Hà Tĩnh(1116439)</t>
  </si>
  <si>
    <t xml:space="preserve"> Hội Làm vườn và Trang trại Hà Tĩnh(1117613)</t>
  </si>
  <si>
    <t xml:space="preserve"> Hội khoa học kinh tế Hà Tĩnh(1127634)</t>
  </si>
  <si>
    <t xml:space="preserve"> Hội Tin học Hà Tĩnh(1131589)</t>
  </si>
  <si>
    <t xml:space="preserve"> Hội Doanh nhân trẻ Hà Tĩnh(1131606)</t>
  </si>
  <si>
    <t xml:space="preserve"> Chi hội di sản văn hóa Việt Nam tại Hà Tĩnh(3029734)</t>
  </si>
  <si>
    <t xml:space="preserve"> Quỹ khuyến học đất Hồng Lam(3031511)</t>
  </si>
  <si>
    <t>Cam: chưa báo cáo</t>
  </si>
  <si>
    <t>Xanh: báo cáo chưa đúng</t>
  </si>
  <si>
    <t>Vàng: Đã khớp số liệu</t>
  </si>
  <si>
    <t>QUYẾT TOÁN CHI NGÂN SÁCH ĐỊA PHƯƠNG TỪNG ĐỊA BÀN  2022</t>
  </si>
  <si>
    <t>Trong đó Dự toán</t>
  </si>
  <si>
    <t>Trong đó Quyết toán</t>
  </si>
  <si>
    <t>So sánh</t>
  </si>
  <si>
    <t>Tổng số
Dự toán</t>
  </si>
  <si>
    <t>Tổng số
Quyết toán</t>
  </si>
  <si>
    <t>Chi
chuyển
nguồn
sang năm
sau</t>
  </si>
  <si>
    <t>Tổng
số</t>
  </si>
  <si>
    <t>Chi
đầu tư
phát triển</t>
  </si>
  <si>
    <t>Chi
thường
xuyên</t>
  </si>
  <si>
    <t>Chi giáo dục
đào tạo
dạy nghề</t>
  </si>
  <si>
    <t>16=8/1</t>
  </si>
  <si>
    <t>17=9/2</t>
  </si>
  <si>
    <t>18=12/5</t>
  </si>
  <si>
    <t>Đơn vị: Đồng</t>
  </si>
  <si>
    <t>Mẫu biểu: 58</t>
  </si>
  <si>
    <t>Tổng mức đầu tư được duyệt theo QĐ đầu tư (tất cả các nguồn vốn)</t>
  </si>
  <si>
    <t>Số còn lại chưa thực hiện theo số liệu theo dõi của Kiểm toán Nhà nước</t>
  </si>
  <si>
    <t>Công ty TNHH thương mại kỹ thuật Nguyễn Gia</t>
  </si>
  <si>
    <t>Công ty TNHH Phú Thái Tuấn</t>
  </si>
  <si>
    <t>Công ty TNHH đầu tư xây dựng An Phát</t>
  </si>
  <si>
    <t>Công ty TNHH Hùng Vịnh</t>
  </si>
  <si>
    <t>GIẢM CHI  THƯỜNG XUYÊN</t>
  </si>
  <si>
    <t>Dịch vụ quản lý công viên, trồng và quản lý chăm sóc cây xanh, hoa cảnh vỉa hè, đường phố, dải phân cách, vòng xoay</t>
  </si>
  <si>
    <t>UBND thành phố
 Hà Tĩnh</t>
  </si>
  <si>
    <t>Thành phố Hà Tĩnh (Năm 2020)</t>
  </si>
  <si>
    <t>Dịch vụ thu gom, phân loại, vận chuyển, xử lý chất thải, vệ sinh công cộng</t>
  </si>
  <si>
    <t>Giảm dự toán, thanh toán năm sau</t>
  </si>
  <si>
    <t>Thành phố Hà Tĩnh (Năm 2021)</t>
  </si>
  <si>
    <t>Giảm giá trị hợp đồng phần không thực hiện</t>
  </si>
  <si>
    <t>Ban QLDA ĐTXD thị xã Hồng Lĩnh</t>
  </si>
  <si>
    <t>Lắp đặt hệ thống camera an ninh trật tự; xây dựng phần mềm thành phần phục vụ cổng điều hành nội bộ trên địa bàn thị xã</t>
  </si>
  <si>
    <t>Đôn đốc thu hồi các khoản phải nộp nhưng chưa nộp</t>
  </si>
  <si>
    <t>UBND huyện
 Cẩm Xuyên</t>
  </si>
  <si>
    <t>Dự án Nâng cấp, cải tạo nghĩa trang liệt sỹ huyện Cẩm Xuyên (Chi phí lập HSMT và đánh giá HSDT)</t>
  </si>
  <si>
    <t>Ban QLDA ĐTXD huyện Hương Khê</t>
  </si>
  <si>
    <t>UBND huyện 
Hương Khê</t>
  </si>
  <si>
    <t>Kinh phí thực hiện dự án đường vào khu trang trại Neo, Đông Rú xã Phúc Trạch</t>
  </si>
  <si>
    <t>Ban QL các dự án ĐT và XD Huyện Hương Sơn</t>
  </si>
  <si>
    <t>Đường giao thông xã Sơn Bằng - Sơn Lễ, huyện Hương Sơn</t>
  </si>
  <si>
    <t>NĂM 2020 NIÊN ĐỘ 2019</t>
  </si>
  <si>
    <t>Ban Quản lý dự án đầu tư xây dựng cơ bản huyện Cẩm Xuyên</t>
  </si>
  <si>
    <t>Đường Cẩm Dương - Cẩm Thịnh, huyện Cẩm Xuyên</t>
  </si>
  <si>
    <t>Đường trục chính khu du lịch Nam Thiên Cầm, huyện Cẩm Xuyên</t>
  </si>
  <si>
    <t>Giảm thuế GTGT được khấu trừ</t>
  </si>
  <si>
    <t>Công ty CP xây dựng Trường Tiến</t>
  </si>
  <si>
    <t>Công ty CO ĐT&amp;XD Bắc Trường Lợi</t>
  </si>
  <si>
    <t xml:space="preserve"> - Xã Sơn Kim 1</t>
  </si>
  <si>
    <t>Đường GTNT xã Sơn Kim 1</t>
  </si>
  <si>
    <t>Công triình: Đường trục chính trung tâm sân cận động xã Thạch Châu</t>
  </si>
  <si>
    <t>Biểu mẫu số 69</t>
  </si>
  <si>
    <t>Ghi thu, ghi chi tiền BTGPMB nhà đầu tư ứng trước vào tiền sử dụng đất, tiền thuê đất phải nộp (7342491)</t>
  </si>
  <si>
    <t>(Ban hành kèm theo Tờ trình số              /TTr-UBND ngày         /      /2023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</si>
</sst>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00_-;\-* #,##0.00_-;_-* &quot;-&quot;??_-;_-@_-"/>
    <numFmt numFmtId="165" formatCode="_(* #,##0_);_(* \(#,##0\);_(* &quot;-&quot;??_);_(@_)"/>
    <numFmt numFmtId="166" formatCode="_-* #,##0_-;\-* #,##0_-;_-* &quot;-&quot;??_-;_-@_-"/>
    <numFmt numFmtId="167" formatCode="\(#\)"/>
    <numFmt numFmtId="168" formatCode="0.0%"/>
    <numFmt numFmtId="169" formatCode="#,##0\ _₫"/>
    <numFmt numFmtId="170" formatCode="#############"/>
    <numFmt numFmtId="171" formatCode="#,###"/>
  </numFmts>
  <fonts count="66">
    <font>
      <sz val="11"/>
      <color theme="1"/>
      <name val="Calibri"/>
      <family val="2"/>
      <scheme val="minor"/>
    </font>
    <font>
      <sz val="12"/>
      <color theme="1"/>
      <name val="Times New Roman"/>
      <family val="2"/>
    </font>
    <font>
      <b/>
      <sz val="10"/>
      <color rgb="FF000000"/>
      <name val="Arial"/>
      <family val="2"/>
    </font>
    <font>
      <i/>
      <sz val="10"/>
      <color rgb="FF000000"/>
      <name val="Arial"/>
      <family val="2"/>
    </font>
    <font>
      <b/>
      <sz val="13"/>
      <name val="Times New Roman"/>
      <family val="1"/>
    </font>
    <font>
      <i/>
      <sz val="13"/>
      <name val="Times New Roman"/>
      <family val="1"/>
    </font>
    <font>
      <b/>
      <sz val="13"/>
      <color rgb="FF000000"/>
      <name val="Times New Roman"/>
      <family val="1"/>
    </font>
    <font>
      <sz val="13"/>
      <color rgb="FF000000"/>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sz val="12"/>
      <color rgb="FF000000"/>
      <name val="Times New Roman"/>
      <family val="1"/>
    </font>
    <font>
      <i/>
      <sz val="13"/>
      <color theme="1"/>
      <name val="Times New Roman"/>
      <family val="1"/>
    </font>
    <font>
      <sz val="10"/>
      <color rgb="FF000000"/>
      <name val="Times New Roman"/>
      <family val="1"/>
    </font>
    <font>
      <sz val="10"/>
      <color theme="1"/>
      <name val="Times New Roman"/>
      <family val="1"/>
    </font>
    <font>
      <b/>
      <sz val="13"/>
      <color rgb="FFFF0000"/>
      <name val="Times New Roman"/>
      <family val="1"/>
    </font>
    <font>
      <i/>
      <sz val="12"/>
      <color rgb="FF000000"/>
      <name val="Times New Roman"/>
      <family val="1"/>
    </font>
    <font>
      <b/>
      <sz val="12"/>
      <color theme="1"/>
      <name val="Times New Roman"/>
      <family val="1"/>
    </font>
    <font>
      <sz val="12"/>
      <name val="Times New Roman"/>
      <family val="1"/>
    </font>
    <font>
      <b/>
      <sz val="12"/>
      <name val="Times New Roman"/>
      <family val="1"/>
    </font>
    <font>
      <b/>
      <sz val="14"/>
      <name val="Times New Roman"/>
      <family val="1"/>
    </font>
    <font>
      <i/>
      <sz val="12"/>
      <name val="Times New Roman"/>
      <family val="1"/>
    </font>
    <font>
      <sz val="8"/>
      <name val="Times New Roman"/>
      <family val="1"/>
    </font>
    <font>
      <b/>
      <i/>
      <sz val="12"/>
      <name val="Times New Roman"/>
      <family val="1"/>
    </font>
    <font>
      <sz val="10"/>
      <name val="Times New Roman"/>
      <family val="1"/>
    </font>
    <font>
      <sz val="10"/>
      <name val="Arial"/>
      <family val="2"/>
    </font>
    <font>
      <b/>
      <sz val="11"/>
      <name val="Times New Roman"/>
      <family val="1"/>
    </font>
    <font>
      <b/>
      <sz val="10"/>
      <name val="Times New Roman"/>
      <family val="1"/>
    </font>
    <font>
      <i/>
      <sz val="10"/>
      <name val="Times New Roman"/>
      <family val="1"/>
    </font>
    <font>
      <sz val="12"/>
      <color theme="1"/>
      <name val="Times New Roman"/>
      <family val="2"/>
    </font>
    <font>
      <b/>
      <i/>
      <sz val="10"/>
      <name val="Times New Roman"/>
      <family val="1"/>
    </font>
    <font>
      <sz val="12"/>
      <name val=".VnTime"/>
      <family val="2"/>
    </font>
    <font>
      <sz val="10"/>
      <name val=".VnTime"/>
      <family val="2"/>
    </font>
    <font>
      <sz val="10"/>
      <name val="Times New Roman"/>
      <family val="1"/>
      <charset val="163"/>
    </font>
    <font>
      <sz val="14"/>
      <name val=".VNTIME"/>
      <family val="2"/>
    </font>
    <font>
      <sz val="11"/>
      <color indexed="8"/>
      <name val="Calibri"/>
      <family val="2"/>
    </font>
    <font>
      <sz val="14"/>
      <color theme="1"/>
      <name val="Times New Roman"/>
      <family val="2"/>
    </font>
    <font>
      <sz val="11"/>
      <name val="Times New Roman"/>
      <family val="1"/>
    </font>
    <font>
      <sz val="14"/>
      <name val="Times New Roman"/>
      <family val="1"/>
    </font>
    <font>
      <sz val="12"/>
      <color theme="1"/>
      <name val="Calibri"/>
      <family val="2"/>
      <scheme val="minor"/>
    </font>
    <font>
      <i/>
      <sz val="12"/>
      <color theme="1"/>
      <name val="Calibri"/>
      <family val="2"/>
      <scheme val="minor"/>
    </font>
    <font>
      <b/>
      <sz val="12"/>
      <color theme="1"/>
      <name val="Calibri"/>
      <family val="2"/>
      <scheme val="minor"/>
    </font>
    <font>
      <sz val="12"/>
      <color theme="1"/>
      <name val="Times New Roman"/>
      <family val="1"/>
    </font>
    <font>
      <sz val="12"/>
      <color rgb="FF000000"/>
      <name val="Times New Roman"/>
      <family val="1"/>
    </font>
    <font>
      <sz val="12"/>
      <color rgb="FFFF0000"/>
      <name val="Calibri"/>
      <family val="2"/>
      <scheme val="minor"/>
    </font>
    <font>
      <b/>
      <sz val="12"/>
      <color rgb="FF000000"/>
      <name val="Arial"/>
      <family val="2"/>
    </font>
    <font>
      <sz val="11"/>
      <color theme="1"/>
      <name val="Times New Roman"/>
      <family val="1"/>
    </font>
    <font>
      <sz val="11"/>
      <color rgb="FF000000"/>
      <name val="Times New Roman"/>
      <family val="1"/>
    </font>
    <font>
      <i/>
      <sz val="12"/>
      <color theme="1"/>
      <name val="Times New Roman"/>
      <family val="1"/>
    </font>
    <font>
      <i/>
      <sz val="11"/>
      <color rgb="FF000000"/>
      <name val="Times New Roman"/>
      <family val="1"/>
    </font>
    <font>
      <b/>
      <sz val="11"/>
      <color rgb="FF000000"/>
      <name val="Times New Roman"/>
      <family val="1"/>
    </font>
    <font>
      <b/>
      <sz val="11"/>
      <color theme="0"/>
      <name val="Times New Roman"/>
      <family val="1"/>
    </font>
    <font>
      <b/>
      <sz val="9"/>
      <color indexed="81"/>
      <name val="Tahoma"/>
      <family val="2"/>
    </font>
    <font>
      <sz val="9"/>
      <color indexed="81"/>
      <name val="Tahoma"/>
      <family val="2"/>
    </font>
    <font>
      <b/>
      <sz val="11"/>
      <color theme="1"/>
      <name val="Times New Roman"/>
      <family val="1"/>
    </font>
    <font>
      <b/>
      <i/>
      <sz val="12"/>
      <color rgb="FF000000"/>
      <name val="Times New Roman"/>
      <family val="1"/>
    </font>
    <font>
      <b/>
      <i/>
      <sz val="11"/>
      <color rgb="FF000000"/>
      <name val="Times New Roman"/>
      <family val="1"/>
    </font>
    <font>
      <b/>
      <i/>
      <sz val="12"/>
      <color theme="1"/>
      <name val="Times New Roman"/>
      <family val="1"/>
    </font>
    <font>
      <b/>
      <sz val="10"/>
      <color theme="1"/>
      <name val="Times New Roman"/>
      <family val="1"/>
    </font>
    <font>
      <i/>
      <sz val="10"/>
      <color theme="1"/>
      <name val="Times New Roman"/>
      <family val="1"/>
    </font>
    <font>
      <b/>
      <i/>
      <sz val="10"/>
      <color theme="1"/>
      <name val="Times New Roman"/>
      <family val="1"/>
    </font>
    <font>
      <i/>
      <sz val="13"/>
      <color rgb="FF000000"/>
      <name val="Times New Roman"/>
      <family val="1"/>
    </font>
    <font>
      <i/>
      <sz val="11"/>
      <name val="Times New Roman"/>
      <family val="1"/>
    </font>
    <font>
      <b/>
      <sz val="10"/>
      <color rgb="FF000000"/>
      <name val="Times New Roman"/>
      <family val="1"/>
    </font>
    <font>
      <sz val="10"/>
      <name val="MS Sans Serif"/>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4">
    <xf numFmtId="0" fontId="0" fillId="0" borderId="0"/>
    <xf numFmtId="43" fontId="9" fillId="0" borderId="0" applyFont="0" applyFill="0" applyBorder="0" applyAlignment="0" applyProtection="0"/>
    <xf numFmtId="9" fontId="9" fillId="0" borderId="0" applyFont="0" applyFill="0" applyBorder="0" applyAlignment="0" applyProtection="0"/>
    <xf numFmtId="0" fontId="26" fillId="0" borderId="0"/>
    <xf numFmtId="164" fontId="26" fillId="0" borderId="0" applyFont="0" applyFill="0" applyBorder="0" applyAlignment="0" applyProtection="0"/>
    <xf numFmtId="164" fontId="30" fillId="0" borderId="0" applyFont="0" applyFill="0" applyBorder="0" applyAlignment="0" applyProtection="0"/>
    <xf numFmtId="41" fontId="9" fillId="0" borderId="0" applyFont="0" applyFill="0" applyBorder="0" applyAlignment="0" applyProtection="0"/>
    <xf numFmtId="0" fontId="26" fillId="0" borderId="0"/>
    <xf numFmtId="0" fontId="9" fillId="0" borderId="0"/>
    <xf numFmtId="43" fontId="32" fillId="0" borderId="0" applyFont="0" applyFill="0" applyBorder="0" applyAlignment="0" applyProtection="0"/>
    <xf numFmtId="0" fontId="33" fillId="0" borderId="0"/>
    <xf numFmtId="0" fontId="9" fillId="0" borderId="0"/>
    <xf numFmtId="43" fontId="9" fillId="0" borderId="0" applyFont="0" applyFill="0" applyBorder="0" applyAlignment="0" applyProtection="0"/>
    <xf numFmtId="0" fontId="34" fillId="0" borderId="0"/>
    <xf numFmtId="0" fontId="26" fillId="0" borderId="0"/>
    <xf numFmtId="164" fontId="26" fillId="0" borderId="0" applyFont="0" applyFill="0" applyBorder="0" applyAlignment="0" applyProtection="0"/>
    <xf numFmtId="0" fontId="35" fillId="0" borderId="0"/>
    <xf numFmtId="43" fontId="36" fillId="0" borderId="0" applyFont="0" applyFill="0" applyBorder="0" applyAlignment="0" applyProtection="0"/>
    <xf numFmtId="164" fontId="26" fillId="0" borderId="0" applyFont="0" applyFill="0" applyBorder="0" applyAlignment="0" applyProtection="0"/>
    <xf numFmtId="0" fontId="32" fillId="0" borderId="0"/>
    <xf numFmtId="0" fontId="26" fillId="0" borderId="0"/>
    <xf numFmtId="0" fontId="19" fillId="0" borderId="0"/>
    <xf numFmtId="0" fontId="9"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0" fontId="37" fillId="0" borderId="0"/>
    <xf numFmtId="9" fontId="9" fillId="0" borderId="0" applyFont="0" applyFill="0" applyBorder="0" applyAlignment="0" applyProtection="0"/>
    <xf numFmtId="0" fontId="26" fillId="0" borderId="0"/>
    <xf numFmtId="0" fontId="30" fillId="0" borderId="0"/>
    <xf numFmtId="3" fontId="19" fillId="0" borderId="0">
      <alignment vertical="center" wrapText="1"/>
    </xf>
    <xf numFmtId="164" fontId="1" fillId="0" borderId="0" applyFont="0" applyFill="0" applyBorder="0" applyAlignment="0" applyProtection="0"/>
    <xf numFmtId="0" fontId="65" fillId="0" borderId="0" applyFont="0" applyFill="0" applyBorder="0" applyAlignment="0" applyProtection="0"/>
    <xf numFmtId="0" fontId="35" fillId="0" borderId="0"/>
  </cellStyleXfs>
  <cellXfs count="509">
    <xf numFmtId="0" fontId="0" fillId="0" borderId="0" xfId="0"/>
    <xf numFmtId="0" fontId="3"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166" fontId="10" fillId="0" borderId="0" xfId="1" applyNumberFormat="1" applyFont="1" applyAlignment="1">
      <alignment vertical="center" wrapText="1"/>
    </xf>
    <xf numFmtId="166" fontId="10" fillId="0" borderId="0" xfId="0" applyNumberFormat="1" applyFont="1" applyAlignment="1">
      <alignment vertical="center" wrapText="1"/>
    </xf>
    <xf numFmtId="0" fontId="13" fillId="0" borderId="0" xfId="0" applyFont="1" applyAlignment="1">
      <alignment horizontal="right" vertical="center"/>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vertical="center"/>
    </xf>
    <xf numFmtId="166" fontId="6" fillId="0" borderId="1" xfId="1" applyNumberFormat="1" applyFont="1" applyBorder="1" applyAlignment="1">
      <alignment horizontal="center" vertical="center" wrapText="1"/>
    </xf>
    <xf numFmtId="0" fontId="6" fillId="0" borderId="1" xfId="0" applyFont="1" applyBorder="1" applyAlignment="1">
      <alignment vertical="center" wrapText="1"/>
    </xf>
    <xf numFmtId="166" fontId="6" fillId="0" borderId="1" xfId="1" applyNumberFormat="1" applyFont="1" applyBorder="1" applyAlignment="1">
      <alignment vertical="center" wrapText="1"/>
    </xf>
    <xf numFmtId="0" fontId="7" fillId="0" borderId="1" xfId="0" applyFont="1" applyBorder="1" applyAlignment="1">
      <alignment vertical="center" wrapText="1"/>
    </xf>
    <xf numFmtId="166" fontId="7" fillId="0" borderId="1" xfId="1" applyNumberFormat="1" applyFont="1" applyBorder="1" applyAlignment="1">
      <alignment vertical="center" wrapText="1"/>
    </xf>
    <xf numFmtId="166" fontId="7" fillId="0" borderId="1" xfId="1"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0" fontId="12" fillId="0" borderId="1" xfId="0" quotePrefix="1" applyFont="1" applyBorder="1" applyAlignment="1">
      <alignment vertical="center" wrapText="1"/>
    </xf>
    <xf numFmtId="166" fontId="6" fillId="0" borderId="1" xfId="1" applyNumberFormat="1" applyFont="1" applyFill="1" applyBorder="1" applyAlignment="1">
      <alignment vertical="center" wrapText="1"/>
    </xf>
    <xf numFmtId="0" fontId="6" fillId="0" borderId="1" xfId="0" applyFont="1" applyBorder="1" applyAlignment="1">
      <alignment vertical="center"/>
    </xf>
    <xf numFmtId="166" fontId="6" fillId="0" borderId="1" xfId="1" applyNumberFormat="1" applyFont="1" applyBorder="1" applyAlignment="1">
      <alignment vertical="center"/>
    </xf>
    <xf numFmtId="166" fontId="10" fillId="0" borderId="0" xfId="0" applyNumberFormat="1" applyFont="1" applyAlignment="1">
      <alignment vertical="center"/>
    </xf>
    <xf numFmtId="0" fontId="16" fillId="0" borderId="0" xfId="0" quotePrefix="1" applyFont="1" applyAlignment="1">
      <alignment vertical="center"/>
    </xf>
    <xf numFmtId="0" fontId="11" fillId="0" borderId="0" xfId="0" applyFont="1" applyAlignment="1">
      <alignment vertical="center"/>
    </xf>
    <xf numFmtId="166" fontId="11" fillId="0" borderId="0" xfId="0" applyNumberFormat="1" applyFont="1" applyAlignment="1">
      <alignment vertical="center"/>
    </xf>
    <xf numFmtId="0" fontId="13" fillId="0" borderId="0" xfId="0" applyFont="1" applyAlignment="1">
      <alignment vertical="center"/>
    </xf>
    <xf numFmtId="0" fontId="19" fillId="0" borderId="0" xfId="0" applyFont="1" applyFill="1" applyAlignment="1">
      <alignment vertical="center" wrapText="1"/>
    </xf>
    <xf numFmtId="166" fontId="19" fillId="0" borderId="0" xfId="1" applyNumberFormat="1" applyFont="1" applyFill="1" applyAlignment="1">
      <alignment vertical="center" wrapText="1"/>
    </xf>
    <xf numFmtId="166" fontId="19" fillId="0" borderId="0" xfId="0" applyNumberFormat="1" applyFont="1" applyFill="1" applyAlignment="1">
      <alignment vertical="center" wrapText="1"/>
    </xf>
    <xf numFmtId="0" fontId="22" fillId="0" borderId="0" xfId="0" applyFont="1" applyFill="1" applyAlignment="1">
      <alignment horizontal="right" vertical="center"/>
    </xf>
    <xf numFmtId="0" fontId="20" fillId="0" borderId="1" xfId="0"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0" fontId="23" fillId="0" borderId="0" xfId="0" applyFont="1" applyFill="1" applyAlignment="1">
      <alignment vertical="center" wrapText="1"/>
    </xf>
    <xf numFmtId="166" fontId="20" fillId="0" borderId="1" xfId="1"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0" fontId="20" fillId="0" borderId="0" xfId="0" applyFont="1" applyFill="1" applyAlignment="1">
      <alignment vertical="center" wrapText="1"/>
    </xf>
    <xf numFmtId="0" fontId="20" fillId="0" borderId="1" xfId="0" applyFont="1" applyFill="1" applyBorder="1" applyAlignment="1">
      <alignment vertical="center" wrapText="1"/>
    </xf>
    <xf numFmtId="168" fontId="20" fillId="0" borderId="1" xfId="2"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166" fontId="19" fillId="0" borderId="1" xfId="1" applyNumberFormat="1" applyFont="1" applyFill="1" applyBorder="1" applyAlignment="1">
      <alignment horizontal="center" vertical="center" wrapText="1"/>
    </xf>
    <xf numFmtId="9" fontId="19"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166" fontId="22" fillId="0" borderId="1" xfId="1" applyNumberFormat="1" applyFont="1" applyFill="1" applyBorder="1" applyAlignment="1">
      <alignment horizontal="center" vertical="center" wrapText="1"/>
    </xf>
    <xf numFmtId="9" fontId="22" fillId="0" borderId="1" xfId="2" applyFont="1" applyFill="1" applyBorder="1" applyAlignment="1">
      <alignment horizontal="center" vertical="center" wrapText="1"/>
    </xf>
    <xf numFmtId="0" fontId="22" fillId="0" borderId="0" xfId="0" applyFont="1" applyFill="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166" fontId="24" fillId="0" borderId="1" xfId="1" applyNumberFormat="1" applyFont="1" applyFill="1" applyBorder="1" applyAlignment="1">
      <alignment horizontal="center" vertical="center" wrapText="1"/>
    </xf>
    <xf numFmtId="9" fontId="24" fillId="0" borderId="1" xfId="2" applyFont="1" applyFill="1" applyBorder="1" applyAlignment="1">
      <alignment horizontal="center" vertical="center" wrapText="1"/>
    </xf>
    <xf numFmtId="0" fontId="24" fillId="0" borderId="0" xfId="0" applyFont="1" applyFill="1" applyAlignment="1">
      <alignment vertical="center" wrapText="1"/>
    </xf>
    <xf numFmtId="0" fontId="8" fillId="0" borderId="0" xfId="0" applyFont="1" applyAlignment="1"/>
    <xf numFmtId="0" fontId="8" fillId="0" borderId="0" xfId="0" applyFont="1" applyFill="1" applyAlignment="1"/>
    <xf numFmtId="0" fontId="8" fillId="0" borderId="0" xfId="0" applyFont="1" applyAlignment="1">
      <alignment wrapText="1"/>
    </xf>
    <xf numFmtId="166" fontId="8" fillId="0" borderId="0" xfId="0" applyNumberFormat="1" applyFont="1" applyFill="1" applyAlignment="1"/>
    <xf numFmtId="0" fontId="5"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167" fontId="25" fillId="0" borderId="1" xfId="0" applyNumberFormat="1" applyFont="1" applyBorder="1" applyAlignment="1">
      <alignment horizontal="center" vertical="center" wrapText="1"/>
    </xf>
    <xf numFmtId="167" fontId="25" fillId="0" borderId="1" xfId="0" applyNumberFormat="1" applyFont="1" applyFill="1" applyBorder="1" applyAlignment="1">
      <alignment horizontal="center" vertical="center" wrapText="1"/>
    </xf>
    <xf numFmtId="0" fontId="25" fillId="0" borderId="0" xfId="0" applyFont="1" applyAlignment="1">
      <alignment wrapText="1"/>
    </xf>
    <xf numFmtId="0" fontId="4" fillId="0" borderId="1" xfId="0" applyFont="1" applyBorder="1" applyAlignment="1">
      <alignment vertical="center" wrapText="1"/>
    </xf>
    <xf numFmtId="166" fontId="4" fillId="0" borderId="1" xfId="1" applyNumberFormat="1" applyFont="1" applyBorder="1" applyAlignment="1">
      <alignment horizontal="center" vertical="center" wrapText="1"/>
    </xf>
    <xf numFmtId="166" fontId="4" fillId="0" borderId="1" xfId="1" applyNumberFormat="1" applyFont="1" applyFill="1" applyBorder="1" applyAlignment="1">
      <alignment horizontal="center" vertical="center" wrapText="1"/>
    </xf>
    <xf numFmtId="9" fontId="4" fillId="0" borderId="1" xfId="2" applyFont="1" applyBorder="1" applyAlignment="1">
      <alignment horizontal="center" vertical="center" wrapText="1"/>
    </xf>
    <xf numFmtId="0" fontId="4" fillId="0" borderId="0" xfId="0" applyFont="1" applyAlignment="1">
      <alignment wrapText="1"/>
    </xf>
    <xf numFmtId="168" fontId="4" fillId="0" borderId="1" xfId="2"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166" fontId="8" fillId="0" borderId="1" xfId="1" applyNumberFormat="1" applyFont="1" applyBorder="1" applyAlignment="1">
      <alignment horizontal="center" vertical="center" wrapText="1"/>
    </xf>
    <xf numFmtId="9" fontId="8" fillId="0" borderId="1" xfId="2"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9" fontId="8" fillId="0" borderId="1" xfId="2" applyFont="1" applyFill="1" applyBorder="1" applyAlignment="1">
      <alignment horizontal="center" vertical="center" wrapText="1"/>
    </xf>
    <xf numFmtId="0" fontId="8" fillId="0" borderId="0" xfId="0" applyFont="1" applyFill="1" applyAlignment="1">
      <alignment wrapText="1"/>
    </xf>
    <xf numFmtId="168" fontId="8" fillId="0" borderId="1" xfId="2" applyNumberFormat="1" applyFont="1" applyBorder="1" applyAlignment="1">
      <alignment horizontal="center" vertical="center" wrapText="1"/>
    </xf>
    <xf numFmtId="3" fontId="8" fillId="0" borderId="1" xfId="0" applyNumberFormat="1" applyFont="1" applyFill="1" applyBorder="1" applyAlignment="1">
      <alignment horizontal="left" vertical="center" wrapText="1"/>
    </xf>
    <xf numFmtId="3" fontId="8" fillId="0" borderId="1" xfId="0" applyNumberFormat="1" applyFont="1" applyFill="1" applyBorder="1" applyAlignment="1">
      <alignment vertical="center" wrapText="1"/>
    </xf>
    <xf numFmtId="0" fontId="5" fillId="0" borderId="1" xfId="0" applyFont="1" applyBorder="1" applyAlignment="1">
      <alignment vertical="center" wrapText="1"/>
    </xf>
    <xf numFmtId="166" fontId="8" fillId="0" borderId="1" xfId="1" applyNumberFormat="1" applyFont="1" applyBorder="1" applyAlignment="1">
      <alignment vertical="center" wrapText="1"/>
    </xf>
    <xf numFmtId="9" fontId="8" fillId="0" borderId="1" xfId="2" applyFont="1" applyBorder="1" applyAlignment="1">
      <alignment vertical="center" wrapText="1"/>
    </xf>
    <xf numFmtId="9" fontId="8" fillId="0" borderId="0" xfId="2" applyFont="1" applyFill="1" applyAlignment="1">
      <alignment wrapText="1"/>
    </xf>
    <xf numFmtId="0" fontId="25" fillId="0" borderId="0" xfId="3" applyFont="1" applyFill="1" applyAlignment="1">
      <alignment vertical="center"/>
    </xf>
    <xf numFmtId="0" fontId="25" fillId="0" borderId="0" xfId="3" applyFont="1" applyFill="1" applyAlignment="1">
      <alignment horizontal="center" vertical="center"/>
    </xf>
    <xf numFmtId="166" fontId="25" fillId="0" borderId="0" xfId="3" applyNumberFormat="1" applyFont="1" applyFill="1" applyAlignment="1">
      <alignment horizontal="left" vertical="center" wrapText="1"/>
    </xf>
    <xf numFmtId="166" fontId="28" fillId="0" borderId="0" xfId="4" applyNumberFormat="1" applyFont="1" applyFill="1" applyAlignment="1">
      <alignment vertical="center"/>
    </xf>
    <xf numFmtId="166" fontId="29" fillId="0" borderId="0" xfId="4" applyNumberFormat="1" applyFont="1" applyFill="1" applyAlignment="1">
      <alignment horizontal="center" vertical="center"/>
    </xf>
    <xf numFmtId="0" fontId="28" fillId="0" borderId="1" xfId="3" applyFont="1" applyFill="1" applyBorder="1" applyAlignment="1">
      <alignment horizontal="center" vertical="center" wrapText="1"/>
    </xf>
    <xf numFmtId="166" fontId="28" fillId="0" borderId="1" xfId="4" applyNumberFormat="1" applyFont="1" applyFill="1" applyBorder="1" applyAlignment="1">
      <alignment horizontal="center" vertical="center" wrapText="1"/>
    </xf>
    <xf numFmtId="49" fontId="28" fillId="0" borderId="1" xfId="3" applyNumberFormat="1" applyFont="1" applyFill="1" applyBorder="1" applyAlignment="1">
      <alignment horizontal="center" vertical="center"/>
    </xf>
    <xf numFmtId="49" fontId="28" fillId="0" borderId="1" xfId="3" applyNumberFormat="1" applyFont="1" applyFill="1" applyBorder="1" applyAlignment="1">
      <alignment horizontal="center" vertical="center" wrapText="1"/>
    </xf>
    <xf numFmtId="49" fontId="28" fillId="0" borderId="1" xfId="4" applyNumberFormat="1" applyFont="1" applyFill="1" applyBorder="1" applyAlignment="1">
      <alignment horizontal="center" vertical="center"/>
    </xf>
    <xf numFmtId="49" fontId="28" fillId="0" borderId="0" xfId="3" applyNumberFormat="1" applyFont="1" applyFill="1" applyAlignment="1">
      <alignment horizontal="center" vertical="center"/>
    </xf>
    <xf numFmtId="0" fontId="28" fillId="0" borderId="1" xfId="3" applyFont="1" applyFill="1" applyBorder="1" applyAlignment="1">
      <alignment horizontal="center" vertical="center"/>
    </xf>
    <xf numFmtId="0" fontId="28" fillId="0" borderId="1" xfId="3" applyFont="1" applyFill="1" applyBorder="1" applyAlignment="1">
      <alignment horizontal="left" vertical="center" wrapText="1"/>
    </xf>
    <xf numFmtId="41" fontId="31" fillId="0" borderId="1" xfId="6" applyFont="1" applyFill="1" applyBorder="1" applyAlignment="1">
      <alignment vertical="center"/>
    </xf>
    <xf numFmtId="0" fontId="25" fillId="0" borderId="1" xfId="3" applyFont="1" applyFill="1" applyBorder="1" applyAlignment="1">
      <alignment horizontal="center" vertical="center" wrapText="1"/>
    </xf>
    <xf numFmtId="0" fontId="25" fillId="0" borderId="1" xfId="7" applyFont="1" applyFill="1" applyBorder="1" applyAlignment="1">
      <alignment horizontal="center" vertical="center"/>
    </xf>
    <xf numFmtId="0" fontId="25" fillId="0" borderId="1" xfId="8" applyFont="1" applyFill="1" applyBorder="1" applyAlignment="1">
      <alignment vertical="center" wrapText="1"/>
    </xf>
    <xf numFmtId="41" fontId="25" fillId="0" borderId="1" xfId="6" applyFont="1" applyFill="1" applyBorder="1" applyAlignment="1">
      <alignment vertical="center"/>
    </xf>
    <xf numFmtId="169" fontId="28" fillId="0" borderId="1" xfId="9" applyNumberFormat="1" applyFont="1" applyFill="1" applyBorder="1" applyAlignment="1">
      <alignment horizontal="left" vertical="center" wrapText="1"/>
    </xf>
    <xf numFmtId="0" fontId="25" fillId="0" borderId="1" xfId="8" applyFont="1" applyFill="1" applyBorder="1" applyAlignment="1">
      <alignment horizontal="left" vertical="center" wrapText="1"/>
    </xf>
    <xf numFmtId="41" fontId="28" fillId="0" borderId="1" xfId="6" applyFont="1" applyFill="1" applyBorder="1" applyAlignment="1">
      <alignment vertical="center"/>
    </xf>
    <xf numFmtId="0" fontId="25" fillId="0" borderId="1" xfId="11" applyFont="1" applyFill="1" applyBorder="1" applyAlignment="1">
      <alignment horizontal="center" vertical="center" wrapText="1"/>
    </xf>
    <xf numFmtId="0" fontId="28" fillId="0" borderId="1" xfId="11" applyFont="1" applyFill="1" applyBorder="1" applyAlignment="1">
      <alignment horizontal="left" vertical="center" wrapText="1"/>
    </xf>
    <xf numFmtId="0" fontId="25" fillId="0" borderId="1" xfId="3" applyFont="1" applyFill="1" applyBorder="1" applyAlignment="1">
      <alignment horizontal="center" vertical="center"/>
    </xf>
    <xf numFmtId="0" fontId="28" fillId="0" borderId="1" xfId="3" applyFont="1" applyFill="1" applyBorder="1" applyAlignment="1">
      <alignment vertical="center" wrapText="1"/>
    </xf>
    <xf numFmtId="0" fontId="25" fillId="0" borderId="1" xfId="3" applyFont="1" applyFill="1" applyBorder="1" applyAlignment="1">
      <alignment vertical="center" wrapText="1"/>
    </xf>
    <xf numFmtId="0" fontId="28" fillId="0" borderId="1" xfId="3" applyFont="1" applyFill="1" applyBorder="1" applyAlignment="1">
      <alignment vertical="center"/>
    </xf>
    <xf numFmtId="0" fontId="25" fillId="0" borderId="1" xfId="3" applyFont="1" applyFill="1" applyBorder="1" applyAlignment="1">
      <alignment vertical="center"/>
    </xf>
    <xf numFmtId="165" fontId="28" fillId="0" borderId="1" xfId="12" applyNumberFormat="1" applyFont="1" applyFill="1" applyBorder="1" applyAlignment="1">
      <alignment horizontal="right" vertical="center"/>
    </xf>
    <xf numFmtId="0" fontId="28" fillId="0" borderId="1" xfId="13" applyFont="1" applyFill="1" applyBorder="1" applyAlignment="1">
      <alignment horizontal="left" vertical="center" wrapText="1"/>
    </xf>
    <xf numFmtId="166" fontId="28" fillId="0" borderId="1" xfId="3" applyNumberFormat="1" applyFont="1" applyFill="1" applyBorder="1" applyAlignment="1">
      <alignment horizontal="right" vertical="center" wrapText="1"/>
    </xf>
    <xf numFmtId="0" fontId="25" fillId="0" borderId="1" xfId="13" applyFont="1" applyFill="1" applyBorder="1" applyAlignment="1">
      <alignment horizontal="left" vertical="center" wrapText="1"/>
    </xf>
    <xf numFmtId="0" fontId="28" fillId="0" borderId="1" xfId="14" applyFont="1" applyFill="1" applyBorder="1" applyAlignment="1">
      <alignment horizontal="center" vertical="center" wrapText="1"/>
    </xf>
    <xf numFmtId="0" fontId="28" fillId="0" borderId="1" xfId="12" applyNumberFormat="1" applyFont="1" applyFill="1" applyBorder="1" applyAlignment="1">
      <alignment horizontal="left" vertical="center" wrapText="1"/>
    </xf>
    <xf numFmtId="0" fontId="25" fillId="0" borderId="1" xfId="14" applyFont="1" applyFill="1" applyBorder="1" applyAlignment="1">
      <alignment horizontal="left" vertical="center" wrapText="1"/>
    </xf>
    <xf numFmtId="166" fontId="25" fillId="0" borderId="0" xfId="15" applyNumberFormat="1" applyFont="1" applyFill="1" applyAlignment="1">
      <alignment vertical="center"/>
    </xf>
    <xf numFmtId="0" fontId="28" fillId="0" borderId="1" xfId="14" applyFont="1" applyFill="1" applyBorder="1" applyAlignment="1">
      <alignment horizontal="left" vertical="center" wrapText="1"/>
    </xf>
    <xf numFmtId="0" fontId="28" fillId="0" borderId="1" xfId="16" applyFont="1" applyFill="1" applyBorder="1" applyAlignment="1">
      <alignment horizontal="center" vertical="center"/>
    </xf>
    <xf numFmtId="3" fontId="28" fillId="0" borderId="1" xfId="16" applyNumberFormat="1" applyFont="1" applyFill="1" applyBorder="1" applyAlignment="1">
      <alignment horizontal="left" vertical="center" wrapText="1"/>
    </xf>
    <xf numFmtId="0" fontId="25" fillId="0" borderId="1" xfId="16" applyFont="1" applyFill="1" applyBorder="1" applyAlignment="1">
      <alignment horizontal="left" vertical="center" wrapText="1"/>
    </xf>
    <xf numFmtId="166" fontId="25" fillId="0" borderId="1" xfId="4" applyNumberFormat="1" applyFont="1" applyFill="1" applyBorder="1" applyAlignment="1">
      <alignment horizontal="center" vertical="center"/>
    </xf>
    <xf numFmtId="3" fontId="28" fillId="0" borderId="1" xfId="4" applyNumberFormat="1" applyFont="1" applyFill="1" applyBorder="1" applyAlignment="1">
      <alignment vertical="center"/>
    </xf>
    <xf numFmtId="3" fontId="28" fillId="0" borderId="1" xfId="4" applyNumberFormat="1" applyFont="1" applyFill="1" applyBorder="1" applyAlignment="1">
      <alignment horizontal="left" vertical="center" wrapText="1"/>
    </xf>
    <xf numFmtId="169" fontId="25" fillId="0" borderId="1" xfId="9" applyNumberFormat="1" applyFont="1" applyFill="1" applyBorder="1" applyAlignment="1">
      <alignment horizontal="left" vertical="center" wrapText="1"/>
    </xf>
    <xf numFmtId="0" fontId="28" fillId="0" borderId="0" xfId="3" applyFont="1" applyFill="1" applyAlignment="1">
      <alignment vertical="center"/>
    </xf>
    <xf numFmtId="169" fontId="25" fillId="0" borderId="1" xfId="11" applyNumberFormat="1" applyFont="1" applyFill="1" applyBorder="1" applyAlignment="1">
      <alignment horizontal="left" vertical="center" wrapText="1"/>
    </xf>
    <xf numFmtId="169" fontId="28" fillId="0" borderId="1" xfId="11" applyNumberFormat="1" applyFont="1" applyFill="1" applyBorder="1" applyAlignment="1">
      <alignment horizontal="left" vertical="center" wrapText="1"/>
    </xf>
    <xf numFmtId="166" fontId="28" fillId="0" borderId="1" xfId="17" applyNumberFormat="1" applyFont="1" applyFill="1" applyBorder="1" applyAlignment="1">
      <alignment horizontal="right" vertical="center" wrapText="1"/>
    </xf>
    <xf numFmtId="0" fontId="28" fillId="0" borderId="1" xfId="8" applyFont="1" applyFill="1" applyBorder="1" applyAlignment="1">
      <alignment horizontal="center" vertical="center" wrapText="1"/>
    </xf>
    <xf numFmtId="0" fontId="28" fillId="0" borderId="1" xfId="8" applyFont="1" applyFill="1" applyBorder="1" applyAlignment="1">
      <alignment horizontal="left" vertical="center" wrapText="1"/>
    </xf>
    <xf numFmtId="166" fontId="28" fillId="0" borderId="1" xfId="17" applyNumberFormat="1" applyFont="1" applyFill="1" applyBorder="1" applyAlignment="1">
      <alignment horizontal="right" vertical="center"/>
    </xf>
    <xf numFmtId="0" fontId="25" fillId="0" borderId="1" xfId="8" quotePrefix="1" applyFont="1" applyFill="1" applyBorder="1" applyAlignment="1">
      <alignment horizontal="center" vertical="center" wrapText="1"/>
    </xf>
    <xf numFmtId="166" fontId="28" fillId="0" borderId="1" xfId="18" applyNumberFormat="1" applyFont="1" applyFill="1" applyBorder="1" applyAlignment="1">
      <alignment horizontal="right" vertical="center" wrapText="1"/>
    </xf>
    <xf numFmtId="166" fontId="28" fillId="0" borderId="1" xfId="18" applyNumberFormat="1" applyFont="1" applyFill="1" applyBorder="1" applyAlignment="1">
      <alignment horizontal="left" vertical="center" wrapText="1"/>
    </xf>
    <xf numFmtId="0" fontId="25" fillId="0" borderId="1" xfId="3" applyFont="1" applyFill="1" applyBorder="1" applyAlignment="1">
      <alignment horizontal="left" vertical="center" wrapText="1"/>
    </xf>
    <xf numFmtId="170" fontId="25" fillId="0" borderId="1" xfId="3" applyNumberFormat="1" applyFont="1" applyFill="1" applyBorder="1" applyAlignment="1">
      <alignment horizontal="left" vertical="center" wrapText="1"/>
    </xf>
    <xf numFmtId="3" fontId="28" fillId="0" borderId="1" xfId="3" applyNumberFormat="1" applyFont="1" applyFill="1" applyBorder="1" applyAlignment="1">
      <alignment horizontal="right" vertical="center"/>
    </xf>
    <xf numFmtId="0" fontId="28" fillId="0" borderId="1" xfId="19" applyFont="1" applyFill="1" applyBorder="1" applyAlignment="1">
      <alignment horizontal="left" vertical="center" wrapText="1"/>
    </xf>
    <xf numFmtId="0" fontId="25" fillId="0" borderId="1" xfId="19" applyFont="1" applyFill="1" applyBorder="1" applyAlignment="1">
      <alignment horizontal="left" vertical="center" wrapText="1"/>
    </xf>
    <xf numFmtId="0" fontId="28" fillId="0" borderId="1" xfId="20" applyFont="1" applyFill="1" applyBorder="1" applyAlignment="1">
      <alignment vertical="center" wrapText="1"/>
    </xf>
    <xf numFmtId="0" fontId="25" fillId="0" borderId="1" xfId="20" applyFont="1" applyFill="1" applyBorder="1" applyAlignment="1">
      <alignment vertical="center" wrapText="1"/>
    </xf>
    <xf numFmtId="3" fontId="28" fillId="0" borderId="1" xfId="3" applyNumberFormat="1" applyFont="1" applyFill="1" applyBorder="1" applyAlignment="1">
      <alignment horizontal="right" vertical="center" wrapText="1"/>
    </xf>
    <xf numFmtId="0" fontId="25" fillId="0" borderId="1" xfId="3" applyFont="1" applyFill="1" applyBorder="1" applyAlignment="1">
      <alignment horizontal="justify" vertical="center" wrapText="1"/>
    </xf>
    <xf numFmtId="3" fontId="25" fillId="0" borderId="1" xfId="3" applyNumberFormat="1" applyFont="1" applyFill="1" applyBorder="1" applyAlignment="1">
      <alignment horizontal="right" vertical="center" wrapText="1"/>
    </xf>
    <xf numFmtId="0" fontId="25" fillId="0" borderId="1" xfId="21" applyFont="1" applyFill="1" applyBorder="1" applyAlignment="1">
      <alignment vertical="center" wrapText="1"/>
    </xf>
    <xf numFmtId="0" fontId="38" fillId="0" borderId="0" xfId="26" applyFont="1"/>
    <xf numFmtId="0" fontId="38" fillId="0" borderId="0" xfId="26" applyFont="1" applyBorder="1"/>
    <xf numFmtId="0" fontId="38" fillId="2" borderId="0" xfId="26" applyFont="1" applyFill="1" applyBorder="1"/>
    <xf numFmtId="0" fontId="29" fillId="0" borderId="0" xfId="26" applyFont="1" applyBorder="1" applyAlignment="1">
      <alignment horizontal="right" vertical="center"/>
    </xf>
    <xf numFmtId="0" fontId="27" fillId="0" borderId="0" xfId="26" applyFont="1"/>
    <xf numFmtId="0" fontId="21" fillId="0" borderId="0" xfId="26" applyFont="1"/>
    <xf numFmtId="0" fontId="39" fillId="0" borderId="0" xfId="26" applyFont="1"/>
    <xf numFmtId="0" fontId="12" fillId="0" borderId="1" xfId="0" applyFont="1" applyBorder="1" applyAlignment="1">
      <alignment horizontal="center" vertical="center" wrapText="1"/>
    </xf>
    <xf numFmtId="165" fontId="12" fillId="0" borderId="1" xfId="1"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28" fillId="0" borderId="1" xfId="22" applyFont="1" applyFill="1" applyBorder="1" applyAlignment="1">
      <alignment horizontal="center" vertical="center"/>
    </xf>
    <xf numFmtId="0" fontId="28" fillId="0" borderId="1" xfId="22" applyFont="1" applyFill="1" applyBorder="1" applyAlignment="1">
      <alignment vertical="center" wrapText="1"/>
    </xf>
    <xf numFmtId="165" fontId="28" fillId="0" borderId="1" xfId="23" applyNumberFormat="1" applyFont="1" applyFill="1" applyBorder="1" applyAlignment="1">
      <alignment horizontal="right" vertical="center"/>
    </xf>
    <xf numFmtId="0" fontId="25" fillId="0" borderId="1" xfId="22" applyFont="1" applyFill="1" applyBorder="1" applyAlignment="1">
      <alignment vertical="center" wrapText="1"/>
    </xf>
    <xf numFmtId="0" fontId="25" fillId="0" borderId="1" xfId="24" applyFont="1" applyFill="1" applyBorder="1" applyAlignment="1">
      <alignment vertical="center" wrapText="1"/>
    </xf>
    <xf numFmtId="0" fontId="11" fillId="0" borderId="0" xfId="0" applyFont="1" applyAlignment="1">
      <alignment horizontal="center" vertical="center"/>
    </xf>
    <xf numFmtId="0" fontId="28" fillId="0" borderId="1" xfId="26" applyFont="1" applyBorder="1" applyAlignment="1">
      <alignment horizontal="center" vertical="center" wrapText="1"/>
    </xf>
    <xf numFmtId="0" fontId="28" fillId="2" borderId="1" xfId="26" applyFont="1" applyFill="1" applyBorder="1" applyAlignment="1">
      <alignment horizontal="center" vertical="center" wrapText="1"/>
    </xf>
    <xf numFmtId="0" fontId="0" fillId="0" borderId="0" xfId="0"/>
    <xf numFmtId="165" fontId="28" fillId="0" borderId="1" xfId="26" applyNumberFormat="1" applyFont="1" applyBorder="1" applyAlignment="1">
      <alignment horizontal="right" vertical="center" wrapText="1"/>
    </xf>
    <xf numFmtId="9" fontId="28" fillId="0" borderId="1" xfId="2" applyFont="1" applyBorder="1" applyAlignment="1">
      <alignment horizontal="center" vertical="center" wrapText="1"/>
    </xf>
    <xf numFmtId="0" fontId="28" fillId="0" borderId="1" xfId="26" applyFont="1" applyBorder="1" applyAlignment="1">
      <alignment vertical="center" wrapText="1"/>
    </xf>
    <xf numFmtId="9" fontId="28" fillId="0" borderId="1" xfId="27" applyFont="1" applyBorder="1" applyAlignment="1">
      <alignment horizontal="center" vertical="center" wrapText="1"/>
    </xf>
    <xf numFmtId="0" fontId="28" fillId="0" borderId="1" xfId="26" applyFont="1" applyBorder="1" applyAlignment="1">
      <alignment horizontal="center" vertical="center"/>
    </xf>
    <xf numFmtId="165" fontId="28" fillId="0" borderId="1" xfId="5" applyNumberFormat="1" applyFont="1" applyBorder="1" applyAlignment="1">
      <alignment horizontal="right" vertical="center" wrapText="1"/>
    </xf>
    <xf numFmtId="0" fontId="25" fillId="0" borderId="1" xfId="26" applyFont="1" applyBorder="1" applyAlignment="1">
      <alignment horizontal="center" vertical="center"/>
    </xf>
    <xf numFmtId="0" fontId="25" fillId="0" borderId="1" xfId="26" applyFont="1" applyBorder="1" applyAlignment="1">
      <alignment horizontal="justify" vertical="center"/>
    </xf>
    <xf numFmtId="165" fontId="25" fillId="0" borderId="1" xfId="5" applyNumberFormat="1" applyFont="1" applyBorder="1" applyAlignment="1">
      <alignment horizontal="right" vertical="center" wrapText="1"/>
    </xf>
    <xf numFmtId="165" fontId="25" fillId="2" borderId="1" xfId="5" applyNumberFormat="1" applyFont="1" applyFill="1" applyBorder="1" applyAlignment="1">
      <alignment horizontal="right" vertical="center" wrapText="1"/>
    </xf>
    <xf numFmtId="0" fontId="25" fillId="0" borderId="1" xfId="26" applyFont="1" applyBorder="1" applyAlignment="1">
      <alignment horizontal="right" vertical="center" wrapText="1"/>
    </xf>
    <xf numFmtId="9" fontId="25" fillId="0" borderId="1" xfId="27" applyFont="1" applyBorder="1" applyAlignment="1">
      <alignment horizontal="center" vertical="center" wrapText="1"/>
    </xf>
    <xf numFmtId="9" fontId="25" fillId="0" borderId="1" xfId="2" applyFont="1" applyBorder="1" applyAlignment="1">
      <alignment horizontal="center" vertical="center" wrapText="1"/>
    </xf>
    <xf numFmtId="0" fontId="25" fillId="0" borderId="1" xfId="26" applyFont="1" applyBorder="1" applyAlignment="1">
      <alignment horizontal="justify" vertical="center" wrapText="1"/>
    </xf>
    <xf numFmtId="0" fontId="25" fillId="0" borderId="1" xfId="26" applyFont="1" applyBorder="1" applyAlignment="1">
      <alignment vertical="center" wrapText="1"/>
    </xf>
    <xf numFmtId="165" fontId="25" fillId="0" borderId="1" xfId="26" applyNumberFormat="1" applyFont="1" applyBorder="1" applyAlignment="1">
      <alignment horizontal="right" vertical="center" wrapText="1"/>
    </xf>
    <xf numFmtId="0" fontId="28" fillId="0" borderId="1" xfId="26" applyFont="1" applyFill="1" applyBorder="1" applyAlignment="1">
      <alignment horizontal="center" vertical="center" wrapText="1"/>
    </xf>
    <xf numFmtId="0" fontId="28" fillId="0" borderId="1" xfId="26" applyFont="1" applyFill="1" applyBorder="1" applyAlignment="1">
      <alignment vertical="center" wrapText="1"/>
    </xf>
    <xf numFmtId="0" fontId="28" fillId="0" borderId="1" xfId="26" applyFont="1" applyBorder="1" applyAlignment="1">
      <alignment horizontal="justify" vertical="center" wrapText="1"/>
    </xf>
    <xf numFmtId="165" fontId="28" fillId="2" borderId="1" xfId="5" applyNumberFormat="1" applyFont="1" applyFill="1" applyBorder="1" applyAlignment="1">
      <alignment horizontal="right" vertical="center" wrapText="1"/>
    </xf>
    <xf numFmtId="0" fontId="28" fillId="0" borderId="1" xfId="26" applyFont="1" applyBorder="1" applyAlignment="1">
      <alignment horizontal="right" vertical="center" wrapText="1"/>
    </xf>
    <xf numFmtId="0" fontId="25" fillId="2" borderId="1" xfId="28" applyFont="1" applyFill="1" applyBorder="1" applyAlignment="1">
      <alignment horizontal="center" vertical="center" wrapText="1"/>
    </xf>
    <xf numFmtId="0" fontId="25" fillId="2" borderId="1" xfId="28" applyNumberFormat="1" applyFont="1" applyFill="1" applyBorder="1" applyAlignment="1">
      <alignment vertical="center" wrapText="1"/>
    </xf>
    <xf numFmtId="0" fontId="28" fillId="2" borderId="1" xfId="28" applyFont="1" applyFill="1" applyBorder="1" applyAlignment="1">
      <alignment horizontal="center" vertical="center" wrapText="1"/>
    </xf>
    <xf numFmtId="0" fontId="28" fillId="2" borderId="1" xfId="28" applyFont="1" applyFill="1" applyBorder="1" applyAlignment="1">
      <alignment vertical="center" wrapText="1"/>
    </xf>
    <xf numFmtId="3" fontId="28" fillId="0" borderId="1" xfId="26" applyNumberFormat="1" applyFont="1" applyBorder="1" applyAlignment="1">
      <alignment horizontal="right"/>
    </xf>
    <xf numFmtId="3" fontId="25" fillId="0" borderId="1" xfId="26" applyNumberFormat="1" applyFont="1" applyBorder="1" applyAlignment="1">
      <alignment horizontal="right"/>
    </xf>
    <xf numFmtId="0" fontId="25" fillId="2" borderId="1" xfId="28" applyFont="1" applyFill="1" applyBorder="1" applyAlignment="1">
      <alignment vertical="center" wrapText="1"/>
    </xf>
    <xf numFmtId="0" fontId="25" fillId="0" borderId="1" xfId="26" applyFont="1" applyBorder="1" applyAlignment="1">
      <alignment horizontal="right"/>
    </xf>
    <xf numFmtId="0" fontId="40" fillId="0" borderId="0" xfId="0" applyFont="1"/>
    <xf numFmtId="0" fontId="40" fillId="0" borderId="0" xfId="0" applyFont="1" applyAlignment="1">
      <alignment horizontal="left"/>
    </xf>
    <xf numFmtId="165" fontId="40" fillId="0" borderId="0" xfId="1" applyNumberFormat="1" applyFont="1"/>
    <xf numFmtId="9" fontId="12" fillId="0" borderId="0" xfId="0" applyNumberFormat="1" applyFont="1" applyAlignment="1">
      <alignment horizontal="right" vertical="center"/>
    </xf>
    <xf numFmtId="0" fontId="40" fillId="0" borderId="0" xfId="0" applyFont="1" applyAlignment="1">
      <alignment horizontal="center"/>
    </xf>
    <xf numFmtId="0" fontId="22" fillId="0" borderId="1" xfId="0" applyFont="1" applyBorder="1" applyAlignment="1">
      <alignment horizontal="center" vertical="center" wrapText="1"/>
    </xf>
    <xf numFmtId="165" fontId="22" fillId="0" borderId="1" xfId="1"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0" fontId="41" fillId="0" borderId="0" xfId="0" applyFont="1" applyAlignment="1">
      <alignment horizont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165" fontId="20" fillId="0" borderId="1" xfId="1" applyNumberFormat="1" applyFont="1" applyBorder="1" applyAlignment="1">
      <alignment vertical="center" wrapText="1"/>
    </xf>
    <xf numFmtId="9" fontId="20" fillId="0" borderId="1" xfId="0" applyNumberFormat="1" applyFont="1" applyBorder="1" applyAlignment="1">
      <alignment vertical="center" wrapText="1"/>
    </xf>
    <xf numFmtId="0" fontId="42" fillId="0" borderId="0" xfId="0" applyFont="1"/>
    <xf numFmtId="165" fontId="42" fillId="0" borderId="0" xfId="0" applyNumberFormat="1" applyFont="1"/>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165" fontId="19" fillId="0" borderId="1" xfId="1" applyNumberFormat="1" applyFont="1" applyBorder="1" applyAlignment="1">
      <alignment vertical="center" wrapText="1"/>
    </xf>
    <xf numFmtId="9" fontId="19" fillId="0" borderId="1" xfId="0" applyNumberFormat="1" applyFont="1" applyBorder="1" applyAlignment="1">
      <alignment vertical="center" wrapText="1"/>
    </xf>
    <xf numFmtId="43" fontId="19" fillId="0" borderId="1" xfId="0" applyNumberFormat="1" applyFont="1" applyBorder="1" applyAlignment="1">
      <alignment horizontal="left"/>
    </xf>
    <xf numFmtId="165" fontId="19" fillId="0" borderId="1" xfId="1" applyNumberFormat="1" applyFont="1" applyBorder="1"/>
    <xf numFmtId="165" fontId="19" fillId="0" borderId="1" xfId="1" applyNumberFormat="1" applyFont="1" applyBorder="1" applyAlignment="1"/>
    <xf numFmtId="0" fontId="19" fillId="0" borderId="1" xfId="0" applyFont="1" applyBorder="1" applyAlignment="1">
      <alignment horizontal="left"/>
    </xf>
    <xf numFmtId="165" fontId="19" fillId="2" borderId="1" xfId="1" applyNumberFormat="1" applyFont="1" applyFill="1" applyBorder="1" applyAlignment="1">
      <alignment horizontal="left"/>
    </xf>
    <xf numFmtId="0" fontId="43" fillId="2" borderId="1" xfId="0" applyFont="1" applyFill="1" applyBorder="1" applyAlignment="1">
      <alignment horizontal="left" vertical="center" wrapText="1"/>
    </xf>
    <xf numFmtId="165" fontId="43" fillId="2" borderId="1" xfId="1" applyNumberFormat="1" applyFont="1" applyFill="1" applyBorder="1" applyAlignment="1">
      <alignment vertical="center" wrapText="1"/>
    </xf>
    <xf numFmtId="165" fontId="44" fillId="2" borderId="1" xfId="1" applyNumberFormat="1" applyFont="1" applyFill="1" applyBorder="1" applyAlignment="1">
      <alignment horizontal="righ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165" fontId="19" fillId="2" borderId="1" xfId="1" applyNumberFormat="1" applyFont="1" applyFill="1" applyBorder="1" applyAlignment="1">
      <alignment vertical="center" wrapText="1"/>
    </xf>
    <xf numFmtId="0" fontId="45" fillId="2" borderId="0" xfId="0" applyFont="1" applyFill="1"/>
    <xf numFmtId="37" fontId="19" fillId="0" borderId="1" xfId="0" applyNumberFormat="1" applyFont="1" applyBorder="1" applyAlignment="1">
      <alignment horizontal="left" vertical="center" wrapText="1"/>
    </xf>
    <xf numFmtId="37" fontId="19" fillId="0" borderId="1" xfId="0" applyNumberFormat="1" applyFont="1" applyFill="1" applyBorder="1" applyAlignment="1">
      <alignment horizontal="left" vertical="center" wrapText="1"/>
    </xf>
    <xf numFmtId="165" fontId="19" fillId="0" borderId="1" xfId="1" applyNumberFormat="1" applyFont="1" applyFill="1" applyBorder="1" applyAlignment="1">
      <alignment vertical="center" wrapText="1"/>
    </xf>
    <xf numFmtId="9" fontId="19" fillId="0" borderId="1" xfId="0" applyNumberFormat="1" applyFont="1" applyFill="1" applyBorder="1" applyAlignment="1">
      <alignment vertical="center" wrapText="1"/>
    </xf>
    <xf numFmtId="0" fontId="40" fillId="0" borderId="0" xfId="0" applyFont="1" applyFill="1"/>
    <xf numFmtId="0" fontId="43" fillId="2" borderId="0" xfId="0" applyFont="1" applyFill="1" applyAlignment="1">
      <alignment horizontal="left" vertical="center" wrapText="1"/>
    </xf>
    <xf numFmtId="3" fontId="43" fillId="2" borderId="1" xfId="0" applyNumberFormat="1" applyFont="1" applyFill="1" applyBorder="1" applyAlignment="1">
      <alignment vertical="center" wrapText="1"/>
    </xf>
    <xf numFmtId="0" fontId="45" fillId="0" borderId="0" xfId="0" applyFont="1"/>
    <xf numFmtId="0" fontId="19" fillId="2" borderId="1" xfId="0" applyFont="1" applyFill="1" applyBorder="1" applyAlignment="1">
      <alignment horizontal="left"/>
    </xf>
    <xf numFmtId="0" fontId="40" fillId="2" borderId="0" xfId="0" applyFont="1" applyFill="1"/>
    <xf numFmtId="0" fontId="20" fillId="2" borderId="1" xfId="0" applyFont="1" applyFill="1" applyBorder="1" applyAlignment="1">
      <alignment horizontal="center" vertical="center" wrapText="1"/>
    </xf>
    <xf numFmtId="165" fontId="20" fillId="2" borderId="1" xfId="1" applyNumberFormat="1" applyFont="1" applyFill="1" applyBorder="1" applyAlignment="1">
      <alignment horizontal="left"/>
    </xf>
    <xf numFmtId="0" fontId="18" fillId="2" borderId="0" xfId="0" applyFont="1" applyFill="1"/>
    <xf numFmtId="0" fontId="46" fillId="0" borderId="0" xfId="0" applyFont="1" applyAlignment="1">
      <alignment vertical="center"/>
    </xf>
    <xf numFmtId="9" fontId="40" fillId="0" borderId="0" xfId="0" applyNumberFormat="1" applyFont="1"/>
    <xf numFmtId="0" fontId="12" fillId="0" borderId="1" xfId="0" applyFont="1" applyBorder="1" applyAlignment="1">
      <alignment horizontal="left" vertical="center" wrapText="1"/>
    </xf>
    <xf numFmtId="0" fontId="10" fillId="0" borderId="1" xfId="0" applyFont="1" applyBorder="1" applyAlignment="1">
      <alignment horizontal="center" vertical="center" wrapText="1"/>
    </xf>
    <xf numFmtId="3" fontId="11" fillId="0" borderId="0" xfId="0" applyNumberFormat="1" applyFont="1" applyAlignment="1">
      <alignment vertical="center"/>
    </xf>
    <xf numFmtId="166" fontId="10" fillId="0" borderId="0" xfId="5" applyNumberFormat="1" applyFont="1" applyAlignment="1">
      <alignment vertical="center"/>
    </xf>
    <xf numFmtId="0" fontId="11"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166" fontId="11" fillId="0" borderId="1" xfId="5" applyNumberFormat="1" applyFont="1" applyBorder="1" applyAlignment="1">
      <alignment horizontal="center" vertical="center" wrapText="1"/>
    </xf>
    <xf numFmtId="0" fontId="11" fillId="0" borderId="1" xfId="0" applyNumberFormat="1" applyFont="1" applyBorder="1" applyAlignment="1">
      <alignment horizontal="justify" vertical="center" wrapText="1"/>
    </xf>
    <xf numFmtId="0" fontId="10" fillId="0" borderId="1" xfId="0" applyNumberFormat="1" applyFont="1" applyBorder="1" applyAlignment="1">
      <alignment horizontal="justify" vertical="center" wrapText="1"/>
    </xf>
    <xf numFmtId="166" fontId="10" fillId="0" borderId="1" xfId="5" applyNumberFormat="1" applyFont="1" applyBorder="1" applyAlignment="1">
      <alignment horizontal="center" vertical="center" wrapText="1"/>
    </xf>
    <xf numFmtId="0" fontId="13" fillId="0" borderId="1" xfId="0" applyFont="1" applyBorder="1" applyAlignment="1">
      <alignment horizontal="center" vertical="center" wrapText="1"/>
    </xf>
    <xf numFmtId="0" fontId="17" fillId="0" borderId="0" xfId="0" applyFont="1" applyAlignment="1">
      <alignment horizontal="right" vertical="center"/>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3" fontId="47" fillId="0" borderId="1" xfId="0" applyNumberFormat="1" applyFont="1" applyBorder="1" applyAlignment="1">
      <alignment horizontal="right" vertical="center" wrapText="1"/>
    </xf>
    <xf numFmtId="3" fontId="47" fillId="2" borderId="1" xfId="0" applyNumberFormat="1" applyFont="1" applyFill="1" applyBorder="1" applyAlignment="1">
      <alignment horizontal="right" vertical="center" wrapText="1"/>
    </xf>
    <xf numFmtId="3" fontId="0" fillId="0" borderId="0" xfId="0" applyNumberFormat="1"/>
    <xf numFmtId="0" fontId="43" fillId="0" borderId="1" xfId="0" applyFont="1" applyBorder="1" applyAlignment="1">
      <alignment vertical="top" wrapText="1"/>
    </xf>
    <xf numFmtId="0" fontId="43" fillId="0" borderId="1" xfId="0" applyFont="1" applyBorder="1" applyAlignment="1">
      <alignment horizontal="left" vertical="center" wrapText="1"/>
    </xf>
    <xf numFmtId="3" fontId="48" fillId="0" borderId="1" xfId="0" applyNumberFormat="1" applyFont="1" applyBorder="1" applyAlignment="1">
      <alignment vertical="center"/>
    </xf>
    <xf numFmtId="0" fontId="44" fillId="0" borderId="1" xfId="0" quotePrefix="1" applyFont="1" applyBorder="1" applyAlignment="1">
      <alignment horizontal="center" vertical="center" wrapText="1"/>
    </xf>
    <xf numFmtId="3" fontId="49" fillId="0" borderId="1" xfId="0" applyNumberFormat="1" applyFont="1" applyBorder="1" applyAlignment="1">
      <alignment vertical="center" wrapText="1"/>
    </xf>
    <xf numFmtId="3" fontId="50" fillId="0" borderId="1" xfId="0" applyNumberFormat="1" applyFont="1" applyBorder="1" applyAlignment="1">
      <alignment vertical="center"/>
    </xf>
    <xf numFmtId="3" fontId="43" fillId="0" borderId="1" xfId="0" applyNumberFormat="1" applyFont="1" applyBorder="1" applyAlignment="1">
      <alignment vertical="center" wrapText="1"/>
    </xf>
    <xf numFmtId="3" fontId="49" fillId="2" borderId="1" xfId="0" applyNumberFormat="1" applyFont="1" applyFill="1" applyBorder="1" applyAlignment="1">
      <alignment vertical="center" wrapText="1"/>
    </xf>
    <xf numFmtId="165" fontId="49" fillId="0" borderId="1" xfId="1" applyNumberFormat="1" applyFont="1" applyBorder="1"/>
    <xf numFmtId="3" fontId="17" fillId="0" borderId="4" xfId="0" applyNumberFormat="1" applyFont="1" applyBorder="1" applyAlignment="1">
      <alignment vertical="center" wrapText="1"/>
    </xf>
    <xf numFmtId="0" fontId="17" fillId="0" borderId="4" xfId="0" applyFont="1" applyBorder="1" applyAlignment="1">
      <alignment vertical="center" wrapText="1"/>
    </xf>
    <xf numFmtId="0" fontId="44" fillId="2" borderId="1" xfId="0" applyFont="1" applyFill="1" applyBorder="1" applyAlignment="1">
      <alignment vertical="center" wrapText="1"/>
    </xf>
    <xf numFmtId="3" fontId="48" fillId="2" borderId="1" xfId="0" applyNumberFormat="1" applyFont="1" applyFill="1" applyBorder="1" applyAlignment="1">
      <alignment horizontal="right" vertical="center" wrapText="1"/>
    </xf>
    <xf numFmtId="0" fontId="52" fillId="2" borderId="0" xfId="0" applyFont="1" applyFill="1"/>
    <xf numFmtId="3" fontId="20" fillId="0" borderId="1" xfId="0" applyNumberFormat="1" applyFont="1" applyFill="1" applyBorder="1" applyAlignment="1">
      <alignment vertical="center" wrapText="1"/>
    </xf>
    <xf numFmtId="9" fontId="20" fillId="0" borderId="1" xfId="0" applyNumberFormat="1" applyFont="1" applyFill="1" applyBorder="1" applyAlignment="1">
      <alignment vertical="center" wrapText="1"/>
    </xf>
    <xf numFmtId="3" fontId="19" fillId="0" borderId="1" xfId="0" applyNumberFormat="1" applyFont="1" applyFill="1" applyBorder="1" applyAlignment="1">
      <alignment vertical="center" wrapText="1"/>
    </xf>
    <xf numFmtId="3" fontId="22" fillId="0" borderId="1" xfId="0" applyNumberFormat="1" applyFont="1" applyFill="1" applyBorder="1" applyAlignment="1">
      <alignment vertical="center" wrapText="1"/>
    </xf>
    <xf numFmtId="0" fontId="20" fillId="0" borderId="0" xfId="0" applyFont="1" applyFill="1" applyAlignment="1">
      <alignment horizontal="left" vertical="center"/>
    </xf>
    <xf numFmtId="0" fontId="43" fillId="0" borderId="0" xfId="0" applyFont="1" applyFill="1"/>
    <xf numFmtId="0" fontId="49" fillId="0" borderId="0" xfId="0" applyFont="1" applyFill="1"/>
    <xf numFmtId="0" fontId="17" fillId="0" borderId="0" xfId="0" applyFont="1" applyFill="1" applyAlignment="1">
      <alignment horizontal="right" vertical="center"/>
    </xf>
    <xf numFmtId="0" fontId="17"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8" fillId="0" borderId="0" xfId="0" applyFont="1" applyFill="1"/>
    <xf numFmtId="0" fontId="19" fillId="0" borderId="1" xfId="0" applyFont="1" applyFill="1" applyBorder="1" applyAlignment="1">
      <alignment horizontal="center"/>
    </xf>
    <xf numFmtId="0" fontId="19" fillId="0" borderId="0" xfId="0" applyFont="1" applyFill="1"/>
    <xf numFmtId="0" fontId="22" fillId="0" borderId="0" xfId="0" applyFont="1" applyFill="1"/>
    <xf numFmtId="3" fontId="19" fillId="0" borderId="0" xfId="0" applyNumberFormat="1" applyFont="1" applyFill="1"/>
    <xf numFmtId="0" fontId="20" fillId="0" borderId="1" xfId="0" applyFont="1" applyFill="1" applyBorder="1" applyAlignment="1">
      <alignment horizontal="center"/>
    </xf>
    <xf numFmtId="0" fontId="20" fillId="0" borderId="0" xfId="0" applyFont="1" applyFill="1"/>
    <xf numFmtId="171"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19" fillId="0" borderId="0" xfId="0" applyFont="1" applyFill="1" applyAlignment="1">
      <alignment horizontal="left"/>
    </xf>
    <xf numFmtId="3" fontId="20" fillId="0" borderId="1" xfId="0" applyNumberFormat="1" applyFont="1" applyFill="1" applyBorder="1" applyAlignment="1">
      <alignment horizontal="left" vertical="center" wrapText="1"/>
    </xf>
    <xf numFmtId="3" fontId="19" fillId="0" borderId="1" xfId="0" applyNumberFormat="1" applyFont="1" applyFill="1" applyBorder="1" applyAlignment="1">
      <alignment horizontal="left" vertical="center" wrapText="1"/>
    </xf>
    <xf numFmtId="0" fontId="47" fillId="2" borderId="0" xfId="0" applyFont="1" applyFill="1"/>
    <xf numFmtId="0" fontId="55" fillId="2" borderId="0" xfId="0" applyFont="1" applyFill="1"/>
    <xf numFmtId="3" fontId="47" fillId="2" borderId="9" xfId="0" applyNumberFormat="1" applyFont="1" applyFill="1" applyBorder="1"/>
    <xf numFmtId="3" fontId="47" fillId="2" borderId="0" xfId="0" applyNumberFormat="1" applyFont="1" applyFill="1"/>
    <xf numFmtId="3" fontId="47" fillId="2" borderId="10" xfId="0" applyNumberFormat="1" applyFont="1" applyFill="1" applyBorder="1"/>
    <xf numFmtId="0" fontId="51" fillId="2" borderId="1" xfId="0" applyFont="1" applyFill="1" applyBorder="1" applyAlignment="1">
      <alignment horizontal="center" vertical="center" wrapText="1"/>
    </xf>
    <xf numFmtId="3" fontId="51" fillId="2" borderId="8" xfId="0" applyNumberFormat="1" applyFont="1" applyFill="1" applyBorder="1" applyAlignment="1">
      <alignment horizontal="center" wrapText="1"/>
    </xf>
    <xf numFmtId="3" fontId="51" fillId="2" borderId="8" xfId="0" applyNumberFormat="1" applyFont="1" applyFill="1" applyBorder="1" applyAlignment="1">
      <alignment horizontal="right" wrapText="1"/>
    </xf>
    <xf numFmtId="9" fontId="51" fillId="2" borderId="8" xfId="2" applyFont="1" applyFill="1" applyBorder="1" applyAlignment="1">
      <alignment horizontal="right" wrapText="1"/>
    </xf>
    <xf numFmtId="3" fontId="48" fillId="2" borderId="9" xfId="0" applyNumberFormat="1" applyFont="1" applyFill="1" applyBorder="1" applyAlignment="1">
      <alignment horizontal="center" wrapText="1"/>
    </xf>
    <xf numFmtId="3" fontId="48" fillId="2" borderId="9" xfId="0" applyNumberFormat="1" applyFont="1" applyFill="1" applyBorder="1" applyAlignment="1">
      <alignment horizontal="left" wrapText="1"/>
    </xf>
    <xf numFmtId="3" fontId="48" fillId="2" borderId="9" xfId="0" applyNumberFormat="1" applyFont="1" applyFill="1" applyBorder="1" applyAlignment="1">
      <alignment horizontal="right" wrapText="1"/>
    </xf>
    <xf numFmtId="9" fontId="48" fillId="2" borderId="9" xfId="2" applyFont="1" applyFill="1" applyBorder="1" applyAlignment="1">
      <alignment horizontal="right" wrapText="1"/>
    </xf>
    <xf numFmtId="3" fontId="48" fillId="2" borderId="10" xfId="0" applyNumberFormat="1" applyFont="1" applyFill="1" applyBorder="1" applyAlignment="1">
      <alignment horizontal="center" wrapText="1"/>
    </xf>
    <xf numFmtId="3" fontId="48" fillId="2" borderId="10" xfId="0" applyNumberFormat="1" applyFont="1" applyFill="1" applyBorder="1" applyAlignment="1">
      <alignment horizontal="left" wrapText="1"/>
    </xf>
    <xf numFmtId="3" fontId="48" fillId="2" borderId="10" xfId="0" applyNumberFormat="1" applyFont="1" applyFill="1" applyBorder="1" applyAlignment="1">
      <alignment horizontal="right" wrapText="1"/>
    </xf>
    <xf numFmtId="9" fontId="48" fillId="2" borderId="10" xfId="2" applyFont="1" applyFill="1" applyBorder="1" applyAlignment="1">
      <alignment horizontal="right" wrapText="1"/>
    </xf>
    <xf numFmtId="0" fontId="57" fillId="2" borderId="0" xfId="0" applyFont="1" applyFill="1" applyAlignment="1">
      <alignment vertical="center"/>
    </xf>
    <xf numFmtId="0" fontId="51" fillId="2" borderId="0" xfId="0" applyFont="1" applyFill="1" applyAlignment="1">
      <alignment vertical="center"/>
    </xf>
    <xf numFmtId="0" fontId="12"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vertical="center" wrapText="1"/>
    </xf>
    <xf numFmtId="0" fontId="56" fillId="0" borderId="1" xfId="0" applyFont="1" applyFill="1" applyBorder="1" applyAlignment="1">
      <alignment horizontal="center" vertical="center" wrapText="1"/>
    </xf>
    <xf numFmtId="3" fontId="56" fillId="0" borderId="1" xfId="0" applyNumberFormat="1" applyFont="1" applyFill="1" applyBorder="1" applyAlignment="1">
      <alignment vertical="center" wrapText="1"/>
    </xf>
    <xf numFmtId="3" fontId="17" fillId="0" borderId="1" xfId="0" applyNumberFormat="1" applyFont="1" applyFill="1" applyBorder="1" applyAlignment="1">
      <alignment vertical="center" wrapText="1"/>
    </xf>
    <xf numFmtId="0" fontId="58" fillId="0" borderId="0" xfId="0" applyFont="1" applyFill="1"/>
    <xf numFmtId="0" fontId="44" fillId="0" borderId="1" xfId="0" applyFont="1" applyFill="1" applyBorder="1" applyAlignment="1">
      <alignment vertical="center" wrapText="1"/>
    </xf>
    <xf numFmtId="3" fontId="44" fillId="0" borderId="1" xfId="0" applyNumberFormat="1" applyFont="1" applyFill="1" applyBorder="1" applyAlignment="1">
      <alignment horizontal="center" vertical="center" wrapText="1"/>
    </xf>
    <xf numFmtId="3" fontId="44" fillId="0" borderId="1" xfId="0" applyNumberFormat="1" applyFont="1" applyFill="1" applyBorder="1" applyAlignment="1">
      <alignment vertical="center" wrapText="1"/>
    </xf>
    <xf numFmtId="0" fontId="18" fillId="0" borderId="1" xfId="0" applyFont="1" applyFill="1" applyBorder="1"/>
    <xf numFmtId="0" fontId="43" fillId="0" borderId="1" xfId="0" applyFont="1" applyFill="1" applyBorder="1"/>
    <xf numFmtId="0" fontId="49" fillId="0" borderId="1" xfId="0" applyFont="1" applyFill="1" applyBorder="1"/>
    <xf numFmtId="3" fontId="17" fillId="0" borderId="1" xfId="0" applyNumberFormat="1" applyFont="1" applyFill="1" applyBorder="1" applyAlignment="1">
      <alignment horizontal="center" vertical="center" wrapText="1"/>
    </xf>
    <xf numFmtId="0" fontId="43" fillId="0" borderId="0" xfId="0" applyFont="1" applyFill="1" applyAlignment="1">
      <alignment horizontal="left"/>
    </xf>
    <xf numFmtId="0" fontId="1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59" fillId="0" borderId="0" xfId="0" applyFont="1" applyAlignment="1">
      <alignment horizontal="left" vertical="center"/>
    </xf>
    <xf numFmtId="0" fontId="15" fillId="0" borderId="0" xfId="0" applyFont="1"/>
    <xf numFmtId="0" fontId="60" fillId="0" borderId="0" xfId="0" applyFont="1"/>
    <xf numFmtId="165" fontId="15" fillId="0" borderId="0" xfId="1" applyNumberFormat="1" applyFont="1"/>
    <xf numFmtId="0" fontId="15" fillId="2" borderId="1"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60" fillId="2" borderId="1" xfId="0" applyFont="1" applyFill="1" applyBorder="1" applyAlignment="1">
      <alignment horizontal="center" vertical="center"/>
    </xf>
    <xf numFmtId="0" fontId="59" fillId="2" borderId="1" xfId="0" applyFont="1" applyFill="1" applyBorder="1" applyAlignment="1">
      <alignment horizontal="center" vertical="center"/>
    </xf>
    <xf numFmtId="3" fontId="59" fillId="2" borderId="1" xfId="0" applyNumberFormat="1" applyFont="1" applyFill="1" applyBorder="1" applyAlignment="1">
      <alignment horizontal="right" vertical="center"/>
    </xf>
    <xf numFmtId="9" fontId="59" fillId="2" borderId="1" xfId="2" applyFont="1" applyFill="1" applyBorder="1" applyAlignment="1">
      <alignment horizontal="right" vertical="center" wrapText="1"/>
    </xf>
    <xf numFmtId="0" fontId="59" fillId="0" borderId="0" xfId="0" applyFont="1"/>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165" fontId="15" fillId="2" borderId="1" xfId="1" applyNumberFormat="1" applyFont="1" applyFill="1" applyBorder="1" applyAlignment="1">
      <alignment horizontal="right" vertical="center"/>
    </xf>
    <xf numFmtId="3" fontId="15" fillId="2" borderId="1" xfId="0" applyNumberFormat="1" applyFont="1" applyFill="1" applyBorder="1" applyAlignment="1">
      <alignment horizontal="right" vertical="center"/>
    </xf>
    <xf numFmtId="0" fontId="15" fillId="2" borderId="1" xfId="0" applyFont="1" applyFill="1" applyBorder="1" applyAlignment="1">
      <alignment horizontal="right" vertical="center"/>
    </xf>
    <xf numFmtId="9" fontId="15" fillId="2" borderId="1" xfId="2" applyFont="1" applyFill="1" applyBorder="1" applyAlignment="1">
      <alignment horizontal="right" vertical="center" wrapText="1"/>
    </xf>
    <xf numFmtId="0" fontId="15" fillId="2" borderId="1" xfId="0" applyFont="1" applyFill="1" applyBorder="1" applyAlignment="1">
      <alignment horizontal="left" vertical="center" wrapText="1"/>
    </xf>
    <xf numFmtId="171" fontId="15" fillId="2" borderId="1" xfId="0" applyNumberFormat="1" applyFont="1" applyFill="1" applyBorder="1" applyAlignment="1">
      <alignment horizontal="right" vertical="center" wrapText="1"/>
    </xf>
    <xf numFmtId="171" fontId="60" fillId="2" borderId="1" xfId="0" applyNumberFormat="1" applyFont="1" applyFill="1" applyBorder="1" applyAlignment="1">
      <alignment horizontal="right" vertical="center" wrapText="1"/>
    </xf>
    <xf numFmtId="0" fontId="15" fillId="2" borderId="0" xfId="0" applyFont="1" applyFill="1"/>
    <xf numFmtId="171" fontId="29" fillId="2" borderId="1" xfId="0" applyNumberFormat="1" applyFont="1" applyFill="1" applyBorder="1" applyAlignment="1">
      <alignment horizontal="right" vertical="center" wrapText="1"/>
    </xf>
    <xf numFmtId="0" fontId="61" fillId="0" borderId="0" xfId="0" applyFont="1"/>
    <xf numFmtId="165" fontId="15" fillId="2" borderId="0" xfId="1" applyNumberFormat="1" applyFont="1" applyFill="1" applyBorder="1" applyAlignment="1">
      <alignment horizontal="center" vertical="center"/>
    </xf>
    <xf numFmtId="165" fontId="15" fillId="0" borderId="1" xfId="1" applyNumberFormat="1" applyFont="1" applyBorder="1" applyAlignment="1">
      <alignment horizontal="right"/>
    </xf>
    <xf numFmtId="0" fontId="28" fillId="0" borderId="0" xfId="0" applyFont="1" applyFill="1" applyAlignment="1">
      <alignment horizontal="left" vertical="center"/>
    </xf>
    <xf numFmtId="0" fontId="28" fillId="0" borderId="0" xfId="0" applyFont="1" applyFill="1" applyAlignment="1">
      <alignment horizontal="right" vertical="center"/>
    </xf>
    <xf numFmtId="0" fontId="25" fillId="0" borderId="0" xfId="0" applyFont="1" applyFill="1" applyAlignment="1">
      <alignment horizontal="right" vertical="center"/>
    </xf>
    <xf numFmtId="0" fontId="25" fillId="0" borderId="1" xfId="0" applyFont="1" applyFill="1" applyBorder="1" applyAlignment="1">
      <alignment horizontal="center" vertical="center" wrapText="1"/>
    </xf>
    <xf numFmtId="171" fontId="28" fillId="0" borderId="1" xfId="0" applyNumberFormat="1" applyFont="1" applyFill="1" applyBorder="1" applyAlignment="1">
      <alignment horizontal="right" vertical="center" wrapText="1"/>
    </xf>
    <xf numFmtId="171" fontId="25" fillId="0" borderId="1" xfId="0" applyNumberFormat="1" applyFont="1" applyFill="1" applyBorder="1" applyAlignment="1">
      <alignment horizontal="right" vertical="center" wrapText="1"/>
    </xf>
    <xf numFmtId="0" fontId="25" fillId="0" borderId="0" xfId="0" applyFont="1" applyFill="1"/>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8" fillId="0" borderId="1" xfId="0" applyFont="1" applyFill="1" applyBorder="1" applyAlignment="1">
      <alignment horizontal="right" vertical="center" wrapText="1"/>
    </xf>
    <xf numFmtId="0" fontId="28"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right" vertical="center" wrapText="1"/>
    </xf>
    <xf numFmtId="0" fontId="29" fillId="0" borderId="1" xfId="0" applyFont="1" applyFill="1" applyBorder="1" applyAlignment="1">
      <alignment horizontal="left" vertical="center" wrapText="1"/>
    </xf>
    <xf numFmtId="9" fontId="25" fillId="0" borderId="1" xfId="0" applyNumberFormat="1" applyFont="1" applyFill="1" applyBorder="1" applyAlignment="1">
      <alignment horizontal="right" vertical="center" wrapText="1"/>
    </xf>
    <xf numFmtId="0" fontId="29" fillId="0" borderId="0" xfId="0" applyFont="1" applyFill="1" applyBorder="1" applyAlignment="1">
      <alignment horizontal="left" vertical="center" wrapText="1"/>
    </xf>
    <xf numFmtId="0" fontId="47" fillId="0" borderId="0" xfId="0" applyFont="1" applyAlignment="1">
      <alignment horizontal="right"/>
    </xf>
    <xf numFmtId="0" fontId="47" fillId="0" borderId="0" xfId="0" applyFont="1"/>
    <xf numFmtId="0" fontId="47" fillId="0" borderId="0" xfId="0" applyFont="1" applyAlignment="1">
      <alignment horizontal="center"/>
    </xf>
    <xf numFmtId="0" fontId="55" fillId="0" borderId="0" xfId="0" applyFont="1"/>
    <xf numFmtId="0" fontId="47" fillId="0" borderId="1" xfId="0" applyFont="1" applyBorder="1"/>
    <xf numFmtId="0" fontId="50" fillId="0" borderId="0" xfId="0" applyFont="1" applyAlignment="1">
      <alignment horizontal="right" vertical="center"/>
    </xf>
    <xf numFmtId="0" fontId="51" fillId="0" borderId="1" xfId="0" applyFont="1" applyBorder="1" applyAlignment="1">
      <alignment horizontal="center" vertical="center" wrapText="1"/>
    </xf>
    <xf numFmtId="0" fontId="48" fillId="0" borderId="1" xfId="0" applyFont="1" applyBorder="1" applyAlignment="1">
      <alignment horizontal="center" vertical="center" wrapText="1"/>
    </xf>
    <xf numFmtId="3" fontId="51" fillId="0" borderId="1" xfId="0" applyNumberFormat="1" applyFont="1" applyBorder="1" applyAlignment="1">
      <alignment horizontal="right" vertical="center" wrapText="1"/>
    </xf>
    <xf numFmtId="9" fontId="51" fillId="0" borderId="1" xfId="1" applyNumberFormat="1" applyFont="1" applyBorder="1" applyAlignment="1">
      <alignment horizontal="center" vertical="center" wrapText="1"/>
    </xf>
    <xf numFmtId="0" fontId="48" fillId="0" borderId="1" xfId="0" applyFont="1" applyBorder="1" applyAlignment="1">
      <alignment vertical="center" wrapText="1"/>
    </xf>
    <xf numFmtId="3" fontId="48" fillId="0" borderId="1" xfId="0" applyNumberFormat="1" applyFont="1" applyBorder="1" applyAlignment="1">
      <alignment horizontal="right" vertical="center" wrapText="1"/>
    </xf>
    <xf numFmtId="165" fontId="48" fillId="0" borderId="1" xfId="1" applyNumberFormat="1" applyFont="1" applyBorder="1" applyAlignment="1">
      <alignment horizontal="right" vertical="center" wrapText="1"/>
    </xf>
    <xf numFmtId="9" fontId="48" fillId="0" borderId="1" xfId="1" applyNumberFormat="1" applyFont="1" applyBorder="1" applyAlignment="1">
      <alignment horizontal="center" vertical="center" wrapText="1"/>
    </xf>
    <xf numFmtId="0" fontId="50" fillId="0" borderId="0" xfId="0" applyFont="1" applyAlignment="1">
      <alignmen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25" fillId="0" borderId="0" xfId="0" applyFont="1" applyFill="1"/>
    <xf numFmtId="0" fontId="15" fillId="0" borderId="0" xfId="0" applyFont="1"/>
    <xf numFmtId="3" fontId="28" fillId="0" borderId="1" xfId="32" applyNumberFormat="1" applyFont="1" applyFill="1" applyBorder="1" applyAlignment="1">
      <alignment horizontal="left" vertical="center" wrapText="1"/>
    </xf>
    <xf numFmtId="3" fontId="25" fillId="0" borderId="1" xfId="32" applyNumberFormat="1" applyFont="1" applyFill="1" applyBorder="1" applyAlignment="1">
      <alignment horizontal="left" vertical="center" wrapText="1"/>
    </xf>
    <xf numFmtId="0" fontId="28" fillId="0" borderId="1" xfId="16" applyFont="1" applyFill="1" applyBorder="1" applyAlignment="1">
      <alignment horizontal="left" vertical="center" wrapText="1"/>
    </xf>
    <xf numFmtId="166" fontId="28" fillId="0" borderId="0" xfId="15" applyNumberFormat="1" applyFont="1" applyFill="1" applyAlignment="1">
      <alignment vertical="center"/>
    </xf>
    <xf numFmtId="3" fontId="25" fillId="0" borderId="1" xfId="3" applyNumberFormat="1" applyFont="1" applyFill="1" applyBorder="1" applyAlignment="1">
      <alignment horizontal="center" vertical="center"/>
    </xf>
    <xf numFmtId="3" fontId="25" fillId="0" borderId="1" xfId="4" applyNumberFormat="1" applyFont="1" applyFill="1" applyBorder="1" applyAlignment="1">
      <alignment vertical="center"/>
    </xf>
    <xf numFmtId="166" fontId="25" fillId="0" borderId="1" xfId="3" applyNumberFormat="1" applyFont="1" applyFill="1" applyBorder="1" applyAlignment="1">
      <alignment horizontal="center" vertical="center"/>
    </xf>
    <xf numFmtId="0" fontId="28" fillId="0" borderId="1" xfId="11" applyFont="1" applyFill="1" applyBorder="1" applyAlignment="1">
      <alignment horizontal="center" vertical="center" wrapText="1"/>
    </xf>
    <xf numFmtId="0" fontId="25" fillId="0" borderId="1" xfId="11" applyFont="1" applyFill="1" applyBorder="1" applyAlignment="1">
      <alignment horizontal="left" vertical="center" wrapText="1"/>
    </xf>
    <xf numFmtId="166" fontId="28" fillId="0" borderId="1" xfId="4" applyNumberFormat="1" applyFont="1" applyFill="1" applyBorder="1" applyAlignment="1">
      <alignment vertical="center"/>
    </xf>
    <xf numFmtId="0" fontId="25" fillId="0" borderId="1" xfId="33" applyFont="1" applyFill="1" applyBorder="1" applyAlignment="1">
      <alignment horizontal="left" vertical="center" wrapText="1"/>
    </xf>
    <xf numFmtId="0" fontId="28" fillId="0" borderId="1" xfId="33" applyFont="1" applyFill="1" applyBorder="1" applyAlignment="1">
      <alignment horizontal="left" vertical="center" wrapText="1"/>
    </xf>
    <xf numFmtId="166" fontId="25" fillId="0" borderId="0" xfId="3" applyNumberFormat="1" applyFont="1" applyFill="1" applyAlignment="1">
      <alignment vertical="center"/>
    </xf>
    <xf numFmtId="0" fontId="28" fillId="0" borderId="1" xfId="3" applyFont="1" applyFill="1" applyBorder="1" applyAlignment="1">
      <alignment horizontal="justify" vertical="center" wrapText="1"/>
    </xf>
    <xf numFmtId="0" fontId="59" fillId="0" borderId="1" xfId="24" applyFont="1" applyFill="1" applyBorder="1" applyAlignment="1">
      <alignment horizontal="center" vertical="center"/>
    </xf>
    <xf numFmtId="0" fontId="59" fillId="0" borderId="1" xfId="24" applyFont="1" applyFill="1" applyBorder="1" applyAlignment="1">
      <alignment vertical="center" wrapText="1"/>
    </xf>
    <xf numFmtId="165" fontId="59" fillId="0" borderId="1" xfId="25" applyNumberFormat="1" applyFont="1" applyFill="1" applyBorder="1" applyAlignment="1">
      <alignment vertical="center"/>
    </xf>
    <xf numFmtId="166" fontId="64" fillId="0" borderId="1" xfId="31"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6" fontId="28" fillId="0" borderId="1" xfId="31" applyNumberFormat="1" applyFont="1" applyFill="1" applyBorder="1" applyAlignment="1">
      <alignment horizontal="center" vertical="center"/>
    </xf>
    <xf numFmtId="166" fontId="64" fillId="0" borderId="1" xfId="3" applyNumberFormat="1" applyFont="1" applyFill="1" applyBorder="1" applyAlignment="1">
      <alignment horizontal="center" vertical="center" wrapText="1"/>
    </xf>
    <xf numFmtId="0" fontId="64" fillId="0" borderId="1" xfId="3" applyFont="1" applyFill="1" applyBorder="1" applyAlignment="1">
      <alignment horizontal="center" vertical="center" wrapText="1"/>
    </xf>
    <xf numFmtId="166" fontId="64" fillId="0" borderId="1" xfId="31" applyNumberFormat="1" applyFont="1" applyFill="1" applyBorder="1" applyAlignment="1">
      <alignment horizontal="center" vertical="center"/>
    </xf>
    <xf numFmtId="0" fontId="59" fillId="0" borderId="1" xfId="3" applyFont="1" applyFill="1" applyBorder="1" applyAlignment="1">
      <alignment horizontal="center" vertical="center"/>
    </xf>
    <xf numFmtId="0" fontId="59" fillId="0" borderId="1" xfId="3" applyFont="1" applyFill="1" applyBorder="1" applyAlignment="1">
      <alignment horizontal="center" vertical="center" wrapText="1"/>
    </xf>
    <xf numFmtId="166" fontId="59" fillId="0" borderId="1" xfId="31" applyNumberFormat="1" applyFont="1" applyFill="1" applyBorder="1" applyAlignment="1">
      <alignment horizontal="center" vertical="center"/>
    </xf>
    <xf numFmtId="166" fontId="59" fillId="0" borderId="1" xfId="31" applyNumberFormat="1" applyFont="1" applyFill="1" applyBorder="1" applyAlignment="1">
      <alignment horizontal="center" vertical="center" wrapText="1"/>
    </xf>
    <xf numFmtId="0" fontId="59" fillId="0" borderId="1" xfId="22" applyFont="1" applyFill="1" applyBorder="1" applyAlignment="1">
      <alignment horizontal="center" vertical="center"/>
    </xf>
    <xf numFmtId="0" fontId="59" fillId="0" borderId="1" xfId="22" applyFont="1" applyFill="1" applyBorder="1" applyAlignment="1">
      <alignment vertical="center" wrapText="1"/>
    </xf>
    <xf numFmtId="3" fontId="59" fillId="0" borderId="1" xfId="22" applyNumberFormat="1" applyFont="1" applyFill="1" applyBorder="1" applyAlignment="1">
      <alignment horizontal="right" vertical="center"/>
    </xf>
    <xf numFmtId="0" fontId="15" fillId="0" borderId="1" xfId="24" applyFont="1" applyFill="1" applyBorder="1" applyAlignment="1">
      <alignment horizontal="center" vertical="center"/>
    </xf>
    <xf numFmtId="0" fontId="15" fillId="0" borderId="1" xfId="24" applyFont="1" applyFill="1" applyBorder="1" applyAlignment="1">
      <alignment vertical="center" wrapText="1"/>
    </xf>
    <xf numFmtId="3" fontId="43" fillId="0" borderId="0" xfId="0" applyNumberFormat="1" applyFont="1" applyFill="1"/>
    <xf numFmtId="0" fontId="11"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62" fillId="0" borderId="0" xfId="0" applyFont="1" applyAlignment="1">
      <alignment horizontal="center" vertical="center"/>
    </xf>
    <xf numFmtId="166" fontId="20" fillId="0" borderId="4" xfId="1" applyNumberFormat="1" applyFont="1" applyFill="1" applyBorder="1" applyAlignment="1">
      <alignment horizontal="center" vertical="center" wrapText="1"/>
    </xf>
    <xf numFmtId="166" fontId="20" fillId="0" borderId="5" xfId="1" applyNumberFormat="1" applyFont="1" applyFill="1" applyBorder="1" applyAlignment="1">
      <alignment horizontal="center" vertical="center" wrapText="1"/>
    </xf>
    <xf numFmtId="166" fontId="20" fillId="0" borderId="6" xfId="1" applyNumberFormat="1" applyFont="1" applyFill="1" applyBorder="1" applyAlignment="1">
      <alignment horizontal="center" vertical="center" wrapText="1"/>
    </xf>
    <xf numFmtId="9" fontId="20" fillId="0" borderId="4" xfId="2" applyFont="1" applyFill="1" applyBorder="1" applyAlignment="1">
      <alignment horizontal="center" vertical="center" wrapText="1"/>
    </xf>
    <xf numFmtId="9" fontId="20" fillId="0" borderId="5" xfId="2" applyFont="1" applyFill="1" applyBorder="1" applyAlignment="1">
      <alignment horizontal="center" vertical="center" wrapText="1"/>
    </xf>
    <xf numFmtId="9" fontId="20" fillId="0" borderId="6" xfId="2" applyFont="1" applyFill="1" applyBorder="1" applyAlignment="1">
      <alignment horizontal="center" vertical="center" wrapText="1"/>
    </xf>
    <xf numFmtId="166" fontId="19" fillId="0" borderId="4" xfId="1" applyNumberFormat="1" applyFont="1" applyFill="1" applyBorder="1" applyAlignment="1">
      <alignment horizontal="center" vertical="center" wrapText="1"/>
    </xf>
    <xf numFmtId="166" fontId="19" fillId="0" borderId="5" xfId="1" applyNumberFormat="1" applyFont="1" applyFill="1" applyBorder="1" applyAlignment="1">
      <alignment horizontal="center" vertical="center" wrapText="1"/>
    </xf>
    <xf numFmtId="166" fontId="19" fillId="0" borderId="6" xfId="1" applyNumberFormat="1" applyFont="1" applyFill="1" applyBorder="1" applyAlignment="1">
      <alignment horizontal="center" vertical="center" wrapText="1"/>
    </xf>
    <xf numFmtId="0" fontId="20" fillId="0" borderId="0" xfId="0" applyFont="1" applyFill="1" applyAlignment="1">
      <alignment horizontal="center" vertical="center"/>
    </xf>
    <xf numFmtId="0" fontId="13" fillId="0" borderId="0" xfId="0" applyFont="1" applyAlignment="1">
      <alignment horizontal="center" vertical="center"/>
    </xf>
    <xf numFmtId="0" fontId="21"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0" xfId="0" applyFont="1" applyFill="1" applyAlignment="1">
      <alignment horizontal="center" vertical="center"/>
    </xf>
    <xf numFmtId="0" fontId="19"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8" fillId="0" borderId="0" xfId="0" applyFont="1" applyFill="1" applyAlignment="1">
      <alignment horizontal="center" vertical="center"/>
    </xf>
    <xf numFmtId="0" fontId="25" fillId="0" borderId="0" xfId="0" applyFont="1" applyFill="1"/>
    <xf numFmtId="0" fontId="28"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59" fillId="0" borderId="0" xfId="0" applyFont="1" applyAlignment="1">
      <alignment horizontal="center"/>
    </xf>
    <xf numFmtId="0" fontId="60" fillId="0" borderId="7" xfId="0" applyFont="1" applyBorder="1" applyAlignment="1">
      <alignment horizontal="center"/>
    </xf>
    <xf numFmtId="0" fontId="59" fillId="0" borderId="0" xfId="0" applyFont="1" applyAlignment="1">
      <alignment horizontal="center" vertical="center"/>
    </xf>
    <xf numFmtId="0" fontId="15" fillId="0" borderId="0" xfId="0" applyFont="1"/>
    <xf numFmtId="0" fontId="60" fillId="0" borderId="0" xfId="0" applyFont="1" applyAlignment="1">
      <alignment horizontal="center" vertical="center"/>
    </xf>
    <xf numFmtId="0" fontId="51" fillId="2" borderId="1" xfId="0" applyFont="1" applyFill="1" applyBorder="1" applyAlignment="1">
      <alignment horizontal="center" vertical="center" wrapText="1"/>
    </xf>
    <xf numFmtId="0" fontId="50" fillId="2" borderId="0" xfId="0" applyFont="1" applyFill="1" applyAlignment="1">
      <alignment horizontal="center" vertical="center"/>
    </xf>
    <xf numFmtId="0" fontId="51" fillId="2" borderId="0" xfId="0" applyFont="1" applyFill="1" applyAlignment="1">
      <alignment horizontal="center" vertical="center"/>
    </xf>
    <xf numFmtId="0" fontId="50" fillId="2" borderId="7" xfId="0" applyFont="1" applyFill="1" applyBorder="1" applyAlignment="1">
      <alignment horizontal="center" vertical="center"/>
    </xf>
    <xf numFmtId="0" fontId="28" fillId="0" borderId="1" xfId="26" applyFont="1" applyBorder="1" applyAlignment="1">
      <alignment horizontal="center" vertical="center" wrapText="1"/>
    </xf>
    <xf numFmtId="0" fontId="28" fillId="2" borderId="1" xfId="26" applyFont="1" applyFill="1" applyBorder="1" applyAlignment="1">
      <alignment horizontal="center" vertical="center" wrapText="1"/>
    </xf>
    <xf numFmtId="0" fontId="29" fillId="0" borderId="0" xfId="26" applyFont="1" applyBorder="1" applyAlignment="1">
      <alignment horizontal="center" vertical="center"/>
    </xf>
    <xf numFmtId="0" fontId="28" fillId="0" borderId="0" xfId="26" applyFont="1" applyBorder="1" applyAlignment="1">
      <alignment horizontal="center" vertical="center"/>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xf>
    <xf numFmtId="0" fontId="17" fillId="0" borderId="0" xfId="0" applyFont="1" applyFill="1" applyAlignment="1">
      <alignment horizontal="center" vertical="center"/>
    </xf>
    <xf numFmtId="0" fontId="12" fillId="0" borderId="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7" fillId="0" borderId="0" xfId="0" applyFont="1" applyAlignment="1">
      <alignment horizontal="center" vertical="center"/>
    </xf>
    <xf numFmtId="0" fontId="12" fillId="0" borderId="1" xfId="0" applyFont="1" applyBorder="1" applyAlignment="1">
      <alignment horizontal="center" vertical="center" wrapText="1"/>
    </xf>
    <xf numFmtId="0" fontId="17" fillId="0" borderId="0" xfId="0" applyFont="1" applyBorder="1" applyAlignment="1">
      <alignment horizontal="right" vertical="center"/>
    </xf>
    <xf numFmtId="0" fontId="27" fillId="0" borderId="0" xfId="3" applyFont="1" applyFill="1" applyAlignment="1">
      <alignment horizontal="center" vertical="center"/>
    </xf>
    <xf numFmtId="0" fontId="63" fillId="0" borderId="0" xfId="3" applyFont="1" applyFill="1" applyAlignment="1">
      <alignment horizontal="center" vertical="center"/>
    </xf>
    <xf numFmtId="0" fontId="28" fillId="0" borderId="0" xfId="3" applyFont="1" applyFill="1" applyAlignment="1">
      <alignment horizontal="center" vertical="center"/>
    </xf>
    <xf numFmtId="0" fontId="51" fillId="0" borderId="0" xfId="0" applyFont="1" applyAlignment="1">
      <alignment horizontal="center" vertical="center" wrapText="1"/>
    </xf>
    <xf numFmtId="0" fontId="48" fillId="0" borderId="0" xfId="0" applyFont="1" applyAlignment="1">
      <alignment vertical="center" wrapText="1"/>
    </xf>
    <xf numFmtId="0" fontId="51" fillId="0" borderId="0" xfId="0" applyFont="1" applyAlignment="1">
      <alignment horizontal="center" vertical="center"/>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3" xfId="0" applyFont="1" applyBorder="1" applyAlignment="1">
      <alignment horizontal="center" vertical="center" wrapText="1"/>
    </xf>
    <xf numFmtId="0" fontId="50" fillId="0" borderId="0" xfId="0" applyFont="1" applyAlignment="1">
      <alignment horizontal="center" vertical="center"/>
    </xf>
    <xf numFmtId="0" fontId="11" fillId="0" borderId="0" xfId="0" applyFont="1" applyAlignment="1">
      <alignment horizontal="center" vertical="center" wrapText="1"/>
    </xf>
    <xf numFmtId="0" fontId="13" fillId="0" borderId="7" xfId="0" applyFont="1" applyBorder="1" applyAlignment="1">
      <alignment horizontal="center" vertical="center"/>
    </xf>
    <xf numFmtId="0" fontId="11" fillId="0" borderId="1" xfId="0" applyFont="1" applyBorder="1" applyAlignment="1">
      <alignment horizontal="center" vertical="center" wrapText="1"/>
    </xf>
  </cellXfs>
  <cellStyles count="34">
    <cellStyle name="Bình thường 10 2" xfId="11"/>
    <cellStyle name="Bình thường 6 2" xfId="10"/>
    <cellStyle name="Comma" xfId="1" builtinId="3"/>
    <cellStyle name="Comma [0] 2 5" xfId="6"/>
    <cellStyle name="Comma 18" xfId="18"/>
    <cellStyle name="Comma 2" xfId="5"/>
    <cellStyle name="Comma 2 2" xfId="15"/>
    <cellStyle name="Comma 2 3" xfId="23"/>
    <cellStyle name="Comma 26 7" xfId="17"/>
    <cellStyle name="Comma 26 7 2" xfId="25"/>
    <cellStyle name="Comma 3" xfId="31"/>
    <cellStyle name="Comma 3 3" xfId="9"/>
    <cellStyle name="Comma 36 2" xfId="12"/>
    <cellStyle name="Comma 4 2" xfId="4"/>
    <cellStyle name="Normal" xfId="0" builtinId="0"/>
    <cellStyle name="Normal 100 5" xfId="24"/>
    <cellStyle name="Normal 11 2" xfId="3"/>
    <cellStyle name="Normal 12 3" xfId="21"/>
    <cellStyle name="Normal 13 3 2 2" xfId="8"/>
    <cellStyle name="Normal 140" xfId="20"/>
    <cellStyle name="Normal 143 2" xfId="16"/>
    <cellStyle name="Normal 2" xfId="29"/>
    <cellStyle name="Normal 2 3" xfId="30"/>
    <cellStyle name="Normal 3" xfId="26"/>
    <cellStyle name="Normal 3 2 2" xfId="22"/>
    <cellStyle name="Normal 36 2 2" xfId="28"/>
    <cellStyle name="Normal 4 3 2" xfId="19"/>
    <cellStyle name="Normal 56" xfId="33"/>
    <cellStyle name="Normal 6 2" xfId="13"/>
    <cellStyle name="Normal 8 2 4" xfId="7"/>
    <cellStyle name="Normal 8 3 2" xfId="14"/>
    <cellStyle name="Percent" xfId="2" builtinId="5"/>
    <cellStyle name="Percent 2" xfId="27"/>
    <cellStyle name="Style 1"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AN%20THUY/N&#258;M%202023/QUY&#7870;T%20TO&#193;N%202022/B&#193;O%20C&#193;O%20QT%202022/14082023.NS.3420.-Phu-luc-Bao-cao-quyet-toan-nien-do-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AN%20THUY/N&#259;m%202022/S&#7892;%20S&#193;CH%20N&#258;M%202022/(BH)%20PL%20QD%20giao%20thu,%20chi%20NSNN%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AN%20THUY/N&#258;M%202023/QUY&#7870;T%20TO&#193;N%202022/17.11.2023.%20Ch&#7841;y%20b&#225;o%20c&#225;o/MB%2058%20quy&#7871;t%20to&#225;n%20chi%20NS&#272;P%2020.11.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GAN%20SACH%20HUYEN%20XA\THUY%20AN\PHAN%20BO%20DU%20TOAN%20VA%20QUYET%20TOAN\Nam%202022\Du%20toan%202022%20xep%20Dien%20gui\DT%202022(ban%20chinh%20xep%20Dien%20gu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AN%20THUY/N&#258;M%202023/QUY&#7870;T%20TO&#193;N%202022/22.9.2023%20HX%20CHOT%20Tong%20hop%20Bao%20cao%20QTNSNN%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AN%20THUY/N&#259;m%202022/QUY&#7870;T%20TO&#193;N%20N&#258;M%202021/tr&#236;nh%20QT/Thu&#7927;%20-%20B&#225;o%20c&#225;o%20QT%20BTC/D&#7921;%20th&#7843;o%20UBND%20%20tr&#236;nh%20BTC%20-%20Phu%20luc%20Bao%20cao%20quyet%20toan%20NSDP%20nam%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AN%20THUY/N&#259;m%202022/S&#7892;%20S&#193;CH%20N&#258;M%202022/kho&#225;%20s&#7893;%20KT%20n&#259;m%202022/Chuy&#7875;n%20ngu&#7891;n%20NS%202022%20sang%202023/TH%20CHUY&#7874;N%20NGU&#7890;N%202022%20SANG%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AN%20THUY/N&#258;M%202023/QUY&#7870;T%20TO&#193;N%202022/HX.%20b&#225;o%20c&#225;o%20chuy&#7875;n%20ngu&#7891;n%20chi%20ti&#7871;t%20theo%20bi&#7875;u%20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 luc 03.1 (2)"/>
      <sheetName val="Phu luc 03.2 (2)"/>
      <sheetName val="Phu luc 03.3 (2)"/>
      <sheetName val="Phu luc 04"/>
      <sheetName val="Phu luc 05"/>
    </sheetNames>
    <sheetDataSet>
      <sheetData sheetId="0">
        <row r="12">
          <cell r="C12">
            <v>554644</v>
          </cell>
          <cell r="D12">
            <v>154453.88245982683</v>
          </cell>
          <cell r="E12">
            <v>59992.382741283684</v>
          </cell>
        </row>
        <row r="22">
          <cell r="I22">
            <v>59992.375</v>
          </cell>
          <cell r="J22">
            <v>59992.375</v>
          </cell>
        </row>
      </sheetData>
      <sheetData sheetId="1">
        <row r="11">
          <cell r="G11">
            <v>4679870</v>
          </cell>
          <cell r="H11">
            <v>2603395</v>
          </cell>
          <cell r="I11">
            <v>1023635</v>
          </cell>
        </row>
        <row r="38">
          <cell r="G38">
            <v>244593</v>
          </cell>
          <cell r="H38">
            <v>0</v>
          </cell>
          <cell r="I38">
            <v>0</v>
          </cell>
          <cell r="J38">
            <v>0.66177792207792208</v>
          </cell>
          <cell r="K38">
            <v>0.54674785407725324</v>
          </cell>
        </row>
        <row r="41">
          <cell r="G41">
            <v>40861</v>
          </cell>
          <cell r="H41">
            <v>18523</v>
          </cell>
          <cell r="I41">
            <v>13269</v>
          </cell>
          <cell r="J41">
            <v>0.93049333333333328</v>
          </cell>
          <cell r="K41">
            <v>0.90047741935483872</v>
          </cell>
        </row>
        <row r="48">
          <cell r="G48">
            <v>0</v>
          </cell>
          <cell r="H48">
            <v>0</v>
          </cell>
          <cell r="I48">
            <v>0</v>
          </cell>
          <cell r="J48">
            <v>0.10920000000000001</v>
          </cell>
          <cell r="K48">
            <v>0.10919994115829468</v>
          </cell>
        </row>
        <row r="57">
          <cell r="G57">
            <v>88626</v>
          </cell>
          <cell r="H57">
            <v>41252</v>
          </cell>
          <cell r="I57">
            <v>20464</v>
          </cell>
          <cell r="J57">
            <v>1.5773485714285713</v>
          </cell>
          <cell r="K57">
            <v>1.5773485714285713</v>
          </cell>
        </row>
        <row r="59">
          <cell r="G59">
            <v>26117</v>
          </cell>
          <cell r="H59">
            <v>34692</v>
          </cell>
          <cell r="I59">
            <v>26247</v>
          </cell>
          <cell r="J59">
            <v>3.60364</v>
          </cell>
          <cell r="K59">
            <v>2.4757076119813135</v>
          </cell>
        </row>
        <row r="76">
          <cell r="G76">
            <v>0</v>
          </cell>
          <cell r="H76">
            <v>0</v>
          </cell>
          <cell r="I76">
            <v>0</v>
          </cell>
        </row>
        <row r="77">
          <cell r="G77">
            <v>0</v>
          </cell>
          <cell r="H77">
            <v>-70</v>
          </cell>
          <cell r="I77">
            <v>22737</v>
          </cell>
        </row>
        <row r="88">
          <cell r="G88">
            <v>163323</v>
          </cell>
          <cell r="H88">
            <v>0</v>
          </cell>
          <cell r="I88">
            <v>0</v>
          </cell>
        </row>
        <row r="97">
          <cell r="G97">
            <v>7714770</v>
          </cell>
          <cell r="H97">
            <v>6319899</v>
          </cell>
          <cell r="I97">
            <v>964324</v>
          </cell>
        </row>
        <row r="98">
          <cell r="G98">
            <v>4528192</v>
          </cell>
          <cell r="H98">
            <v>1479652</v>
          </cell>
          <cell r="I98">
            <v>1701723</v>
          </cell>
        </row>
        <row r="101">
          <cell r="G101">
            <v>64575</v>
          </cell>
          <cell r="H101">
            <v>11380</v>
          </cell>
          <cell r="I101">
            <v>0</v>
          </cell>
        </row>
        <row r="102">
          <cell r="G102">
            <v>5600122</v>
          </cell>
          <cell r="H102">
            <v>2427946</v>
          </cell>
          <cell r="I102">
            <v>388261</v>
          </cell>
        </row>
        <row r="103">
          <cell r="G103">
            <v>66391</v>
          </cell>
          <cell r="H103">
            <v>159389</v>
          </cell>
          <cell r="I103">
            <v>44102</v>
          </cell>
        </row>
      </sheetData>
      <sheetData sheetId="2">
        <row r="10">
          <cell r="F10">
            <v>4197888</v>
          </cell>
          <cell r="G10">
            <v>2219106</v>
          </cell>
          <cell r="H10">
            <v>1930128</v>
          </cell>
        </row>
        <row r="27">
          <cell r="F27">
            <v>437</v>
          </cell>
          <cell r="G27">
            <v>437</v>
          </cell>
          <cell r="H27">
            <v>437</v>
          </cell>
        </row>
        <row r="28">
          <cell r="F28">
            <v>2539097</v>
          </cell>
          <cell r="G28">
            <v>5035703</v>
          </cell>
          <cell r="H28">
            <v>1836235</v>
          </cell>
        </row>
        <row r="43">
          <cell r="F43">
            <v>1340</v>
          </cell>
          <cell r="G43">
            <v>1340</v>
          </cell>
          <cell r="H43">
            <v>1340</v>
          </cell>
        </row>
        <row r="44">
          <cell r="F44">
            <v>8091656</v>
          </cell>
          <cell r="G44">
            <v>2843055</v>
          </cell>
          <cell r="H44">
            <v>324672</v>
          </cell>
        </row>
        <row r="46">
          <cell r="F46">
            <v>7799551</v>
          </cell>
          <cell r="G46">
            <v>2666047</v>
          </cell>
          <cell r="H46">
            <v>2666046</v>
          </cell>
        </row>
        <row r="51">
          <cell r="F51">
            <v>21318</v>
          </cell>
          <cell r="G51">
            <v>64575</v>
          </cell>
          <cell r="H51">
            <v>11380</v>
          </cell>
        </row>
        <row r="52">
          <cell r="F52">
            <v>9508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01.ThuNS2022"/>
      <sheetName val="PL02.ChiNS2022"/>
      <sheetName val="PL03.QLHC"/>
      <sheetName val="PL04.DT"/>
      <sheetName val="PL05.ThuHX"/>
      <sheetName val="PL06.Thu.HX huong"/>
      <sheetName val="PL07.ChiNS.HX"/>
      <sheetName val="PL08.Tiendat"/>
    </sheetNames>
    <sheetDataSet>
      <sheetData sheetId="0"/>
      <sheetData sheetId="1">
        <row r="11">
          <cell r="D11">
            <v>5843232</v>
          </cell>
        </row>
        <row r="105">
          <cell r="D105">
            <v>53528</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ốc hệ thống"/>
      <sheetName val="Sheet2"/>
      <sheetName val="Sheet3"/>
    </sheetNames>
    <sheetDataSet>
      <sheetData sheetId="0">
        <row r="16">
          <cell r="M16">
            <v>22660795126036</v>
          </cell>
          <cell r="Y16">
            <v>8091656749434</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PL 04 (linh vuc)"/>
      <sheetName val="DT 2022"/>
      <sheetName val="ĐM DT2022"/>
      <sheetName val="01. Quy luong chi tiet"/>
      <sheetName val="01.B Quy luong"/>
      <sheetName val="PL01-TH"/>
      <sheetName val="02PC HDND, cap uy"/>
      <sheetName val="03BC vien, Cap uy 744"/>
      <sheetName val="04. Chi bo co so (QD 99)"/>
      <sheetName val="05.CD UVMT"/>
      <sheetName val="06. CD bao ve suc khoe"/>
      <sheetName val="07. Cong giao"/>
      <sheetName val="21. CS ton giao QD249"/>
      <sheetName val="20. Thanh tra ND"/>
      <sheetName val="08. Ban chuyen trach xa"/>
      <sheetName val="09. Thu y xa"/>
      <sheetName val="10. DA 500"/>
      <sheetName val="11.CD PC tin hoc"/>
      <sheetName val="12. CD con lsy"/>
      <sheetName val="13 PC UBKT xa"/>
      <sheetName val="14. Htro cum dan cu "/>
      <sheetName val="19. BHYT"/>
      <sheetName val="Y te"/>
      <sheetName val="22. Tien dien HN"/>
      <sheetName val="Trọ cap XH"/>
      <sheetName val="15. Tro cap HX"/>
      <sheetName val="16. CD LTCM"/>
      <sheetName val="17. TNXP"/>
      <sheetName val="Dan quan TV"/>
      <sheetName val="24. TH thuy loi phi"/>
      <sheetName val="23. Dat trong lua"/>
      <sheetName val="18. Nghe nhan ND"/>
      <sheetName val="NQ 151. DT 2022"/>
      <sheetName val="01. Tổng hợp KP SNGD "/>
      <sheetName val="Sheet7"/>
      <sheetName val="Sheet8"/>
    </sheetNames>
    <sheetDataSet>
      <sheetData sheetId="0" refreshError="1"/>
      <sheetData sheetId="1" refreshError="1">
        <row r="7">
          <cell r="C7">
            <v>714416</v>
          </cell>
          <cell r="F7">
            <v>82600</v>
          </cell>
          <cell r="I7">
            <v>620216</v>
          </cell>
          <cell r="P7">
            <v>308966</v>
          </cell>
          <cell r="R7">
            <v>1260</v>
          </cell>
        </row>
        <row r="8">
          <cell r="C8">
            <v>576212</v>
          </cell>
          <cell r="F8">
            <v>63576</v>
          </cell>
          <cell r="I8">
            <v>504565</v>
          </cell>
          <cell r="O8">
            <v>192983</v>
          </cell>
          <cell r="R8">
            <v>3708</v>
          </cell>
        </row>
        <row r="9">
          <cell r="C9">
            <v>828267</v>
          </cell>
          <cell r="F9">
            <v>120000</v>
          </cell>
          <cell r="I9">
            <v>694794</v>
          </cell>
          <cell r="P9">
            <v>334861</v>
          </cell>
          <cell r="R9">
            <v>3824</v>
          </cell>
        </row>
        <row r="10">
          <cell r="C10">
            <v>1092909</v>
          </cell>
          <cell r="F10">
            <v>390000</v>
          </cell>
          <cell r="I10">
            <v>692536</v>
          </cell>
          <cell r="O10">
            <v>214241</v>
          </cell>
          <cell r="R10">
            <v>1199</v>
          </cell>
        </row>
        <row r="11">
          <cell r="C11">
            <v>899068</v>
          </cell>
          <cell r="F11">
            <v>191000</v>
          </cell>
          <cell r="I11">
            <v>694792</v>
          </cell>
          <cell r="P11">
            <v>331291</v>
          </cell>
          <cell r="R11">
            <v>3498</v>
          </cell>
        </row>
        <row r="12">
          <cell r="C12">
            <v>752174</v>
          </cell>
          <cell r="F12">
            <v>69000</v>
          </cell>
          <cell r="I12">
            <v>670615</v>
          </cell>
          <cell r="O12">
            <v>334038</v>
          </cell>
          <cell r="R12">
            <v>5216</v>
          </cell>
        </row>
        <row r="13">
          <cell r="C13">
            <v>676380</v>
          </cell>
          <cell r="F13">
            <v>91150</v>
          </cell>
          <cell r="I13">
            <v>574615</v>
          </cell>
          <cell r="O13">
            <v>252511</v>
          </cell>
          <cell r="R13">
            <v>2599</v>
          </cell>
        </row>
        <row r="14">
          <cell r="C14">
            <v>599598</v>
          </cell>
          <cell r="F14">
            <v>78000</v>
          </cell>
          <cell r="I14">
            <v>511965</v>
          </cell>
          <cell r="O14">
            <v>248509</v>
          </cell>
          <cell r="R14">
            <v>4459</v>
          </cell>
        </row>
        <row r="15">
          <cell r="C15">
            <v>781581</v>
          </cell>
          <cell r="F15">
            <v>70500</v>
          </cell>
          <cell r="I15">
            <v>697935</v>
          </cell>
          <cell r="P15">
            <v>316096</v>
          </cell>
          <cell r="R15">
            <v>5031</v>
          </cell>
        </row>
        <row r="16">
          <cell r="C16">
            <v>667585</v>
          </cell>
          <cell r="F16">
            <v>18000</v>
          </cell>
          <cell r="I16">
            <v>637474</v>
          </cell>
          <cell r="O16">
            <v>296409</v>
          </cell>
          <cell r="R16">
            <v>3329</v>
          </cell>
        </row>
        <row r="17">
          <cell r="C17">
            <v>438684</v>
          </cell>
          <cell r="F17">
            <v>65000</v>
          </cell>
          <cell r="I17">
            <v>368743</v>
          </cell>
          <cell r="O17">
            <v>117783</v>
          </cell>
          <cell r="R17">
            <v>1385</v>
          </cell>
        </row>
        <row r="18">
          <cell r="F18">
            <v>8400</v>
          </cell>
          <cell r="O18">
            <v>100969</v>
          </cell>
          <cell r="R18">
            <v>3600</v>
          </cell>
        </row>
        <row r="19">
          <cell r="C19">
            <v>503881</v>
          </cell>
          <cell r="F19">
            <v>48675</v>
          </cell>
          <cell r="I19">
            <v>447239</v>
          </cell>
          <cell r="P19">
            <v>200958</v>
          </cell>
          <cell r="R19">
            <v>3171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 can doi TT342 AN R"/>
      <sheetName val="61 thu -TT 342ANR"/>
      <sheetName val="62 chi TT 342ANR"/>
      <sheetName val="59 NĐ 31BSCĐ AN R"/>
      <sheetName val="BS 63 Quy TCNNS anR"/>
      <sheetName val="64 thu DVC anR"/>
      <sheetName val="66 QLNN TT342 AN"/>
      <sheetName val="67 Thiên tai TT 342an"/>
      <sheetName val="CTMT NQ 61NĐ31 an "/>
      <sheetName val="Chot 15,8 CTMTQG bc ktoan"/>
      <sheetName val="BS 70.Chi CN-An"/>
      <sheetName val="BS 12.Thanh tra, kiem toan"/>
      <sheetName val="BS 55.Chi ĐT-Q"/>
      <sheetName val="BS 56.Chi TX theo LV-Q"/>
      <sheetName val="BS 57.Chi TX đơn vị-Q"/>
      <sheetName val="BS 58.Quyet toan chi HX-Q"/>
      <sheetName val="BS 68.Thuyet minh DP, TT"/>
    </sheetNames>
    <sheetDataSet>
      <sheetData sheetId="0"/>
      <sheetData sheetId="1"/>
      <sheetData sheetId="2"/>
      <sheetData sheetId="3"/>
      <sheetData sheetId="4"/>
      <sheetData sheetId="5"/>
      <sheetData sheetId="6"/>
      <sheetData sheetId="7"/>
      <sheetData sheetId="8"/>
      <sheetData sheetId="9">
        <row r="14">
          <cell r="J14">
            <v>6122</v>
          </cell>
          <cell r="M14">
            <v>1815</v>
          </cell>
        </row>
        <row r="15">
          <cell r="J15">
            <v>96</v>
          </cell>
          <cell r="M15">
            <v>0</v>
          </cell>
        </row>
        <row r="16">
          <cell r="J16">
            <v>117</v>
          </cell>
          <cell r="M16">
            <v>117</v>
          </cell>
        </row>
        <row r="21">
          <cell r="J21">
            <v>2202</v>
          </cell>
          <cell r="L21">
            <v>2202</v>
          </cell>
          <cell r="M21">
            <v>554.96400000000006</v>
          </cell>
        </row>
        <row r="22">
          <cell r="J22">
            <v>1634</v>
          </cell>
          <cell r="L22">
            <v>1634</v>
          </cell>
          <cell r="M22">
            <v>765.07600000000002</v>
          </cell>
        </row>
        <row r="23">
          <cell r="J23">
            <v>2245</v>
          </cell>
          <cell r="L23">
            <v>2245</v>
          </cell>
          <cell r="M23">
            <v>351.42</v>
          </cell>
        </row>
        <row r="24">
          <cell r="J24">
            <v>1556</v>
          </cell>
          <cell r="L24">
            <v>1556</v>
          </cell>
          <cell r="M24">
            <v>17</v>
          </cell>
        </row>
        <row r="25">
          <cell r="J25">
            <v>2245</v>
          </cell>
          <cell r="L25">
            <v>2245</v>
          </cell>
          <cell r="M25">
            <v>241</v>
          </cell>
        </row>
        <row r="26">
          <cell r="J26">
            <v>1899</v>
          </cell>
          <cell r="L26">
            <v>1899</v>
          </cell>
          <cell r="M26">
            <v>281.8</v>
          </cell>
        </row>
        <row r="27">
          <cell r="J27">
            <v>1874</v>
          </cell>
          <cell r="L27">
            <v>1874</v>
          </cell>
          <cell r="M27">
            <v>146</v>
          </cell>
        </row>
        <row r="28">
          <cell r="J28">
            <v>1576</v>
          </cell>
          <cell r="L28">
            <v>1576</v>
          </cell>
          <cell r="M28">
            <v>266</v>
          </cell>
        </row>
        <row r="29">
          <cell r="J29">
            <v>2202</v>
          </cell>
          <cell r="L29">
            <v>2202</v>
          </cell>
          <cell r="M29">
            <v>431</v>
          </cell>
        </row>
        <row r="30">
          <cell r="J30">
            <v>2024</v>
          </cell>
          <cell r="L30">
            <v>2024</v>
          </cell>
          <cell r="M30">
            <v>277.60000000000002</v>
          </cell>
        </row>
        <row r="31">
          <cell r="J31">
            <v>1227</v>
          </cell>
          <cell r="L31">
            <v>1227</v>
          </cell>
          <cell r="M31">
            <v>125.3</v>
          </cell>
        </row>
        <row r="32">
          <cell r="J32">
            <v>1461</v>
          </cell>
          <cell r="L32">
            <v>1461</v>
          </cell>
          <cell r="M32">
            <v>106.2</v>
          </cell>
        </row>
        <row r="33">
          <cell r="J33">
            <v>1922</v>
          </cell>
          <cell r="L33">
            <v>1922</v>
          </cell>
          <cell r="M33">
            <v>365.51</v>
          </cell>
        </row>
        <row r="37">
          <cell r="F37">
            <v>1041</v>
          </cell>
        </row>
        <row r="40">
          <cell r="G40">
            <v>1041</v>
          </cell>
          <cell r="H40">
            <v>1041</v>
          </cell>
          <cell r="I40">
            <v>1041</v>
          </cell>
          <cell r="J40">
            <v>146</v>
          </cell>
          <cell r="L40">
            <v>146</v>
          </cell>
          <cell r="M40">
            <v>146</v>
          </cell>
        </row>
        <row r="41">
          <cell r="G41">
            <v>146</v>
          </cell>
          <cell r="H41">
            <v>146</v>
          </cell>
          <cell r="I41">
            <v>146</v>
          </cell>
          <cell r="J41">
            <v>150</v>
          </cell>
          <cell r="L41">
            <v>150</v>
          </cell>
          <cell r="M41">
            <v>150</v>
          </cell>
        </row>
        <row r="42">
          <cell r="G42">
            <v>150</v>
          </cell>
          <cell r="H42">
            <v>1979</v>
          </cell>
          <cell r="I42">
            <v>1979</v>
          </cell>
          <cell r="J42">
            <v>820</v>
          </cell>
          <cell r="L42">
            <v>820</v>
          </cell>
          <cell r="M42">
            <v>810</v>
          </cell>
        </row>
        <row r="43">
          <cell r="G43">
            <v>810</v>
          </cell>
          <cell r="H43">
            <v>810</v>
          </cell>
          <cell r="I43">
            <v>810</v>
          </cell>
          <cell r="J43">
            <v>9010</v>
          </cell>
          <cell r="L43">
            <v>9010</v>
          </cell>
          <cell r="M43">
            <v>2460.125</v>
          </cell>
        </row>
        <row r="44">
          <cell r="G44">
            <v>2460.125</v>
          </cell>
          <cell r="H44">
            <v>2460.125</v>
          </cell>
          <cell r="I44">
            <v>2460.125</v>
          </cell>
          <cell r="J44">
            <v>875</v>
          </cell>
          <cell r="L44">
            <v>875</v>
          </cell>
          <cell r="M44">
            <v>730.2</v>
          </cell>
        </row>
        <row r="45">
          <cell r="G45">
            <v>730.19970703125</v>
          </cell>
          <cell r="H45">
            <v>730.19970703125</v>
          </cell>
          <cell r="I45">
            <v>730.19970703125</v>
          </cell>
          <cell r="J45">
            <v>790</v>
          </cell>
          <cell r="L45">
            <v>790</v>
          </cell>
          <cell r="M45">
            <v>790</v>
          </cell>
        </row>
        <row r="46">
          <cell r="G46">
            <v>790</v>
          </cell>
          <cell r="H46">
            <v>790</v>
          </cell>
          <cell r="I46">
            <v>790</v>
          </cell>
          <cell r="J46">
            <v>302</v>
          </cell>
          <cell r="L46">
            <v>302</v>
          </cell>
          <cell r="M46">
            <v>145</v>
          </cell>
        </row>
        <row r="47">
          <cell r="G47">
            <v>145</v>
          </cell>
          <cell r="H47">
            <v>145</v>
          </cell>
          <cell r="I47">
            <v>145</v>
          </cell>
          <cell r="J47">
            <v>250</v>
          </cell>
          <cell r="L47">
            <v>250</v>
          </cell>
          <cell r="M47">
            <v>250</v>
          </cell>
        </row>
        <row r="48">
          <cell r="G48">
            <v>250</v>
          </cell>
          <cell r="H48">
            <v>250</v>
          </cell>
          <cell r="I48">
            <v>250</v>
          </cell>
          <cell r="J48">
            <v>150</v>
          </cell>
          <cell r="L48">
            <v>150</v>
          </cell>
          <cell r="M48">
            <v>150</v>
          </cell>
        </row>
        <row r="49">
          <cell r="G49">
            <v>150</v>
          </cell>
          <cell r="H49">
            <v>150</v>
          </cell>
          <cell r="I49">
            <v>150</v>
          </cell>
          <cell r="J49">
            <v>200</v>
          </cell>
          <cell r="L49">
            <v>200</v>
          </cell>
          <cell r="M49">
            <v>200</v>
          </cell>
        </row>
        <row r="50">
          <cell r="G50">
            <v>200</v>
          </cell>
          <cell r="H50">
            <v>200</v>
          </cell>
          <cell r="I50">
            <v>200</v>
          </cell>
          <cell r="J50">
            <v>120</v>
          </cell>
          <cell r="L50">
            <v>120</v>
          </cell>
          <cell r="M50">
            <v>120</v>
          </cell>
        </row>
        <row r="51">
          <cell r="G51">
            <v>120</v>
          </cell>
          <cell r="H51">
            <v>120</v>
          </cell>
          <cell r="I51">
            <v>120</v>
          </cell>
          <cell r="J51">
            <v>550</v>
          </cell>
          <cell r="L51">
            <v>550</v>
          </cell>
          <cell r="M51">
            <v>550</v>
          </cell>
        </row>
        <row r="52">
          <cell r="G52">
            <v>550</v>
          </cell>
          <cell r="H52">
            <v>550</v>
          </cell>
          <cell r="I52">
            <v>550</v>
          </cell>
          <cell r="J52">
            <v>1190</v>
          </cell>
          <cell r="L52">
            <v>1190</v>
          </cell>
          <cell r="M52">
            <v>1124.2787000000001</v>
          </cell>
        </row>
        <row r="53">
          <cell r="G53">
            <v>1124.2783203125</v>
          </cell>
          <cell r="H53">
            <v>1124.2783203125</v>
          </cell>
          <cell r="I53">
            <v>1124.2783203125</v>
          </cell>
          <cell r="J53">
            <v>230</v>
          </cell>
          <cell r="L53">
            <v>230</v>
          </cell>
          <cell r="M53">
            <v>230</v>
          </cell>
        </row>
        <row r="54">
          <cell r="G54">
            <v>230</v>
          </cell>
          <cell r="H54">
            <v>230</v>
          </cell>
          <cell r="I54">
            <v>230</v>
          </cell>
          <cell r="J54">
            <v>200</v>
          </cell>
          <cell r="L54">
            <v>200</v>
          </cell>
          <cell r="M54">
            <v>200</v>
          </cell>
        </row>
        <row r="55">
          <cell r="G55">
            <v>200</v>
          </cell>
          <cell r="H55">
            <v>200</v>
          </cell>
          <cell r="I55">
            <v>200</v>
          </cell>
          <cell r="J55">
            <v>200</v>
          </cell>
          <cell r="L55">
            <v>200</v>
          </cell>
          <cell r="M55">
            <v>200</v>
          </cell>
        </row>
        <row r="56">
          <cell r="G56">
            <v>200</v>
          </cell>
          <cell r="H56">
            <v>200</v>
          </cell>
          <cell r="I56">
            <v>200</v>
          </cell>
          <cell r="J56">
            <v>250</v>
          </cell>
          <cell r="L56">
            <v>250</v>
          </cell>
          <cell r="M56">
            <v>250</v>
          </cell>
        </row>
        <row r="57">
          <cell r="G57">
            <v>250</v>
          </cell>
          <cell r="H57">
            <v>250</v>
          </cell>
          <cell r="I57">
            <v>250</v>
          </cell>
          <cell r="J57">
            <v>460</v>
          </cell>
          <cell r="L57">
            <v>460</v>
          </cell>
          <cell r="M57">
            <v>400</v>
          </cell>
        </row>
        <row r="58">
          <cell r="G58">
            <v>400</v>
          </cell>
          <cell r="H58">
            <v>400</v>
          </cell>
          <cell r="I58">
            <v>400</v>
          </cell>
          <cell r="J58">
            <v>300</v>
          </cell>
          <cell r="L58">
            <v>300</v>
          </cell>
          <cell r="M58">
            <v>300</v>
          </cell>
        </row>
        <row r="59">
          <cell r="G59">
            <v>300</v>
          </cell>
          <cell r="H59">
            <v>17966</v>
          </cell>
          <cell r="I59">
            <v>17966</v>
          </cell>
          <cell r="J59">
            <v>17966</v>
          </cell>
          <cell r="L59">
            <v>17966</v>
          </cell>
          <cell r="M59">
            <v>17966</v>
          </cell>
        </row>
        <row r="61">
          <cell r="G61">
            <v>17966</v>
          </cell>
          <cell r="H61">
            <v>22428</v>
          </cell>
          <cell r="I61">
            <v>22428</v>
          </cell>
          <cell r="J61">
            <v>2265</v>
          </cell>
          <cell r="L61">
            <v>12021</v>
          </cell>
          <cell r="M61">
            <v>1015</v>
          </cell>
        </row>
        <row r="62">
          <cell r="G62">
            <v>1015</v>
          </cell>
          <cell r="H62">
            <v>2760</v>
          </cell>
          <cell r="I62">
            <v>2760</v>
          </cell>
          <cell r="J62">
            <v>1075</v>
          </cell>
          <cell r="L62">
            <v>2270</v>
          </cell>
          <cell r="M62">
            <v>1133</v>
          </cell>
        </row>
        <row r="63">
          <cell r="G63">
            <v>1133</v>
          </cell>
          <cell r="H63">
            <v>14490</v>
          </cell>
          <cell r="I63">
            <v>14490</v>
          </cell>
          <cell r="J63">
            <v>2095</v>
          </cell>
          <cell r="L63">
            <v>11959.359</v>
          </cell>
          <cell r="M63">
            <v>1333.8200000000002</v>
          </cell>
        </row>
        <row r="64">
          <cell r="G64">
            <v>1333.8193359375</v>
          </cell>
          <cell r="H64">
            <v>3450</v>
          </cell>
          <cell r="I64">
            <v>3450</v>
          </cell>
          <cell r="J64">
            <v>1235</v>
          </cell>
          <cell r="L64">
            <v>3450</v>
          </cell>
          <cell r="M64">
            <v>841</v>
          </cell>
        </row>
        <row r="65">
          <cell r="G65">
            <v>841</v>
          </cell>
          <cell r="H65">
            <v>14490</v>
          </cell>
          <cell r="I65">
            <v>14490</v>
          </cell>
          <cell r="J65">
            <v>2647</v>
          </cell>
          <cell r="L65">
            <v>14490</v>
          </cell>
          <cell r="M65">
            <v>2090.89</v>
          </cell>
        </row>
        <row r="66">
          <cell r="G66">
            <v>2090.888671875</v>
          </cell>
          <cell r="H66">
            <v>11040</v>
          </cell>
          <cell r="I66">
            <v>11040</v>
          </cell>
          <cell r="J66">
            <v>2152</v>
          </cell>
          <cell r="L66">
            <v>10798.846000000001</v>
          </cell>
          <cell r="M66">
            <v>1056.806</v>
          </cell>
        </row>
        <row r="67">
          <cell r="G67">
            <v>1056.8056640625</v>
          </cell>
          <cell r="H67">
            <v>10350</v>
          </cell>
          <cell r="I67">
            <v>10350</v>
          </cell>
          <cell r="J67">
            <v>2450</v>
          </cell>
          <cell r="L67">
            <v>11611.539999999999</v>
          </cell>
          <cell r="M67">
            <v>2572</v>
          </cell>
        </row>
        <row r="68">
          <cell r="G68">
            <v>2572</v>
          </cell>
          <cell r="H68">
            <v>10350</v>
          </cell>
          <cell r="I68">
            <v>10350</v>
          </cell>
          <cell r="J68">
            <v>2505</v>
          </cell>
          <cell r="L68">
            <v>8456.9979999999996</v>
          </cell>
          <cell r="M68">
            <v>1183</v>
          </cell>
        </row>
        <row r="69">
          <cell r="G69">
            <v>1183</v>
          </cell>
          <cell r="H69">
            <v>15870</v>
          </cell>
          <cell r="I69">
            <v>15870</v>
          </cell>
          <cell r="J69">
            <v>4617</v>
          </cell>
          <cell r="L69">
            <v>15821</v>
          </cell>
          <cell r="M69">
            <v>1731</v>
          </cell>
        </row>
        <row r="70">
          <cell r="G70">
            <v>1731</v>
          </cell>
          <cell r="H70">
            <v>49382</v>
          </cell>
          <cell r="I70">
            <v>49382</v>
          </cell>
          <cell r="J70">
            <v>10615</v>
          </cell>
          <cell r="L70">
            <v>25346</v>
          </cell>
          <cell r="M70">
            <v>4657</v>
          </cell>
        </row>
        <row r="71">
          <cell r="G71">
            <v>4657</v>
          </cell>
          <cell r="H71">
            <v>690</v>
          </cell>
          <cell r="I71">
            <v>690</v>
          </cell>
          <cell r="J71">
            <v>285</v>
          </cell>
          <cell r="L71">
            <v>706.24</v>
          </cell>
          <cell r="M71">
            <v>195.32400000000001</v>
          </cell>
        </row>
        <row r="72">
          <cell r="G72">
            <v>195.323974609375</v>
          </cell>
          <cell r="H72">
            <v>6210</v>
          </cell>
          <cell r="I72">
            <v>6210</v>
          </cell>
          <cell r="J72">
            <v>1920</v>
          </cell>
          <cell r="L72">
            <v>3135.6000000000004</v>
          </cell>
          <cell r="M72">
            <v>453</v>
          </cell>
        </row>
        <row r="73">
          <cell r="G73">
            <v>453</v>
          </cell>
          <cell r="H73">
            <v>7590</v>
          </cell>
          <cell r="I73">
            <v>7590</v>
          </cell>
          <cell r="J73">
            <v>1406</v>
          </cell>
          <cell r="L73">
            <v>5896.4989999999998</v>
          </cell>
          <cell r="M73">
            <v>589.70299999999997</v>
          </cell>
        </row>
        <row r="74">
          <cell r="F74">
            <v>18055</v>
          </cell>
        </row>
        <row r="77">
          <cell r="J77">
            <v>235</v>
          </cell>
          <cell r="M77">
            <v>235</v>
          </cell>
        </row>
        <row r="78">
          <cell r="J78">
            <v>42</v>
          </cell>
          <cell r="M78">
            <v>14</v>
          </cell>
        </row>
        <row r="89">
          <cell r="H89">
            <v>6253</v>
          </cell>
          <cell r="J89">
            <v>2142</v>
          </cell>
          <cell r="L89">
            <v>2672.9059999999999</v>
          </cell>
          <cell r="M89">
            <v>765.78244000000007</v>
          </cell>
        </row>
      </sheetData>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60"/>
      <sheetName val="Biểu 61"/>
      <sheetName val="Biểu 62"/>
      <sheetName val="Biểu 63"/>
      <sheetName val="Biểu 64"/>
      <sheetName val="Biểu 65 - CTMTQG"/>
      <sheetName val="Biểu số 70"/>
      <sheetName val="PL04 KTNN 2019 tro ve truoc"/>
      <sheetName val="PL 03 Vay no"/>
      <sheetName val="PL05 KTNN 2021"/>
      <sheetName val="PL06 KTNN 2020 trở về trước"/>
      <sheetName val="Biểu thu dịch vụ công"/>
    </sheetNames>
    <sheetDataSet>
      <sheetData sheetId="0"/>
      <sheetData sheetId="1"/>
      <sheetData sheetId="2"/>
      <sheetData sheetId="3"/>
      <sheetData sheetId="4"/>
      <sheetData sheetId="5"/>
      <sheetData sheetId="6">
        <row r="8">
          <cell r="G8">
            <v>1736448.6613970001</v>
          </cell>
          <cell r="H8">
            <v>1107207</v>
          </cell>
        </row>
        <row r="9">
          <cell r="G9">
            <v>25439.848000000002</v>
          </cell>
          <cell r="H9">
            <v>0</v>
          </cell>
        </row>
        <row r="10">
          <cell r="G10">
            <v>502251.64547500003</v>
          </cell>
          <cell r="H10">
            <v>357154</v>
          </cell>
        </row>
        <row r="11">
          <cell r="G11">
            <v>4879.1909939999996</v>
          </cell>
          <cell r="H11">
            <v>29081</v>
          </cell>
        </row>
        <row r="12">
          <cell r="G12">
            <v>278012.54399799998</v>
          </cell>
          <cell r="H12">
            <v>166606</v>
          </cell>
        </row>
        <row r="13">
          <cell r="G13">
            <v>24512.754768999999</v>
          </cell>
          <cell r="H13">
            <v>0</v>
          </cell>
        </row>
        <row r="14">
          <cell r="G14">
            <v>2591788.7347940002</v>
          </cell>
          <cell r="H14">
            <v>1081111</v>
          </cell>
        </row>
        <row r="15">
          <cell r="G15">
            <v>436789.24997</v>
          </cell>
          <cell r="H15">
            <v>75049</v>
          </cell>
        </row>
      </sheetData>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CN ĐỢT 1"/>
      <sheetName val="Sheet2"/>
      <sheetName val="Dự dư toán"/>
      <sheetName val="TH CN sửa đợt 1"/>
      <sheetName val="CT- CN ĐỢT 1"/>
      <sheetName val="Dự kiến CN đợt 2 (gốc)"/>
      <sheetName val="CN đợt 2 (đã sửa)"/>
      <sheetName val="CHỐT cn 2022"/>
      <sheetName val="Phân tích nguồn"/>
      <sheetName val="a Thành- tăng thu TK chi - dk"/>
      <sheetName val="Sheet1"/>
    </sheetNames>
    <sheetDataSet>
      <sheetData sheetId="0"/>
      <sheetData sheetId="1"/>
      <sheetData sheetId="2"/>
      <sheetData sheetId="3"/>
      <sheetData sheetId="4"/>
      <sheetData sheetId="5"/>
      <sheetData sheetId="6"/>
      <sheetData sheetId="7">
        <row r="7">
          <cell r="D7">
            <v>2293011496527.582</v>
          </cell>
        </row>
        <row r="16">
          <cell r="D16">
            <v>1223800000</v>
          </cell>
        </row>
        <row r="19">
          <cell r="D19">
            <v>1236237011122</v>
          </cell>
        </row>
        <row r="27">
          <cell r="D27">
            <v>5117679849</v>
          </cell>
        </row>
        <row r="41">
          <cell r="D41">
            <v>190319790043</v>
          </cell>
        </row>
        <row r="167">
          <cell r="D167">
            <v>29352043573</v>
          </cell>
        </row>
        <row r="182">
          <cell r="D182">
            <v>4268964421332</v>
          </cell>
        </row>
        <row r="186">
          <cell r="D186">
            <v>31004313323</v>
          </cell>
        </row>
        <row r="223">
          <cell r="D223">
            <v>36426193664</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BIỂU SỐ 70 (CHUYỂN NGUỒN) (sua)"/>
      <sheetName val="bc net"/>
      <sheetName val="Huong Son"/>
      <sheetName val="Can loc"/>
    </sheetNames>
    <sheetDataSet>
      <sheetData sheetId="0"/>
      <sheetData sheetId="1">
        <row r="9">
          <cell r="C9">
            <v>1117400866180</v>
          </cell>
        </row>
        <row r="10">
          <cell r="C10">
            <v>4633492786</v>
          </cell>
        </row>
        <row r="11">
          <cell r="C11">
            <v>667011419657</v>
          </cell>
        </row>
        <row r="12">
          <cell r="C12">
            <v>23508765412</v>
          </cell>
        </row>
        <row r="13">
          <cell r="C13">
            <v>204377493812</v>
          </cell>
        </row>
        <row r="14">
          <cell r="C14">
            <v>0</v>
          </cell>
        </row>
        <row r="15">
          <cell r="C15">
            <v>1093888792121</v>
          </cell>
        </row>
        <row r="16">
          <cell r="C16">
            <v>56905478912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Normal="100" workbookViewId="0">
      <selection activeCell="C6" sqref="C6"/>
    </sheetView>
  </sheetViews>
  <sheetFormatPr defaultColWidth="9.140625" defaultRowHeight="16.5"/>
  <cols>
    <col min="1" max="1" width="30.7109375" style="2" customWidth="1"/>
    <col min="2" max="2" width="14.42578125" style="2" customWidth="1"/>
    <col min="3" max="3" width="13.5703125" style="2" customWidth="1"/>
    <col min="4" max="4" width="14.7109375" style="2" customWidth="1"/>
    <col min="5" max="5" width="13.42578125" style="2" customWidth="1"/>
    <col min="6" max="6" width="23.28515625" style="2" customWidth="1"/>
    <col min="7" max="7" width="14" style="2" customWidth="1"/>
    <col min="8" max="8" width="14.140625" style="2" customWidth="1"/>
    <col min="9" max="9" width="14" style="2" customWidth="1"/>
    <col min="10" max="10" width="13.42578125" style="2" customWidth="1"/>
    <col min="11" max="16384" width="9.140625" style="2"/>
  </cols>
  <sheetData>
    <row r="1" spans="1:10">
      <c r="H1" s="431" t="s">
        <v>641</v>
      </c>
      <c r="I1" s="431"/>
      <c r="J1" s="431"/>
    </row>
    <row r="2" spans="1:10">
      <c r="A2" s="432" t="s">
        <v>206</v>
      </c>
      <c r="B2" s="432"/>
      <c r="C2" s="432"/>
      <c r="D2" s="432"/>
      <c r="E2" s="432"/>
      <c r="F2" s="432"/>
      <c r="G2" s="432"/>
      <c r="H2" s="432"/>
      <c r="I2" s="432"/>
      <c r="J2" s="432"/>
    </row>
    <row r="3" spans="1:10">
      <c r="A3" s="433" t="s">
        <v>1566</v>
      </c>
      <c r="B3" s="433"/>
      <c r="C3" s="433"/>
      <c r="D3" s="433"/>
      <c r="E3" s="433"/>
      <c r="F3" s="433"/>
      <c r="G3" s="433"/>
      <c r="H3" s="433"/>
      <c r="I3" s="433"/>
      <c r="J3" s="433"/>
    </row>
    <row r="4" spans="1:10">
      <c r="A4" s="3"/>
      <c r="B4" s="4"/>
      <c r="C4" s="5"/>
      <c r="D4" s="5"/>
      <c r="E4" s="3"/>
      <c r="F4" s="3"/>
      <c r="G4" s="3"/>
      <c r="H4" s="3"/>
      <c r="I4" s="3"/>
      <c r="J4" s="6" t="s">
        <v>0</v>
      </c>
    </row>
    <row r="5" spans="1:10" ht="33">
      <c r="A5" s="7" t="s">
        <v>1</v>
      </c>
      <c r="B5" s="7" t="s">
        <v>2</v>
      </c>
      <c r="C5" s="7" t="s">
        <v>3</v>
      </c>
      <c r="D5" s="7" t="s">
        <v>4</v>
      </c>
      <c r="E5" s="7" t="s">
        <v>5</v>
      </c>
      <c r="F5" s="7" t="s">
        <v>6</v>
      </c>
      <c r="G5" s="7" t="s">
        <v>2</v>
      </c>
      <c r="H5" s="7" t="s">
        <v>7</v>
      </c>
      <c r="I5" s="7" t="s">
        <v>8</v>
      </c>
      <c r="J5" s="7" t="s">
        <v>9</v>
      </c>
    </row>
    <row r="6" spans="1:10" s="9" customFormat="1" ht="19.5" customHeight="1">
      <c r="A6" s="8">
        <v>1</v>
      </c>
      <c r="B6" s="8">
        <v>2</v>
      </c>
      <c r="C6" s="8">
        <v>3</v>
      </c>
      <c r="D6" s="8">
        <v>4</v>
      </c>
      <c r="E6" s="8">
        <v>5</v>
      </c>
      <c r="F6" s="8">
        <v>6</v>
      </c>
      <c r="G6" s="8">
        <v>7</v>
      </c>
      <c r="H6" s="8">
        <v>8</v>
      </c>
      <c r="I6" s="8">
        <v>9</v>
      </c>
      <c r="J6" s="8">
        <v>10</v>
      </c>
    </row>
    <row r="7" spans="1:10" ht="31.5" customHeight="1">
      <c r="A7" s="7" t="s">
        <v>10</v>
      </c>
      <c r="B7" s="10">
        <f>+B8+B20</f>
        <v>39963616.109199941</v>
      </c>
      <c r="C7" s="10">
        <f>+C8+C20</f>
        <v>22817243</v>
      </c>
      <c r="D7" s="10">
        <f>+D8+D20</f>
        <v>13001591</v>
      </c>
      <c r="E7" s="10">
        <f>+E8+E20</f>
        <v>4144782.1091999412</v>
      </c>
      <c r="F7" s="7" t="s">
        <v>11</v>
      </c>
      <c r="G7" s="10">
        <f>+G8+G20</f>
        <v>42141311.25</v>
      </c>
      <c r="H7" s="10">
        <f>+H8+H20</f>
        <v>22660795</v>
      </c>
      <c r="I7" s="10">
        <f>+I8+I20</f>
        <v>12770270.625</v>
      </c>
      <c r="J7" s="10">
        <f>+J8+J20</f>
        <v>6710245.625</v>
      </c>
    </row>
    <row r="8" spans="1:10" ht="31.5" customHeight="1">
      <c r="A8" s="11" t="s">
        <v>12</v>
      </c>
      <c r="B8" s="12">
        <f>+B9+B10+B11+B12+B13+B14+B15+B18</f>
        <v>39800293.109199941</v>
      </c>
      <c r="C8" s="12">
        <f>+C9+C10+C11+C12+C13+C14+C15+C18</f>
        <v>22653920</v>
      </c>
      <c r="D8" s="12">
        <f>+D9+D10+D11+D12+D13+D14+D15+D18</f>
        <v>13001591</v>
      </c>
      <c r="E8" s="12">
        <f>+E9+E10+E11+E12+E13+E14+E15+E18</f>
        <v>4144782.1091999412</v>
      </c>
      <c r="F8" s="11" t="s">
        <v>13</v>
      </c>
      <c r="G8" s="10">
        <f>+G9+G10+G11+G12+G13+G14+G15</f>
        <v>42131803.25</v>
      </c>
      <c r="H8" s="10">
        <f>+H9+H10+H11+H12+H13+H14+H15</f>
        <v>22651287</v>
      </c>
      <c r="I8" s="10">
        <f>+I9+I10+I11+I12+I13+I14+I15</f>
        <v>12770270.625</v>
      </c>
      <c r="J8" s="10">
        <f>+J9+J10+J11+J12+J13+J14+J15</f>
        <v>6710245.625</v>
      </c>
    </row>
    <row r="9" spans="1:10" ht="31.5" customHeight="1">
      <c r="A9" s="13" t="s">
        <v>14</v>
      </c>
      <c r="B9" s="14">
        <f t="shared" ref="B9:B14" si="0">+C9+D9+E9</f>
        <v>7560476.7347988896</v>
      </c>
      <c r="C9" s="14">
        <f>+'[1]Phu luc 03.2 (2)'!G11+'[1]Phu luc 03.2 (2)'!G77-'[1]Phu luc 03.1 (2)'!C12</f>
        <v>4125226</v>
      </c>
      <c r="D9" s="14">
        <f>+'[1]Phu luc 03.2 (2)'!H11+'[1]Phu luc 03.2 (2)'!H77-'[1]Phu luc 03.1 (2)'!D12</f>
        <v>2448871.1175401732</v>
      </c>
      <c r="E9" s="14">
        <f>+'[1]Phu luc 03.2 (2)'!I11+'[1]Phu luc 03.2 (2)'!I77-'[1]Phu luc 03.1 (2)'!E12</f>
        <v>986379.61725871637</v>
      </c>
      <c r="F9" s="13" t="s">
        <v>15</v>
      </c>
      <c r="G9" s="15">
        <f>+H9+I9+J9</f>
        <v>8347122</v>
      </c>
      <c r="H9" s="15">
        <f>+'[1]Phu luc 03.3 (2)'!F10</f>
        <v>4197888</v>
      </c>
      <c r="I9" s="15">
        <f>+'[1]Phu luc 03.3 (2)'!G10</f>
        <v>2219106</v>
      </c>
      <c r="J9" s="15">
        <f>+'[1]Phu luc 03.3 (2)'!H10</f>
        <v>1930128</v>
      </c>
    </row>
    <row r="10" spans="1:10" ht="31.5" customHeight="1">
      <c r="A10" s="13" t="s">
        <v>16</v>
      </c>
      <c r="B10" s="14">
        <f t="shared" si="0"/>
        <v>769090.37440105155</v>
      </c>
      <c r="C10" s="14">
        <f>+'[1]Phu luc 03.2 (2)'!G38+'[1]Phu luc 03.2 (2)'!H38+'[1]Phu luc 03.2 (2)'!I38+'[1]Phu luc 03.2 (2)'!G41+'[1]Phu luc 03.2 (2)'!H41+'[1]Phu luc 03.2 (2)'!I41+'[1]Phu luc 03.2 (2)'!G48+'[1]Phu luc 03.2 (2)'!H48+'[1]Phu luc 03.2 (2)'!I48+'[1]Phu luc 03.2 (2)'!G57+'[1]Phu luc 03.2 (2)'!H57+'[1]Phu luc 03.2 (2)'!I57+'[1]Phu luc 03.2 (2)'!G59+'[1]Phu luc 03.2 (2)'!H59+'[1]Phu luc 03.2 (2)'!I59</f>
        <v>554644</v>
      </c>
      <c r="D10" s="14">
        <f>+'[1]Phu luc 03.2 (2)'!H38+'[1]Phu luc 03.2 (2)'!I38+'[1]Phu luc 03.2 (2)'!J38+'[1]Phu luc 03.2 (2)'!H41+'[1]Phu luc 03.2 (2)'!I41+'[1]Phu luc 03.2 (2)'!J41+'[1]Phu luc 03.2 (2)'!H48+'[1]Phu luc 03.2 (2)'!I48+'[1]Phu luc 03.2 (2)'!J48+'[1]Phu luc 03.2 (2)'!H57+'[1]Phu luc 03.2 (2)'!I57+'[1]Phu luc 03.2 (2)'!J57+'[1]Phu luc 03.2 (2)'!H59+'[1]Phu luc 03.2 (2)'!I59+'[1]Phu luc 03.2 (2)'!J59</f>
        <v>154453.88245982683</v>
      </c>
      <c r="E10" s="14">
        <f>+'[1]Phu luc 03.2 (2)'!I38+'[1]Phu luc 03.2 (2)'!J38+'[1]Phu luc 03.2 (2)'!K38+'[1]Phu luc 03.2 (2)'!I41+'[1]Phu luc 03.2 (2)'!J41+'[1]Phu luc 03.2 (2)'!K41+'[1]Phu luc 03.2 (2)'!I48+'[1]Phu luc 03.2 (2)'!J48+'[1]Phu luc 03.2 (2)'!K48+'[1]Phu luc 03.2 (2)'!I57+'[1]Phu luc 03.2 (2)'!J57+'[1]Phu luc 03.2 (2)'!K57+'[1]Phu luc 03.2 (2)'!I59+'[1]Phu luc 03.2 (2)'!J59+'[1]Phu luc 03.2 (2)'!K59</f>
        <v>59992.491941224842</v>
      </c>
      <c r="F10" s="13" t="s">
        <v>17</v>
      </c>
      <c r="G10" s="15">
        <f t="shared" ref="G10:G15" si="1">+H10+I10+J10</f>
        <v>-118673.75</v>
      </c>
      <c r="H10" s="15">
        <f>+'[1]Phu luc 03.3 (2)'!F27</f>
        <v>437</v>
      </c>
      <c r="I10" s="15">
        <f>+'[1]Phu luc 03.3 (2)'!G27-'[1]Phu luc 03.1 (2)'!I22</f>
        <v>-59555.375</v>
      </c>
      <c r="J10" s="15">
        <f>+'[1]Phu luc 03.3 (2)'!H27-'[1]Phu luc 03.1 (2)'!J22</f>
        <v>-59555.375</v>
      </c>
    </row>
    <row r="11" spans="1:10" ht="31.5" customHeight="1">
      <c r="A11" s="13" t="s">
        <v>18</v>
      </c>
      <c r="B11" s="14">
        <f t="shared" si="0"/>
        <v>0</v>
      </c>
      <c r="C11" s="14"/>
      <c r="D11" s="14"/>
      <c r="E11" s="14"/>
      <c r="F11" s="13" t="s">
        <v>19</v>
      </c>
      <c r="G11" s="15">
        <f t="shared" si="1"/>
        <v>9411035</v>
      </c>
      <c r="H11" s="15">
        <f>+'[1]Phu luc 03.3 (2)'!F28</f>
        <v>2539097</v>
      </c>
      <c r="I11" s="15">
        <f>+'[1]Phu luc 03.3 (2)'!G28</f>
        <v>5035703</v>
      </c>
      <c r="J11" s="15">
        <f>+'[1]Phu luc 03.3 (2)'!H28</f>
        <v>1836235</v>
      </c>
    </row>
    <row r="12" spans="1:10" ht="31.5" customHeight="1">
      <c r="A12" s="13" t="s">
        <v>20</v>
      </c>
      <c r="B12" s="14">
        <f t="shared" si="0"/>
        <v>269882</v>
      </c>
      <c r="C12" s="14">
        <f>+'[1]Phu luc 03.2 (2)'!G103</f>
        <v>66391</v>
      </c>
      <c r="D12" s="14">
        <f>+'[1]Phu luc 03.2 (2)'!H103</f>
        <v>159389</v>
      </c>
      <c r="E12" s="14">
        <f>+'[1]Phu luc 03.2 (2)'!I103</f>
        <v>44102</v>
      </c>
      <c r="F12" s="13" t="s">
        <v>21</v>
      </c>
      <c r="G12" s="15">
        <f t="shared" si="1"/>
        <v>4020</v>
      </c>
      <c r="H12" s="15">
        <f>+'[1]Phu luc 03.3 (2)'!F43</f>
        <v>1340</v>
      </c>
      <c r="I12" s="15">
        <f>+'[1]Phu luc 03.3 (2)'!G43</f>
        <v>1340</v>
      </c>
      <c r="J12" s="15">
        <f>+'[1]Phu luc 03.3 (2)'!H43</f>
        <v>1340</v>
      </c>
    </row>
    <row r="13" spans="1:10" ht="31.5" customHeight="1">
      <c r="A13" s="13" t="s">
        <v>22</v>
      </c>
      <c r="B13" s="14">
        <f t="shared" si="0"/>
        <v>8416329</v>
      </c>
      <c r="C13" s="14">
        <f>+'[1]Phu luc 03.2 (2)'!G102</f>
        <v>5600122</v>
      </c>
      <c r="D13" s="14">
        <f>+'[1]Phu luc 03.2 (2)'!H102</f>
        <v>2427946</v>
      </c>
      <c r="E13" s="14">
        <f>+'[1]Phu luc 03.2 (2)'!I102</f>
        <v>388261</v>
      </c>
      <c r="F13" s="13" t="s">
        <v>23</v>
      </c>
      <c r="G13" s="15">
        <f t="shared" si="1"/>
        <v>13131644</v>
      </c>
      <c r="H13" s="15">
        <f>+'[1]Phu luc 03.3 (2)'!F46</f>
        <v>7799551</v>
      </c>
      <c r="I13" s="15">
        <f>+'[1]Phu luc 03.3 (2)'!G46</f>
        <v>2666047</v>
      </c>
      <c r="J13" s="15">
        <f>+'[1]Phu luc 03.3 (2)'!H46</f>
        <v>2666046</v>
      </c>
    </row>
    <row r="14" spans="1:10" ht="31.5" customHeight="1">
      <c r="A14" s="13" t="s">
        <v>24</v>
      </c>
      <c r="B14" s="14">
        <f t="shared" si="0"/>
        <v>0</v>
      </c>
      <c r="C14" s="14">
        <f>+'[1]Phu luc 03.2 (2)'!G76</f>
        <v>0</v>
      </c>
      <c r="D14" s="14">
        <f>+'[1]Phu luc 03.2 (2)'!H76</f>
        <v>0</v>
      </c>
      <c r="E14" s="14">
        <f>+'[1]Phu luc 03.2 (2)'!I76</f>
        <v>0</v>
      </c>
      <c r="F14" s="13" t="s">
        <v>207</v>
      </c>
      <c r="G14" s="15">
        <f t="shared" si="1"/>
        <v>97273</v>
      </c>
      <c r="H14" s="15">
        <f>+'[1]Phu luc 03.3 (2)'!F51</f>
        <v>21318</v>
      </c>
      <c r="I14" s="15">
        <f>+'[1]Phu luc 03.3 (2)'!G51</f>
        <v>64575</v>
      </c>
      <c r="J14" s="15">
        <f>+'[1]Phu luc 03.3 (2)'!H51</f>
        <v>11380</v>
      </c>
    </row>
    <row r="15" spans="1:10" ht="31.5" customHeight="1">
      <c r="A15" s="13" t="s">
        <v>25</v>
      </c>
      <c r="B15" s="14">
        <f>+B16+B17</f>
        <v>22708560</v>
      </c>
      <c r="C15" s="14">
        <f>+C16+C17</f>
        <v>12242962</v>
      </c>
      <c r="D15" s="14">
        <f>+D16+D17</f>
        <v>7799551</v>
      </c>
      <c r="E15" s="14">
        <f>+E16+E17</f>
        <v>2666047</v>
      </c>
      <c r="F15" s="13" t="s">
        <v>208</v>
      </c>
      <c r="G15" s="15">
        <f t="shared" si="1"/>
        <v>11259383</v>
      </c>
      <c r="H15" s="16">
        <f>+'[1]Phu luc 03.3 (2)'!F44</f>
        <v>8091656</v>
      </c>
      <c r="I15" s="16">
        <f>+'[1]Phu luc 03.3 (2)'!G44</f>
        <v>2843055</v>
      </c>
      <c r="J15" s="16">
        <f>+'[1]Phu luc 03.3 (2)'!H44</f>
        <v>324672</v>
      </c>
    </row>
    <row r="16" spans="1:10" ht="31.5" customHeight="1">
      <c r="A16" s="13" t="s">
        <v>26</v>
      </c>
      <c r="B16" s="14">
        <f>+C16+D16+E16</f>
        <v>14998993</v>
      </c>
      <c r="C16" s="14">
        <f>+'[1]Phu luc 03.2 (2)'!G97</f>
        <v>7714770</v>
      </c>
      <c r="D16" s="14">
        <f>+'[1]Phu luc 03.2 (2)'!H97</f>
        <v>6319899</v>
      </c>
      <c r="E16" s="14">
        <f>+'[1]Phu luc 03.2 (2)'!I97</f>
        <v>964324</v>
      </c>
      <c r="F16" s="13"/>
      <c r="G16" s="15"/>
      <c r="H16" s="15"/>
      <c r="I16" s="15"/>
      <c r="J16" s="15"/>
    </row>
    <row r="17" spans="1:10" ht="31.5" customHeight="1">
      <c r="A17" s="13" t="s">
        <v>27</v>
      </c>
      <c r="B17" s="14">
        <f>+C17+D17+E17</f>
        <v>7709567</v>
      </c>
      <c r="C17" s="14">
        <f>+'[1]Phu luc 03.2 (2)'!G98</f>
        <v>4528192</v>
      </c>
      <c r="D17" s="14">
        <f>+'[1]Phu luc 03.2 (2)'!H98</f>
        <v>1479652</v>
      </c>
      <c r="E17" s="14">
        <f>+'[1]Phu luc 03.2 (2)'!I98</f>
        <v>1701723</v>
      </c>
      <c r="F17" s="13"/>
      <c r="G17" s="15"/>
      <c r="H17" s="15"/>
      <c r="I17" s="15"/>
      <c r="J17" s="15"/>
    </row>
    <row r="18" spans="1:10" ht="31.5" customHeight="1">
      <c r="A18" s="13" t="s">
        <v>209</v>
      </c>
      <c r="B18" s="14">
        <f>+C18+D18+E18</f>
        <v>75955</v>
      </c>
      <c r="C18" s="14">
        <f>+'[1]Phu luc 03.2 (2)'!G101</f>
        <v>64575</v>
      </c>
      <c r="D18" s="14">
        <f>+'[1]Phu luc 03.2 (2)'!H101</f>
        <v>11380</v>
      </c>
      <c r="E18" s="14">
        <f>+'[1]Phu luc 03.2 (2)'!I101</f>
        <v>0</v>
      </c>
      <c r="F18" s="13"/>
      <c r="G18" s="15"/>
      <c r="H18" s="15"/>
      <c r="I18" s="15"/>
      <c r="J18" s="15"/>
    </row>
    <row r="19" spans="1:10" ht="31.5" customHeight="1">
      <c r="A19" s="17" t="s">
        <v>217</v>
      </c>
      <c r="B19" s="12">
        <f>+C19+D19+E19</f>
        <v>-2177695.1408000588</v>
      </c>
      <c r="C19" s="18">
        <f>+C7-H7</f>
        <v>156448</v>
      </c>
      <c r="D19" s="18">
        <f>+D7-I7</f>
        <v>231320.375</v>
      </c>
      <c r="E19" s="18">
        <f>+E7-J7</f>
        <v>-2565463.5158000588</v>
      </c>
      <c r="F19" s="13"/>
      <c r="G19" s="15"/>
      <c r="H19" s="15"/>
      <c r="I19" s="15"/>
      <c r="J19" s="15"/>
    </row>
    <row r="20" spans="1:10" ht="31.5" customHeight="1">
      <c r="A20" s="19" t="s">
        <v>210</v>
      </c>
      <c r="B20" s="20">
        <f>+C20+D20+E20</f>
        <v>163323</v>
      </c>
      <c r="C20" s="20">
        <f>+'[1]Phu luc 03.2 (2)'!G88</f>
        <v>163323</v>
      </c>
      <c r="D20" s="20">
        <f>+'[1]Phu luc 03.2 (2)'!H88</f>
        <v>0</v>
      </c>
      <c r="E20" s="20">
        <f>+'[1]Phu luc 03.2 (2)'!I88</f>
        <v>0</v>
      </c>
      <c r="F20" s="11" t="s">
        <v>211</v>
      </c>
      <c r="G20" s="10">
        <f>+H20+I20+J20</f>
        <v>9508</v>
      </c>
      <c r="H20" s="10">
        <f>+'[1]Phu luc 03.3 (2)'!F52</f>
        <v>9508</v>
      </c>
      <c r="I20" s="10"/>
      <c r="J20" s="10"/>
    </row>
    <row r="21" spans="1:10">
      <c r="B21" s="21"/>
    </row>
    <row r="22" spans="1:10" s="23" customFormat="1">
      <c r="C22" s="24"/>
      <c r="D22" s="24"/>
      <c r="E22" s="24"/>
    </row>
    <row r="23" spans="1:10" s="23" customFormat="1"/>
    <row r="24" spans="1:10" s="23" customFormat="1"/>
    <row r="25" spans="1:10" s="23" customFormat="1" ht="21" customHeight="1">
      <c r="A25" s="430"/>
      <c r="B25" s="430"/>
      <c r="C25" s="430"/>
      <c r="G25" s="430"/>
      <c r="H25" s="430"/>
      <c r="I25" s="430"/>
      <c r="J25" s="430"/>
    </row>
  </sheetData>
  <mergeCells count="5">
    <mergeCell ref="A25:C25"/>
    <mergeCell ref="G25:J25"/>
    <mergeCell ref="H1:J1"/>
    <mergeCell ref="A2:J2"/>
    <mergeCell ref="A3:J3"/>
  </mergeCells>
  <pageMargins left="0.38" right="0.16" top="0.56999999999999995" bottom="0.2" header="0.2" footer="0.2"/>
  <pageSetup paperSize="9" scale="85" fitToHeight="10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tabSelected="1" workbookViewId="0">
      <selection activeCell="C6" sqref="C6"/>
    </sheetView>
  </sheetViews>
  <sheetFormatPr defaultRowHeight="15"/>
  <cols>
    <col min="1" max="1" width="9.140625" style="167"/>
    <col min="2" max="2" width="43" style="167" customWidth="1"/>
    <col min="3" max="3" width="15.5703125" style="167" customWidth="1"/>
    <col min="4" max="4" width="14" style="167" customWidth="1"/>
    <col min="5" max="5" width="13.28515625" style="167" customWidth="1"/>
    <col min="6" max="6" width="13.5703125" style="167" customWidth="1"/>
    <col min="7" max="8" width="13.7109375" style="167" customWidth="1"/>
    <col min="9" max="9" width="13.5703125" style="167" customWidth="1"/>
    <col min="10" max="10" width="13.140625" style="167" customWidth="1"/>
    <col min="11" max="11" width="13.28515625" style="167" customWidth="1"/>
    <col min="12" max="12" width="13" style="167" customWidth="1"/>
    <col min="13" max="13" width="17" style="167" customWidth="1"/>
    <col min="14" max="14" width="9.140625" style="167"/>
    <col min="15" max="15" width="41.7109375" style="167" customWidth="1"/>
    <col min="16" max="16384" width="9.140625" style="167"/>
  </cols>
  <sheetData>
    <row r="1" spans="1:26" ht="15.75">
      <c r="A1" s="491" t="s">
        <v>588</v>
      </c>
      <c r="B1" s="491"/>
      <c r="C1" s="491"/>
      <c r="D1" s="491"/>
      <c r="E1" s="491"/>
      <c r="F1" s="491"/>
      <c r="G1" s="491"/>
      <c r="H1" s="491"/>
      <c r="I1" s="491"/>
      <c r="J1" s="491"/>
      <c r="K1" s="491"/>
      <c r="L1" s="491"/>
    </row>
    <row r="2" spans="1:26" ht="15.75">
      <c r="A2" s="492" t="s">
        <v>589</v>
      </c>
      <c r="B2" s="492"/>
      <c r="C2" s="492"/>
      <c r="D2" s="492"/>
      <c r="E2" s="492"/>
      <c r="F2" s="492"/>
      <c r="G2" s="492"/>
      <c r="H2" s="492"/>
      <c r="I2" s="492"/>
      <c r="J2" s="492"/>
      <c r="K2" s="492"/>
      <c r="L2" s="492"/>
    </row>
    <row r="3" spans="1:26" ht="15.75">
      <c r="A3" s="493" t="str">
        <f>+' 61.NĐ.31.CTMTQG'!A3:R3</f>
        <v>(Ban hành kèm theo Tờ trình số              /TTr-UBND ngày         /      /2023 của UBND tỉnh)</v>
      </c>
      <c r="B3" s="493"/>
      <c r="C3" s="493"/>
      <c r="D3" s="493"/>
      <c r="E3" s="493"/>
      <c r="F3" s="493"/>
      <c r="G3" s="493"/>
      <c r="H3" s="493"/>
      <c r="I3" s="493"/>
      <c r="J3" s="493"/>
      <c r="K3" s="493"/>
      <c r="L3" s="493"/>
    </row>
    <row r="4" spans="1:26" ht="15.75">
      <c r="A4" s="1"/>
      <c r="L4" s="254" t="s">
        <v>177</v>
      </c>
    </row>
    <row r="5" spans="1:26" ht="15.75">
      <c r="A5" s="494" t="s">
        <v>28</v>
      </c>
      <c r="B5" s="494" t="s">
        <v>590</v>
      </c>
      <c r="C5" s="494" t="s">
        <v>591</v>
      </c>
      <c r="D5" s="494" t="s">
        <v>463</v>
      </c>
      <c r="E5" s="494"/>
      <c r="F5" s="494"/>
      <c r="G5" s="494"/>
      <c r="H5" s="494" t="s">
        <v>464</v>
      </c>
      <c r="I5" s="494"/>
      <c r="J5" s="494"/>
      <c r="K5" s="494"/>
      <c r="L5" s="494" t="s">
        <v>592</v>
      </c>
    </row>
    <row r="6" spans="1:26" ht="15.75">
      <c r="A6" s="494"/>
      <c r="B6" s="494"/>
      <c r="C6" s="494"/>
      <c r="D6" s="494" t="s">
        <v>593</v>
      </c>
      <c r="E6" s="494"/>
      <c r="F6" s="494" t="s">
        <v>594</v>
      </c>
      <c r="G6" s="494" t="s">
        <v>595</v>
      </c>
      <c r="H6" s="494" t="s">
        <v>593</v>
      </c>
      <c r="I6" s="494"/>
      <c r="J6" s="494" t="s">
        <v>594</v>
      </c>
      <c r="K6" s="494" t="s">
        <v>595</v>
      </c>
      <c r="L6" s="494"/>
    </row>
    <row r="7" spans="1:26" ht="63">
      <c r="A7" s="494"/>
      <c r="B7" s="494"/>
      <c r="C7" s="494"/>
      <c r="D7" s="156" t="s">
        <v>2</v>
      </c>
      <c r="E7" s="156" t="s">
        <v>596</v>
      </c>
      <c r="F7" s="494"/>
      <c r="G7" s="494"/>
      <c r="H7" s="156" t="s">
        <v>2</v>
      </c>
      <c r="I7" s="156" t="s">
        <v>596</v>
      </c>
      <c r="J7" s="494"/>
      <c r="K7" s="494"/>
      <c r="L7" s="494"/>
    </row>
    <row r="8" spans="1:26" ht="15.75">
      <c r="A8" s="156" t="s">
        <v>37</v>
      </c>
      <c r="B8" s="156" t="s">
        <v>38</v>
      </c>
      <c r="C8" s="156">
        <v>1</v>
      </c>
      <c r="D8" s="156">
        <v>2</v>
      </c>
      <c r="E8" s="156">
        <v>3</v>
      </c>
      <c r="F8" s="156">
        <v>4</v>
      </c>
      <c r="G8" s="156" t="s">
        <v>597</v>
      </c>
      <c r="H8" s="156">
        <v>6</v>
      </c>
      <c r="I8" s="156">
        <v>7</v>
      </c>
      <c r="J8" s="156">
        <v>8</v>
      </c>
      <c r="K8" s="156" t="s">
        <v>598</v>
      </c>
      <c r="L8" s="156" t="s">
        <v>599</v>
      </c>
    </row>
    <row r="9" spans="1:26" ht="22.5" customHeight="1">
      <c r="A9" s="255">
        <v>1</v>
      </c>
      <c r="B9" s="256" t="s">
        <v>320</v>
      </c>
      <c r="C9" s="257">
        <v>305906</v>
      </c>
      <c r="D9" s="257">
        <v>57334</v>
      </c>
      <c r="E9" s="257">
        <v>20000</v>
      </c>
      <c r="F9" s="257">
        <v>63211</v>
      </c>
      <c r="G9" s="257">
        <v>-5877</v>
      </c>
      <c r="H9" s="257">
        <v>56318</v>
      </c>
      <c r="I9" s="257">
        <v>20000</v>
      </c>
      <c r="J9" s="258">
        <v>14300</v>
      </c>
      <c r="K9" s="257">
        <v>42018</v>
      </c>
      <c r="L9" s="258">
        <v>347924</v>
      </c>
      <c r="M9" s="259"/>
    </row>
    <row r="10" spans="1:26" ht="22.5" customHeight="1">
      <c r="A10" s="255">
        <v>2</v>
      </c>
      <c r="B10" s="256" t="s">
        <v>600</v>
      </c>
      <c r="C10" s="257">
        <v>35649</v>
      </c>
      <c r="D10" s="257">
        <v>51000</v>
      </c>
      <c r="E10" s="257">
        <v>50000</v>
      </c>
      <c r="F10" s="257">
        <v>1650</v>
      </c>
      <c r="G10" s="257">
        <v>49350</v>
      </c>
      <c r="H10" s="258">
        <v>-561</v>
      </c>
      <c r="I10" s="257">
        <v>0</v>
      </c>
      <c r="J10" s="257">
        <v>1622</v>
      </c>
      <c r="K10" s="257">
        <v>-2183</v>
      </c>
      <c r="L10" s="258">
        <v>33466</v>
      </c>
      <c r="M10" s="259"/>
    </row>
    <row r="11" spans="1:26" ht="22.5" customHeight="1">
      <c r="A11" s="255">
        <v>3</v>
      </c>
      <c r="B11" s="256" t="s">
        <v>601</v>
      </c>
      <c r="C11" s="257">
        <v>43071</v>
      </c>
      <c r="D11" s="257">
        <v>10287</v>
      </c>
      <c r="E11" s="257">
        <v>300</v>
      </c>
      <c r="F11" s="257">
        <v>9600</v>
      </c>
      <c r="G11" s="257">
        <v>687</v>
      </c>
      <c r="H11" s="257">
        <v>3431</v>
      </c>
      <c r="I11" s="257">
        <v>0</v>
      </c>
      <c r="J11" s="257">
        <v>7257</v>
      </c>
      <c r="K11" s="257">
        <v>-3826</v>
      </c>
      <c r="L11" s="258">
        <v>39245</v>
      </c>
      <c r="M11" s="259"/>
    </row>
    <row r="12" spans="1:26" ht="22.5" customHeight="1">
      <c r="A12" s="255">
        <v>4</v>
      </c>
      <c r="B12" s="256" t="s">
        <v>602</v>
      </c>
      <c r="C12" s="257">
        <v>2528</v>
      </c>
      <c r="D12" s="257">
        <v>13600</v>
      </c>
      <c r="E12" s="257">
        <v>5000</v>
      </c>
      <c r="F12" s="257">
        <v>5100</v>
      </c>
      <c r="G12" s="257">
        <v>8500</v>
      </c>
      <c r="H12" s="257">
        <v>5307</v>
      </c>
      <c r="I12" s="257">
        <v>5000</v>
      </c>
      <c r="J12" s="257">
        <v>0</v>
      </c>
      <c r="K12" s="257">
        <v>5307</v>
      </c>
      <c r="L12" s="258">
        <v>7835</v>
      </c>
      <c r="M12" s="259"/>
    </row>
    <row r="13" spans="1:26" ht="22.5" customHeight="1">
      <c r="A13" s="255">
        <v>5</v>
      </c>
      <c r="B13" s="260" t="s">
        <v>603</v>
      </c>
      <c r="C13" s="257">
        <v>12737</v>
      </c>
      <c r="D13" s="257">
        <v>642</v>
      </c>
      <c r="E13" s="257">
        <v>0</v>
      </c>
      <c r="F13" s="257">
        <v>35</v>
      </c>
      <c r="G13" s="257">
        <v>607</v>
      </c>
      <c r="H13" s="257">
        <v>534</v>
      </c>
      <c r="I13" s="257">
        <v>0</v>
      </c>
      <c r="J13" s="257">
        <v>63</v>
      </c>
      <c r="K13" s="257">
        <v>471</v>
      </c>
      <c r="L13" s="258">
        <v>13208</v>
      </c>
      <c r="M13" s="259"/>
    </row>
    <row r="14" spans="1:26" ht="22.5" customHeight="1">
      <c r="A14" s="255">
        <v>6</v>
      </c>
      <c r="B14" s="261" t="s">
        <v>604</v>
      </c>
      <c r="C14" s="262">
        <v>39112</v>
      </c>
      <c r="D14" s="262"/>
      <c r="E14" s="262">
        <v>2700</v>
      </c>
      <c r="F14" s="262">
        <v>0</v>
      </c>
      <c r="G14" s="262">
        <v>0</v>
      </c>
      <c r="H14" s="262">
        <v>5625.4709999999995</v>
      </c>
      <c r="I14" s="262">
        <v>2700</v>
      </c>
      <c r="J14" s="262">
        <v>0</v>
      </c>
      <c r="K14" s="262">
        <v>5625.4709999999995</v>
      </c>
      <c r="L14" s="262">
        <v>44737.470999999998</v>
      </c>
      <c r="M14" s="259"/>
      <c r="Z14" s="167" t="s">
        <v>605</v>
      </c>
    </row>
    <row r="15" spans="1:26" ht="22.5" customHeight="1">
      <c r="A15" s="255">
        <v>7</v>
      </c>
      <c r="B15" s="261" t="s">
        <v>606</v>
      </c>
      <c r="C15" s="262">
        <f>SUM(C16:C17)</f>
        <v>163980.23825900001</v>
      </c>
      <c r="D15" s="262">
        <f t="shared" ref="D15:L15" si="0">SUM(D16:D17)</f>
        <v>3688.3703700000001</v>
      </c>
      <c r="E15" s="262">
        <f t="shared" si="0"/>
        <v>0</v>
      </c>
      <c r="F15" s="262">
        <f t="shared" si="0"/>
        <v>22538.293522999997</v>
      </c>
      <c r="G15" s="262">
        <f t="shared" si="0"/>
        <v>-18849.923153</v>
      </c>
      <c r="H15" s="262">
        <f t="shared" si="0"/>
        <v>48074.698675</v>
      </c>
      <c r="I15" s="262">
        <f t="shared" si="0"/>
        <v>0</v>
      </c>
      <c r="J15" s="262">
        <f t="shared" si="0"/>
        <v>44905.882932</v>
      </c>
      <c r="K15" s="262">
        <f t="shared" si="0"/>
        <v>3168.8157430000037</v>
      </c>
      <c r="L15" s="262">
        <f t="shared" si="0"/>
        <v>167149.05400199999</v>
      </c>
      <c r="M15" s="259"/>
    </row>
    <row r="16" spans="1:26" ht="22.5" customHeight="1">
      <c r="A16" s="263" t="s">
        <v>189</v>
      </c>
      <c r="B16" s="264" t="s">
        <v>607</v>
      </c>
      <c r="C16" s="265">
        <v>106480.30342400001</v>
      </c>
      <c r="D16" s="265">
        <v>3199.7226049999999</v>
      </c>
      <c r="E16" s="265">
        <v>0</v>
      </c>
      <c r="F16" s="265">
        <v>20627.126399999997</v>
      </c>
      <c r="G16" s="265">
        <v>-17427.403794999998</v>
      </c>
      <c r="H16" s="265">
        <v>37643.698711999998</v>
      </c>
      <c r="I16" s="265">
        <v>0</v>
      </c>
      <c r="J16" s="265">
        <v>33807.161368000001</v>
      </c>
      <c r="K16" s="265">
        <v>3836.5373440000039</v>
      </c>
      <c r="L16" s="265">
        <v>110316.84076799999</v>
      </c>
      <c r="M16" s="259"/>
    </row>
    <row r="17" spans="1:13" ht="22.5" customHeight="1">
      <c r="A17" s="263" t="s">
        <v>189</v>
      </c>
      <c r="B17" s="264" t="s">
        <v>608</v>
      </c>
      <c r="C17" s="265">
        <v>57499.934835</v>
      </c>
      <c r="D17" s="265">
        <v>488.64776499999999</v>
      </c>
      <c r="E17" s="265">
        <v>0</v>
      </c>
      <c r="F17" s="265">
        <v>1911.1671230000002</v>
      </c>
      <c r="G17" s="265">
        <v>-1422.5193580000002</v>
      </c>
      <c r="H17" s="265">
        <v>10430.999963</v>
      </c>
      <c r="I17" s="265">
        <v>0</v>
      </c>
      <c r="J17" s="265">
        <v>11098.721563999999</v>
      </c>
      <c r="K17" s="265">
        <v>-667.72160100000019</v>
      </c>
      <c r="L17" s="265">
        <v>56832.213234000003</v>
      </c>
      <c r="M17" s="259"/>
    </row>
    <row r="18" spans="1:13" ht="22.5" customHeight="1">
      <c r="A18" s="255">
        <v>8</v>
      </c>
      <c r="B18" s="261" t="s">
        <v>609</v>
      </c>
      <c r="C18" s="262">
        <v>143991.21088200001</v>
      </c>
      <c r="D18" s="262">
        <v>173954.17425000001</v>
      </c>
      <c r="E18" s="262">
        <v>0</v>
      </c>
      <c r="F18" s="262">
        <v>165443.84777400002</v>
      </c>
      <c r="G18" s="262">
        <v>8510.3264759999875</v>
      </c>
      <c r="H18" s="262">
        <v>192259.447854</v>
      </c>
      <c r="I18" s="262">
        <v>0</v>
      </c>
      <c r="J18" s="262">
        <v>183600.87714199998</v>
      </c>
      <c r="K18" s="262">
        <v>8658.5707120000152</v>
      </c>
      <c r="L18" s="262">
        <v>152649.781594</v>
      </c>
      <c r="M18" s="259"/>
    </row>
    <row r="19" spans="1:13" ht="22.5" customHeight="1">
      <c r="A19" s="255">
        <v>9</v>
      </c>
      <c r="B19" s="266" t="s">
        <v>610</v>
      </c>
      <c r="C19" s="262">
        <v>27394.185536000001</v>
      </c>
      <c r="D19" s="262">
        <v>13313</v>
      </c>
      <c r="E19" s="262">
        <v>1850</v>
      </c>
      <c r="F19" s="262">
        <v>8542</v>
      </c>
      <c r="G19" s="262">
        <v>4771</v>
      </c>
      <c r="H19" s="262">
        <v>13314.664400000001</v>
      </c>
      <c r="I19" s="262">
        <v>1200</v>
      </c>
      <c r="J19" s="262">
        <v>8538.2999999999993</v>
      </c>
      <c r="K19" s="262">
        <v>4776.3644000000004</v>
      </c>
      <c r="L19" s="262">
        <v>32170.549936000003</v>
      </c>
      <c r="M19" s="259"/>
    </row>
    <row r="20" spans="1:13" ht="22.5" customHeight="1">
      <c r="A20" s="255">
        <v>10</v>
      </c>
      <c r="B20" s="266" t="s">
        <v>611</v>
      </c>
      <c r="C20" s="262">
        <v>7080</v>
      </c>
      <c r="D20" s="262">
        <v>15695</v>
      </c>
      <c r="E20" s="262">
        <v>5000</v>
      </c>
      <c r="F20" s="262">
        <v>14000</v>
      </c>
      <c r="G20" s="262">
        <v>1695</v>
      </c>
      <c r="H20" s="262">
        <v>11598</v>
      </c>
      <c r="I20" s="262">
        <v>5000</v>
      </c>
      <c r="J20" s="262">
        <v>7200</v>
      </c>
      <c r="K20" s="262">
        <v>4398</v>
      </c>
      <c r="L20" s="262">
        <v>11478</v>
      </c>
      <c r="M20" s="259"/>
    </row>
    <row r="21" spans="1:13" ht="22.5" customHeight="1">
      <c r="A21" s="255">
        <v>11</v>
      </c>
      <c r="B21" s="266" t="s">
        <v>612</v>
      </c>
      <c r="C21" s="262">
        <v>64</v>
      </c>
      <c r="D21" s="262"/>
      <c r="E21" s="262"/>
      <c r="F21" s="262"/>
      <c r="G21" s="262"/>
      <c r="H21" s="262">
        <v>1043</v>
      </c>
      <c r="I21" s="262"/>
      <c r="J21" s="262">
        <v>990</v>
      </c>
      <c r="K21" s="262"/>
      <c r="L21" s="262">
        <v>117</v>
      </c>
      <c r="M21" s="259"/>
    </row>
    <row r="22" spans="1:13" ht="22.5" customHeight="1">
      <c r="A22" s="255">
        <v>12</v>
      </c>
      <c r="B22" s="234" t="s">
        <v>613</v>
      </c>
      <c r="C22" s="262">
        <v>5902.0791796000003</v>
      </c>
      <c r="D22" s="262">
        <v>6391.0676925970001</v>
      </c>
      <c r="E22" s="262">
        <v>0</v>
      </c>
      <c r="F22" s="262">
        <v>6150.649891933359</v>
      </c>
      <c r="G22" s="262">
        <v>240.41780066364123</v>
      </c>
      <c r="H22" s="262">
        <v>6641.6944235970004</v>
      </c>
      <c r="I22" s="262">
        <v>0</v>
      </c>
      <c r="J22" s="262">
        <v>6360.7931259609995</v>
      </c>
      <c r="K22" s="262">
        <v>280.90129763600049</v>
      </c>
      <c r="L22" s="262">
        <v>6182.9804772360003</v>
      </c>
      <c r="M22" s="259"/>
    </row>
    <row r="23" spans="1:13" ht="22.5" customHeight="1">
      <c r="A23" s="255">
        <v>13</v>
      </c>
      <c r="B23" s="234" t="s">
        <v>614</v>
      </c>
      <c r="C23" s="262">
        <v>8009.8839663999997</v>
      </c>
      <c r="D23" s="262">
        <v>6316.3372219999992</v>
      </c>
      <c r="E23" s="262">
        <v>0</v>
      </c>
      <c r="F23" s="262">
        <v>6660.2749237956195</v>
      </c>
      <c r="G23" s="262">
        <v>-343.93770179561926</v>
      </c>
      <c r="H23" s="262">
        <v>7043.010393999999</v>
      </c>
      <c r="I23" s="262">
        <v>0</v>
      </c>
      <c r="J23" s="262">
        <v>7191.1267708785917</v>
      </c>
      <c r="K23" s="262">
        <v>-148.11637687859195</v>
      </c>
      <c r="L23" s="262">
        <v>7861.767589521407</v>
      </c>
      <c r="M23" s="259"/>
    </row>
    <row r="24" spans="1:13" ht="22.5" customHeight="1">
      <c r="A24" s="255">
        <v>14</v>
      </c>
      <c r="B24" s="234" t="s">
        <v>615</v>
      </c>
      <c r="C24" s="262">
        <f>SUM(C25:C26)</f>
        <v>25812</v>
      </c>
      <c r="D24" s="262">
        <f t="shared" ref="D24:L24" si="1">SUM(D25:D26)</f>
        <v>10384</v>
      </c>
      <c r="E24" s="262">
        <f t="shared" si="1"/>
        <v>2000</v>
      </c>
      <c r="F24" s="262">
        <f t="shared" si="1"/>
        <v>3325</v>
      </c>
      <c r="G24" s="262">
        <f t="shared" si="1"/>
        <v>7059</v>
      </c>
      <c r="H24" s="262">
        <f t="shared" si="1"/>
        <v>9549</v>
      </c>
      <c r="I24" s="262">
        <f t="shared" si="1"/>
        <v>2000</v>
      </c>
      <c r="J24" s="262">
        <f t="shared" si="1"/>
        <v>3325</v>
      </c>
      <c r="K24" s="262">
        <f t="shared" si="1"/>
        <v>7059</v>
      </c>
      <c r="L24" s="262">
        <f t="shared" si="1"/>
        <v>16258.629000000001</v>
      </c>
      <c r="M24" s="259"/>
    </row>
    <row r="25" spans="1:13" ht="22.5" customHeight="1">
      <c r="A25" s="263" t="s">
        <v>189</v>
      </c>
      <c r="B25" s="267" t="s">
        <v>616</v>
      </c>
      <c r="C25" s="268">
        <v>9183</v>
      </c>
      <c r="D25" s="268">
        <f>421+9128</f>
        <v>9549</v>
      </c>
      <c r="E25" s="268">
        <v>2000</v>
      </c>
      <c r="F25" s="268">
        <v>2490</v>
      </c>
      <c r="G25" s="268">
        <f>D25-F25</f>
        <v>7059</v>
      </c>
      <c r="H25" s="268">
        <f>421+9128</f>
        <v>9549</v>
      </c>
      <c r="I25" s="268">
        <v>2000</v>
      </c>
      <c r="J25" s="268">
        <v>2490</v>
      </c>
      <c r="K25" s="268">
        <f>H25-J25</f>
        <v>7059</v>
      </c>
      <c r="L25" s="268">
        <f>C25+H25-J25</f>
        <v>16242</v>
      </c>
      <c r="M25" s="259"/>
    </row>
    <row r="26" spans="1:13" ht="22.5" customHeight="1">
      <c r="A26" s="263" t="s">
        <v>189</v>
      </c>
      <c r="B26" s="267" t="s">
        <v>617</v>
      </c>
      <c r="C26" s="269">
        <v>16629</v>
      </c>
      <c r="D26" s="269">
        <v>835</v>
      </c>
      <c r="E26" s="270">
        <v>0</v>
      </c>
      <c r="F26" s="269">
        <v>835</v>
      </c>
      <c r="G26" s="270">
        <v>0</v>
      </c>
      <c r="H26" s="270">
        <v>0</v>
      </c>
      <c r="I26" s="270">
        <v>0</v>
      </c>
      <c r="J26" s="270">
        <v>835</v>
      </c>
      <c r="K26" s="270">
        <v>0</v>
      </c>
      <c r="L26" s="270">
        <v>16.629000000000001</v>
      </c>
      <c r="M26" s="259"/>
    </row>
    <row r="27" spans="1:13" ht="22.5" customHeight="1">
      <c r="A27" s="255">
        <v>15</v>
      </c>
      <c r="B27" s="266" t="s">
        <v>618</v>
      </c>
      <c r="C27" s="262">
        <v>15527.045343999998</v>
      </c>
      <c r="D27" s="262">
        <v>19923.712989999996</v>
      </c>
      <c r="E27" s="262">
        <v>0</v>
      </c>
      <c r="F27" s="262">
        <v>19552.079684999997</v>
      </c>
      <c r="G27" s="262">
        <v>371.63330500000018</v>
      </c>
      <c r="H27" s="262">
        <v>31535.843943</v>
      </c>
      <c r="I27" s="262">
        <v>0</v>
      </c>
      <c r="J27" s="262">
        <v>31832.079844</v>
      </c>
      <c r="K27" s="262">
        <v>-296.2359009999991</v>
      </c>
      <c r="L27" s="262">
        <v>15230.809443</v>
      </c>
      <c r="M27" s="259"/>
    </row>
    <row r="28" spans="1:13" ht="22.5" customHeight="1">
      <c r="A28" s="255">
        <v>16</v>
      </c>
      <c r="B28" s="271" t="s">
        <v>619</v>
      </c>
      <c r="C28" s="272">
        <v>6881.5438289999984</v>
      </c>
      <c r="D28" s="272">
        <v>23825.777926769228</v>
      </c>
      <c r="E28" s="272">
        <v>0</v>
      </c>
      <c r="F28" s="272">
        <v>23073.363939989995</v>
      </c>
      <c r="G28" s="272">
        <v>752.41398677923007</v>
      </c>
      <c r="H28" s="272">
        <v>7807.981272</v>
      </c>
      <c r="I28" s="272">
        <v>1400</v>
      </c>
      <c r="J28" s="272">
        <v>8387.3477149999999</v>
      </c>
      <c r="K28" s="272">
        <v>-579.36644300000012</v>
      </c>
      <c r="L28" s="272">
        <v>6302.1773860000003</v>
      </c>
    </row>
  </sheetData>
  <mergeCells count="15">
    <mergeCell ref="A1:L1"/>
    <mergeCell ref="A2:L2"/>
    <mergeCell ref="A3:L3"/>
    <mergeCell ref="A5:A7"/>
    <mergeCell ref="B5:B7"/>
    <mergeCell ref="C5:C7"/>
    <mergeCell ref="D5:G5"/>
    <mergeCell ref="H5:K5"/>
    <mergeCell ref="L5:L7"/>
    <mergeCell ref="D6:E6"/>
    <mergeCell ref="F6:F7"/>
    <mergeCell ref="G6:G7"/>
    <mergeCell ref="H6:I6"/>
    <mergeCell ref="J6:J7"/>
    <mergeCell ref="K6:K7"/>
  </mergeCells>
  <pageMargins left="0.49" right="0.43" top="0.54" bottom="0.75" header="0.3" footer="0.3"/>
  <pageSetup paperSize="9" scale="72" fitToHeight="10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9"/>
  <sheetViews>
    <sheetView tabSelected="1" workbookViewId="0">
      <selection activeCell="C6" sqref="C6"/>
    </sheetView>
  </sheetViews>
  <sheetFormatPr defaultRowHeight="15.75"/>
  <cols>
    <col min="1" max="1" width="6.85546875" style="197" customWidth="1"/>
    <col min="2" max="2" width="35.140625" style="198" customWidth="1"/>
    <col min="3" max="3" width="15.5703125" style="199" customWidth="1"/>
    <col min="4" max="4" width="16.85546875" style="199" customWidth="1"/>
    <col min="5" max="5" width="16.140625" style="242" customWidth="1"/>
    <col min="6" max="6" width="18" style="197" customWidth="1"/>
    <col min="7" max="16384" width="9.140625" style="197"/>
  </cols>
  <sheetData>
    <row r="1" spans="1:6">
      <c r="E1" s="200" t="s">
        <v>190</v>
      </c>
    </row>
    <row r="2" spans="1:6">
      <c r="A2" s="492" t="s">
        <v>462</v>
      </c>
      <c r="B2" s="492"/>
      <c r="C2" s="492"/>
      <c r="D2" s="492"/>
      <c r="E2" s="492"/>
    </row>
    <row r="3" spans="1:6">
      <c r="A3" s="492" t="s">
        <v>191</v>
      </c>
      <c r="B3" s="492"/>
      <c r="C3" s="492"/>
      <c r="D3" s="492"/>
      <c r="E3" s="492"/>
    </row>
    <row r="4" spans="1:6">
      <c r="A4" s="493" t="str">
        <f>+'63, Quỹ TCNN ngoài NS'!A3:L3</f>
        <v>(Ban hành kèm theo Tờ trình số              /TTr-UBND ngày         /      /2023 của UBND tỉnh)</v>
      </c>
      <c r="B4" s="493"/>
      <c r="C4" s="493"/>
      <c r="D4" s="493"/>
      <c r="E4" s="493"/>
    </row>
    <row r="5" spans="1:6" ht="26.25" customHeight="1">
      <c r="A5" s="495" t="s">
        <v>177</v>
      </c>
      <c r="B5" s="495"/>
      <c r="C5" s="495"/>
      <c r="D5" s="495"/>
      <c r="E5" s="495"/>
    </row>
    <row r="6" spans="1:6" s="201" customFormat="1" ht="31.5">
      <c r="A6" s="156" t="s">
        <v>28</v>
      </c>
      <c r="B6" s="243" t="s">
        <v>29</v>
      </c>
      <c r="C6" s="157" t="s">
        <v>463</v>
      </c>
      <c r="D6" s="157" t="s">
        <v>464</v>
      </c>
      <c r="E6" s="158" t="s">
        <v>179</v>
      </c>
    </row>
    <row r="7" spans="1:6" s="205" customFormat="1" ht="17.25" customHeight="1">
      <c r="A7" s="202" t="s">
        <v>37</v>
      </c>
      <c r="B7" s="202" t="s">
        <v>38</v>
      </c>
      <c r="C7" s="203">
        <v>1</v>
      </c>
      <c r="D7" s="203">
        <v>2</v>
      </c>
      <c r="E7" s="204" t="s">
        <v>192</v>
      </c>
    </row>
    <row r="8" spans="1:6" s="210" customFormat="1" ht="17.25" customHeight="1">
      <c r="A8" s="206"/>
      <c r="B8" s="207" t="s">
        <v>180</v>
      </c>
      <c r="C8" s="208">
        <f>SUBTOTAL(9,C9:C168)</f>
        <v>1772958.0440349998</v>
      </c>
      <c r="D8" s="208">
        <f>SUBTOTAL(9,D9:D168)</f>
        <v>1676090.6458471105</v>
      </c>
      <c r="E8" s="209">
        <f>+D8/C8</f>
        <v>0.94536396475156692</v>
      </c>
    </row>
    <row r="9" spans="1:6" s="210" customFormat="1" ht="37.5" customHeight="1">
      <c r="A9" s="206">
        <v>1</v>
      </c>
      <c r="B9" s="207" t="s">
        <v>193</v>
      </c>
      <c r="C9" s="208">
        <f>SUBTOTAL(9,C10:C78)</f>
        <v>280630.76500000001</v>
      </c>
      <c r="D9" s="208">
        <f>SUBTOTAL(9,D10:D78)</f>
        <v>264351.63555711112</v>
      </c>
      <c r="E9" s="209">
        <f t="shared" ref="E9:E72" si="0">+D9/C9</f>
        <v>0.94199093088425678</v>
      </c>
      <c r="F9" s="211"/>
    </row>
    <row r="10" spans="1:6" ht="17.25" customHeight="1">
      <c r="A10" s="212" t="s">
        <v>189</v>
      </c>
      <c r="B10" s="213" t="s">
        <v>194</v>
      </c>
      <c r="C10" s="214">
        <f>SUBTOTAL(9,C11:C63)</f>
        <v>97673.764999999985</v>
      </c>
      <c r="D10" s="214">
        <f>SUBTOTAL(9,D11:D63)</f>
        <v>87167.310557111094</v>
      </c>
      <c r="E10" s="215">
        <f t="shared" si="0"/>
        <v>0.89243319899781792</v>
      </c>
    </row>
    <row r="11" spans="1:6" ht="17.25" customHeight="1">
      <c r="A11" s="212"/>
      <c r="B11" s="216" t="s">
        <v>465</v>
      </c>
      <c r="C11" s="214">
        <v>1500</v>
      </c>
      <c r="D11" s="217">
        <v>1543.6</v>
      </c>
      <c r="E11" s="215">
        <f t="shared" si="0"/>
        <v>1.0290666666666666</v>
      </c>
    </row>
    <row r="12" spans="1:6" ht="17.25" customHeight="1">
      <c r="A12" s="212"/>
      <c r="B12" s="216" t="s">
        <v>466</v>
      </c>
      <c r="C12" s="214">
        <v>300</v>
      </c>
      <c r="D12" s="217">
        <v>401.79500000000002</v>
      </c>
      <c r="E12" s="215">
        <f t="shared" si="0"/>
        <v>1.3393166666666667</v>
      </c>
    </row>
    <row r="13" spans="1:6" ht="17.25" customHeight="1">
      <c r="A13" s="212"/>
      <c r="B13" s="216" t="s">
        <v>467</v>
      </c>
      <c r="C13" s="214">
        <v>500</v>
      </c>
      <c r="D13" s="217">
        <v>421.04</v>
      </c>
      <c r="E13" s="215">
        <f t="shared" si="0"/>
        <v>0.84208000000000005</v>
      </c>
    </row>
    <row r="14" spans="1:6" ht="17.25" customHeight="1">
      <c r="A14" s="212"/>
      <c r="B14" s="216" t="s">
        <v>468</v>
      </c>
      <c r="C14" s="214">
        <v>500</v>
      </c>
      <c r="D14" s="217">
        <v>463.36500000000001</v>
      </c>
      <c r="E14" s="215">
        <f t="shared" si="0"/>
        <v>0.92673000000000005</v>
      </c>
    </row>
    <row r="15" spans="1:6" ht="17.25" customHeight="1">
      <c r="A15" s="212"/>
      <c r="B15" s="216" t="s">
        <v>469</v>
      </c>
      <c r="C15" s="214">
        <v>300</v>
      </c>
      <c r="D15" s="217">
        <v>280.45999999999998</v>
      </c>
      <c r="E15" s="215">
        <f t="shared" si="0"/>
        <v>0.93486666666666662</v>
      </c>
    </row>
    <row r="16" spans="1:6" ht="17.25" customHeight="1">
      <c r="A16" s="212"/>
      <c r="B16" s="216" t="s">
        <v>470</v>
      </c>
      <c r="C16" s="214">
        <v>450</v>
      </c>
      <c r="D16" s="217">
        <v>427</v>
      </c>
      <c r="E16" s="215">
        <f t="shared" si="0"/>
        <v>0.94888888888888889</v>
      </c>
    </row>
    <row r="17" spans="1:5" ht="17.25" customHeight="1">
      <c r="A17" s="212"/>
      <c r="B17" s="216" t="s">
        <v>471</v>
      </c>
      <c r="C17" s="214">
        <v>500</v>
      </c>
      <c r="D17" s="217">
        <v>464.1</v>
      </c>
      <c r="E17" s="215">
        <f t="shared" si="0"/>
        <v>0.92820000000000003</v>
      </c>
    </row>
    <row r="18" spans="1:5" ht="17.25" customHeight="1">
      <c r="A18" s="212"/>
      <c r="B18" s="216" t="s">
        <v>472</v>
      </c>
      <c r="C18" s="214">
        <v>400</v>
      </c>
      <c r="D18" s="217">
        <v>376.88</v>
      </c>
      <c r="E18" s="215">
        <f t="shared" si="0"/>
        <v>0.94220000000000004</v>
      </c>
    </row>
    <row r="19" spans="1:5" ht="17.25" customHeight="1">
      <c r="A19" s="212"/>
      <c r="B19" s="216" t="s">
        <v>473</v>
      </c>
      <c r="C19" s="214">
        <v>400</v>
      </c>
      <c r="D19" s="217">
        <v>337.29500000000002</v>
      </c>
      <c r="E19" s="215">
        <f t="shared" si="0"/>
        <v>0.84323750000000008</v>
      </c>
    </row>
    <row r="20" spans="1:5" ht="17.25" customHeight="1">
      <c r="A20" s="212"/>
      <c r="B20" s="216" t="s">
        <v>474</v>
      </c>
      <c r="C20" s="214">
        <v>650</v>
      </c>
      <c r="D20" s="217">
        <v>646.58000000000004</v>
      </c>
      <c r="E20" s="215">
        <f t="shared" si="0"/>
        <v>0.99473846153846157</v>
      </c>
    </row>
    <row r="21" spans="1:5" ht="17.25" customHeight="1">
      <c r="A21" s="212"/>
      <c r="B21" s="216" t="s">
        <v>475</v>
      </c>
      <c r="C21" s="214">
        <v>250</v>
      </c>
      <c r="D21" s="217">
        <v>257.81</v>
      </c>
      <c r="E21" s="215">
        <f t="shared" si="0"/>
        <v>1.0312399999999999</v>
      </c>
    </row>
    <row r="22" spans="1:5" ht="17.25" customHeight="1">
      <c r="A22" s="212"/>
      <c r="B22" s="216" t="s">
        <v>476</v>
      </c>
      <c r="C22" s="214">
        <v>300</v>
      </c>
      <c r="D22" s="217">
        <v>350.01</v>
      </c>
      <c r="E22" s="215">
        <f t="shared" si="0"/>
        <v>1.1667000000000001</v>
      </c>
    </row>
    <row r="23" spans="1:5" ht="17.25" customHeight="1">
      <c r="A23" s="212"/>
      <c r="B23" s="216" t="s">
        <v>477</v>
      </c>
      <c r="C23" s="214">
        <v>1500</v>
      </c>
      <c r="D23" s="217">
        <v>1458.93</v>
      </c>
      <c r="E23" s="215">
        <f t="shared" si="0"/>
        <v>0.97262000000000004</v>
      </c>
    </row>
    <row r="24" spans="1:5" ht="17.25" customHeight="1">
      <c r="A24" s="212"/>
      <c r="B24" s="216" t="s">
        <v>478</v>
      </c>
      <c r="C24" s="214">
        <v>500</v>
      </c>
      <c r="D24" s="217">
        <v>458.15</v>
      </c>
      <c r="E24" s="215">
        <f t="shared" si="0"/>
        <v>0.9163</v>
      </c>
    </row>
    <row r="25" spans="1:5" ht="17.25" customHeight="1">
      <c r="A25" s="212"/>
      <c r="B25" s="216" t="s">
        <v>479</v>
      </c>
      <c r="C25" s="214">
        <v>700</v>
      </c>
      <c r="D25" s="217">
        <v>560.70000000000005</v>
      </c>
      <c r="E25" s="215">
        <f t="shared" si="0"/>
        <v>0.80100000000000005</v>
      </c>
    </row>
    <row r="26" spans="1:5" ht="17.25" customHeight="1">
      <c r="A26" s="212"/>
      <c r="B26" s="216" t="s">
        <v>480</v>
      </c>
      <c r="C26" s="214">
        <v>450</v>
      </c>
      <c r="D26" s="217">
        <v>390.87</v>
      </c>
      <c r="E26" s="215">
        <f t="shared" si="0"/>
        <v>0.86860000000000004</v>
      </c>
    </row>
    <row r="27" spans="1:5" ht="17.25" customHeight="1">
      <c r="A27" s="212"/>
      <c r="B27" s="216" t="s">
        <v>481</v>
      </c>
      <c r="C27" s="214">
        <v>450</v>
      </c>
      <c r="D27" s="217">
        <v>465.16399999999999</v>
      </c>
      <c r="E27" s="215">
        <f t="shared" si="0"/>
        <v>1.0336977777777778</v>
      </c>
    </row>
    <row r="28" spans="1:5" ht="17.25" customHeight="1">
      <c r="A28" s="212"/>
      <c r="B28" s="216" t="s">
        <v>482</v>
      </c>
      <c r="C28" s="214">
        <v>250</v>
      </c>
      <c r="D28" s="217">
        <v>243.77500000000001</v>
      </c>
      <c r="E28" s="215">
        <f t="shared" si="0"/>
        <v>0.97510000000000008</v>
      </c>
    </row>
    <row r="29" spans="1:5" ht="17.25" customHeight="1">
      <c r="A29" s="212"/>
      <c r="B29" s="216" t="s">
        <v>483</v>
      </c>
      <c r="C29" s="214">
        <v>300</v>
      </c>
      <c r="D29" s="217">
        <v>338.625</v>
      </c>
      <c r="E29" s="215">
        <f t="shared" si="0"/>
        <v>1.1287499999999999</v>
      </c>
    </row>
    <row r="30" spans="1:5" ht="17.25" customHeight="1">
      <c r="A30" s="212"/>
      <c r="B30" s="216" t="s">
        <v>484</v>
      </c>
      <c r="C30" s="214">
        <v>250</v>
      </c>
      <c r="D30" s="217">
        <v>268.38</v>
      </c>
      <c r="E30" s="215">
        <f t="shared" si="0"/>
        <v>1.07352</v>
      </c>
    </row>
    <row r="31" spans="1:5" ht="17.25" customHeight="1">
      <c r="A31" s="212"/>
      <c r="B31" s="216" t="s">
        <v>485</v>
      </c>
      <c r="C31" s="214">
        <v>1300</v>
      </c>
      <c r="D31" s="217">
        <v>1372.3050000000001</v>
      </c>
      <c r="E31" s="215">
        <f t="shared" si="0"/>
        <v>1.0556192307692309</v>
      </c>
    </row>
    <row r="32" spans="1:5" ht="17.25" customHeight="1">
      <c r="A32" s="212"/>
      <c r="B32" s="216" t="s">
        <v>486</v>
      </c>
      <c r="C32" s="214">
        <v>500</v>
      </c>
      <c r="D32" s="217">
        <v>577.19000000000005</v>
      </c>
      <c r="E32" s="215">
        <f t="shared" si="0"/>
        <v>1.1543800000000002</v>
      </c>
    </row>
    <row r="33" spans="1:5" ht="17.25" customHeight="1">
      <c r="A33" s="212"/>
      <c r="B33" s="216" t="s">
        <v>487</v>
      </c>
      <c r="C33" s="214">
        <v>200</v>
      </c>
      <c r="D33" s="217">
        <v>157.58000000000001</v>
      </c>
      <c r="E33" s="215">
        <f t="shared" si="0"/>
        <v>0.78790000000000004</v>
      </c>
    </row>
    <row r="34" spans="1:5" ht="17.25" customHeight="1">
      <c r="A34" s="212"/>
      <c r="B34" s="216" t="s">
        <v>488</v>
      </c>
      <c r="C34" s="214">
        <v>250</v>
      </c>
      <c r="D34" s="217">
        <v>199</v>
      </c>
      <c r="E34" s="215">
        <f t="shared" si="0"/>
        <v>0.79600000000000004</v>
      </c>
    </row>
    <row r="35" spans="1:5" ht="17.25" customHeight="1">
      <c r="A35" s="212"/>
      <c r="B35" s="216" t="s">
        <v>489</v>
      </c>
      <c r="C35" s="214">
        <v>150</v>
      </c>
      <c r="D35" s="218">
        <v>115.905</v>
      </c>
      <c r="E35" s="215">
        <f t="shared" si="0"/>
        <v>0.77270000000000005</v>
      </c>
    </row>
    <row r="36" spans="1:5" ht="17.25" customHeight="1">
      <c r="A36" s="212"/>
      <c r="B36" s="216" t="s">
        <v>490</v>
      </c>
      <c r="C36" s="214">
        <v>100</v>
      </c>
      <c r="D36" s="217">
        <v>104.6</v>
      </c>
      <c r="E36" s="215">
        <f t="shared" si="0"/>
        <v>1.046</v>
      </c>
    </row>
    <row r="37" spans="1:5" ht="17.25" customHeight="1">
      <c r="A37" s="212"/>
      <c r="B37" s="216" t="s">
        <v>491</v>
      </c>
      <c r="C37" s="214">
        <v>350</v>
      </c>
      <c r="D37" s="217">
        <v>370.685</v>
      </c>
      <c r="E37" s="215">
        <f t="shared" si="0"/>
        <v>1.0590999999999999</v>
      </c>
    </row>
    <row r="38" spans="1:5" ht="17.25" customHeight="1">
      <c r="A38" s="212"/>
      <c r="B38" s="216" t="s">
        <v>492</v>
      </c>
      <c r="C38" s="214">
        <v>150</v>
      </c>
      <c r="D38" s="217">
        <v>154.9</v>
      </c>
      <c r="E38" s="215">
        <f t="shared" si="0"/>
        <v>1.0326666666666666</v>
      </c>
    </row>
    <row r="39" spans="1:5" ht="17.25" customHeight="1">
      <c r="A39" s="212"/>
      <c r="B39" s="216" t="s">
        <v>493</v>
      </c>
      <c r="C39" s="214">
        <v>100</v>
      </c>
      <c r="D39" s="217">
        <v>115.46</v>
      </c>
      <c r="E39" s="215">
        <f t="shared" si="0"/>
        <v>1.1545999999999998</v>
      </c>
    </row>
    <row r="40" spans="1:5" ht="17.25" customHeight="1">
      <c r="A40" s="212"/>
      <c r="B40" s="216" t="s">
        <v>494</v>
      </c>
      <c r="C40" s="214">
        <v>150</v>
      </c>
      <c r="D40" s="217">
        <v>157.9</v>
      </c>
      <c r="E40" s="215">
        <f t="shared" si="0"/>
        <v>1.0526666666666666</v>
      </c>
    </row>
    <row r="41" spans="1:5" ht="17.25" customHeight="1">
      <c r="A41" s="212"/>
      <c r="B41" s="216" t="s">
        <v>495</v>
      </c>
      <c r="C41" s="214">
        <v>100</v>
      </c>
      <c r="D41" s="218">
        <v>79.92</v>
      </c>
      <c r="E41" s="215">
        <f t="shared" si="0"/>
        <v>0.79920000000000002</v>
      </c>
    </row>
    <row r="42" spans="1:5" ht="17.25" customHeight="1">
      <c r="A42" s="212"/>
      <c r="B42" s="216" t="s">
        <v>496</v>
      </c>
      <c r="C42" s="214">
        <v>750</v>
      </c>
      <c r="D42" s="217">
        <v>667.26</v>
      </c>
      <c r="E42" s="215">
        <f t="shared" si="0"/>
        <v>0.88968000000000003</v>
      </c>
    </row>
    <row r="43" spans="1:5" ht="17.25" customHeight="1">
      <c r="A43" s="212"/>
      <c r="B43" s="216" t="s">
        <v>497</v>
      </c>
      <c r="C43" s="214">
        <v>400</v>
      </c>
      <c r="D43" s="217">
        <v>433.125</v>
      </c>
      <c r="E43" s="215">
        <f t="shared" si="0"/>
        <v>1.0828125</v>
      </c>
    </row>
    <row r="44" spans="1:5" ht="17.25" customHeight="1">
      <c r="A44" s="212"/>
      <c r="B44" s="216" t="s">
        <v>498</v>
      </c>
      <c r="C44" s="214">
        <v>1200</v>
      </c>
      <c r="D44" s="217">
        <v>1196.345</v>
      </c>
      <c r="E44" s="215">
        <f t="shared" si="0"/>
        <v>0.9969541666666667</v>
      </c>
    </row>
    <row r="45" spans="1:5" ht="17.25" customHeight="1">
      <c r="A45" s="212"/>
      <c r="B45" s="216" t="s">
        <v>499</v>
      </c>
      <c r="C45" s="214">
        <v>600</v>
      </c>
      <c r="D45" s="217">
        <v>602.58000000000004</v>
      </c>
      <c r="E45" s="215">
        <f t="shared" si="0"/>
        <v>1.0043</v>
      </c>
    </row>
    <row r="46" spans="1:5" ht="17.25" customHeight="1">
      <c r="A46" s="212"/>
      <c r="B46" s="216" t="s">
        <v>500</v>
      </c>
      <c r="C46" s="214">
        <v>500</v>
      </c>
      <c r="D46" s="217">
        <v>452.1</v>
      </c>
      <c r="E46" s="215">
        <f t="shared" si="0"/>
        <v>0.9042</v>
      </c>
    </row>
    <row r="47" spans="1:5" ht="17.25" customHeight="1">
      <c r="A47" s="212"/>
      <c r="B47" s="216" t="s">
        <v>501</v>
      </c>
      <c r="C47" s="214">
        <v>350</v>
      </c>
      <c r="D47" s="217">
        <v>358.75</v>
      </c>
      <c r="E47" s="215">
        <f t="shared" si="0"/>
        <v>1.0249999999999999</v>
      </c>
    </row>
    <row r="48" spans="1:5" ht="17.25" customHeight="1">
      <c r="A48" s="212"/>
      <c r="B48" s="219" t="s">
        <v>502</v>
      </c>
      <c r="C48" s="214">
        <v>100</v>
      </c>
      <c r="D48" s="218">
        <v>67.276499999999999</v>
      </c>
      <c r="E48" s="215">
        <f t="shared" si="0"/>
        <v>0.67276499999999995</v>
      </c>
    </row>
    <row r="49" spans="1:5" ht="17.25" customHeight="1">
      <c r="A49" s="212"/>
      <c r="B49" s="220" t="s">
        <v>503</v>
      </c>
      <c r="C49" s="214">
        <v>1446</v>
      </c>
      <c r="D49" s="214">
        <v>1446</v>
      </c>
      <c r="E49" s="215">
        <f t="shared" si="0"/>
        <v>1</v>
      </c>
    </row>
    <row r="50" spans="1:5" ht="17.25" customHeight="1">
      <c r="A50" s="212"/>
      <c r="B50" s="220" t="s">
        <v>504</v>
      </c>
      <c r="C50" s="214">
        <v>7956</v>
      </c>
      <c r="D50" s="214">
        <v>7956</v>
      </c>
      <c r="E50" s="215">
        <f t="shared" si="0"/>
        <v>1</v>
      </c>
    </row>
    <row r="51" spans="1:5" ht="17.25" customHeight="1">
      <c r="A51" s="212"/>
      <c r="B51" s="221" t="s">
        <v>394</v>
      </c>
      <c r="C51" s="222">
        <v>5369.09</v>
      </c>
      <c r="D51" s="222">
        <v>4768.119999999999</v>
      </c>
      <c r="E51" s="215">
        <f t="shared" si="0"/>
        <v>0.88806855537903051</v>
      </c>
    </row>
    <row r="52" spans="1:5" ht="17.25" customHeight="1">
      <c r="A52" s="212"/>
      <c r="B52" s="221" t="s">
        <v>456</v>
      </c>
      <c r="C52" s="222">
        <v>4432</v>
      </c>
      <c r="D52" s="222">
        <v>2361</v>
      </c>
      <c r="E52" s="215">
        <f t="shared" si="0"/>
        <v>0.53271660649819497</v>
      </c>
    </row>
    <row r="53" spans="1:5" ht="17.25" customHeight="1">
      <c r="A53" s="212"/>
      <c r="B53" s="221" t="s">
        <v>340</v>
      </c>
      <c r="C53" s="222">
        <v>7130</v>
      </c>
      <c r="D53" s="222">
        <v>3961.1111111111113</v>
      </c>
      <c r="E53" s="215">
        <f t="shared" si="0"/>
        <v>0.55555555555555558</v>
      </c>
    </row>
    <row r="54" spans="1:5" ht="17.25" customHeight="1">
      <c r="A54" s="212"/>
      <c r="B54" s="221" t="s">
        <v>444</v>
      </c>
      <c r="C54" s="222">
        <v>4749</v>
      </c>
      <c r="D54" s="222">
        <v>4788.1729999999998</v>
      </c>
      <c r="E54" s="215">
        <f t="shared" si="0"/>
        <v>1.0082486839334597</v>
      </c>
    </row>
    <row r="55" spans="1:5" ht="17.25" customHeight="1">
      <c r="A55" s="212"/>
      <c r="B55" s="221" t="s">
        <v>445</v>
      </c>
      <c r="C55" s="222">
        <v>6918</v>
      </c>
      <c r="D55" s="222">
        <v>7357</v>
      </c>
      <c r="E55" s="215">
        <f t="shared" si="0"/>
        <v>1.0634576467187049</v>
      </c>
    </row>
    <row r="56" spans="1:5" ht="17.25" customHeight="1">
      <c r="A56" s="212"/>
      <c r="B56" s="221" t="s">
        <v>446</v>
      </c>
      <c r="C56" s="223">
        <v>6979</v>
      </c>
      <c r="D56" s="223">
        <v>6825</v>
      </c>
      <c r="E56" s="215">
        <f t="shared" si="0"/>
        <v>0.9779338014042126</v>
      </c>
    </row>
    <row r="57" spans="1:5" ht="17.25" customHeight="1">
      <c r="A57" s="212"/>
      <c r="B57" s="221" t="s">
        <v>331</v>
      </c>
      <c r="C57" s="222">
        <v>4500</v>
      </c>
      <c r="D57" s="222">
        <v>2100</v>
      </c>
      <c r="E57" s="215">
        <f t="shared" si="0"/>
        <v>0.46666666666666667</v>
      </c>
    </row>
    <row r="58" spans="1:5" ht="17.25" customHeight="1">
      <c r="A58" s="212"/>
      <c r="B58" s="221" t="s">
        <v>447</v>
      </c>
      <c r="C58" s="222">
        <v>8078</v>
      </c>
      <c r="D58" s="222">
        <v>8078</v>
      </c>
      <c r="E58" s="215">
        <f t="shared" si="0"/>
        <v>1</v>
      </c>
    </row>
    <row r="59" spans="1:5" ht="17.25" customHeight="1">
      <c r="A59" s="212"/>
      <c r="B59" s="221" t="s">
        <v>387</v>
      </c>
      <c r="C59" s="222">
        <v>11746.34</v>
      </c>
      <c r="D59" s="222">
        <v>11327.015245000001</v>
      </c>
      <c r="E59" s="215">
        <f t="shared" si="0"/>
        <v>0.9643016671575998</v>
      </c>
    </row>
    <row r="60" spans="1:5" ht="17.25" customHeight="1">
      <c r="A60" s="212"/>
      <c r="B60" s="221" t="s">
        <v>448</v>
      </c>
      <c r="C60" s="222">
        <v>1498</v>
      </c>
      <c r="D60" s="222">
        <v>1498</v>
      </c>
      <c r="E60" s="215">
        <f t="shared" si="0"/>
        <v>1</v>
      </c>
    </row>
    <row r="61" spans="1:5" ht="17.25" customHeight="1">
      <c r="A61" s="212"/>
      <c r="B61" s="221" t="s">
        <v>458</v>
      </c>
      <c r="C61" s="222">
        <v>3661.92</v>
      </c>
      <c r="D61" s="222">
        <v>3160.3217009999998</v>
      </c>
      <c r="E61" s="215">
        <f t="shared" si="0"/>
        <v>0.86302314113907452</v>
      </c>
    </row>
    <row r="62" spans="1:5" ht="17.25" customHeight="1">
      <c r="A62" s="212"/>
      <c r="B62" s="221" t="s">
        <v>450</v>
      </c>
      <c r="C62" s="222">
        <v>988.5</v>
      </c>
      <c r="D62" s="222">
        <v>888.5</v>
      </c>
      <c r="E62" s="215">
        <f t="shared" si="0"/>
        <v>0.89883662114314622</v>
      </c>
    </row>
    <row r="63" spans="1:5" ht="17.25" customHeight="1">
      <c r="A63" s="212"/>
      <c r="B63" s="221" t="s">
        <v>451</v>
      </c>
      <c r="C63" s="222">
        <v>4521.9149999999991</v>
      </c>
      <c r="D63" s="222">
        <v>3315.6590000000001</v>
      </c>
      <c r="E63" s="215">
        <f t="shared" si="0"/>
        <v>0.73324222149244311</v>
      </c>
    </row>
    <row r="64" spans="1:5" ht="17.25" customHeight="1">
      <c r="A64" s="212" t="s">
        <v>189</v>
      </c>
      <c r="B64" s="213" t="s">
        <v>195</v>
      </c>
      <c r="C64" s="214">
        <f>SUBTOTAL(9,C65:C118)</f>
        <v>1508437</v>
      </c>
      <c r="D64" s="214">
        <f>SUBTOTAL(9,D65:D118)</f>
        <v>1421142.7951549999</v>
      </c>
      <c r="E64" s="215">
        <f t="shared" si="0"/>
        <v>0.94212936646011725</v>
      </c>
    </row>
    <row r="65" spans="1:5" ht="17.25" customHeight="1">
      <c r="A65" s="212"/>
      <c r="B65" s="213" t="s">
        <v>505</v>
      </c>
      <c r="C65" s="214">
        <v>90416</v>
      </c>
      <c r="D65" s="214">
        <v>90416</v>
      </c>
      <c r="E65" s="215">
        <f t="shared" si="0"/>
        <v>1</v>
      </c>
    </row>
    <row r="66" spans="1:5" ht="17.25" customHeight="1">
      <c r="A66" s="212"/>
      <c r="B66" s="213" t="s">
        <v>506</v>
      </c>
      <c r="C66" s="214">
        <v>35903</v>
      </c>
      <c r="D66" s="214">
        <v>35903</v>
      </c>
      <c r="E66" s="215">
        <f t="shared" si="0"/>
        <v>1</v>
      </c>
    </row>
    <row r="67" spans="1:5" ht="32.25" customHeight="1">
      <c r="A67" s="212"/>
      <c r="B67" s="213" t="s">
        <v>507</v>
      </c>
      <c r="C67" s="214">
        <v>10000</v>
      </c>
      <c r="D67" s="214">
        <v>7839</v>
      </c>
      <c r="E67" s="215">
        <f t="shared" si="0"/>
        <v>0.78390000000000004</v>
      </c>
    </row>
    <row r="68" spans="1:5" ht="17.25" customHeight="1">
      <c r="A68" s="212"/>
      <c r="B68" s="213" t="s">
        <v>508</v>
      </c>
      <c r="C68" s="214">
        <v>14000</v>
      </c>
      <c r="D68" s="214">
        <v>13615</v>
      </c>
      <c r="E68" s="215">
        <f t="shared" si="0"/>
        <v>0.97250000000000003</v>
      </c>
    </row>
    <row r="69" spans="1:5" s="227" customFormat="1" ht="17.25" customHeight="1">
      <c r="A69" s="224"/>
      <c r="B69" s="225" t="s">
        <v>509</v>
      </c>
      <c r="C69" s="226">
        <v>12600</v>
      </c>
      <c r="D69" s="226">
        <v>10147</v>
      </c>
      <c r="E69" s="215">
        <f t="shared" si="0"/>
        <v>0.80531746031746032</v>
      </c>
    </row>
    <row r="70" spans="1:5" s="227" customFormat="1" ht="17.25" customHeight="1">
      <c r="A70" s="224"/>
      <c r="B70" s="225" t="s">
        <v>510</v>
      </c>
      <c r="C70" s="214">
        <v>17242</v>
      </c>
      <c r="D70" s="214">
        <v>17242</v>
      </c>
      <c r="E70" s="215">
        <f t="shared" si="0"/>
        <v>1</v>
      </c>
    </row>
    <row r="71" spans="1:5" s="227" customFormat="1" ht="17.25" customHeight="1">
      <c r="A71" s="224"/>
      <c r="B71" s="221" t="s">
        <v>456</v>
      </c>
      <c r="C71" s="222">
        <v>603</v>
      </c>
      <c r="D71" s="222">
        <v>201</v>
      </c>
      <c r="E71" s="215">
        <f t="shared" si="0"/>
        <v>0.33333333333333331</v>
      </c>
    </row>
    <row r="72" spans="1:5" s="227" customFormat="1" ht="17.25" customHeight="1">
      <c r="A72" s="224"/>
      <c r="B72" s="221" t="s">
        <v>340</v>
      </c>
      <c r="C72" s="222">
        <v>169</v>
      </c>
      <c r="D72" s="222">
        <v>169</v>
      </c>
      <c r="E72" s="215">
        <f t="shared" si="0"/>
        <v>1</v>
      </c>
    </row>
    <row r="73" spans="1:5" s="227" customFormat="1" ht="17.25" customHeight="1">
      <c r="A73" s="224"/>
      <c r="B73" s="221" t="s">
        <v>445</v>
      </c>
      <c r="C73" s="222">
        <v>170</v>
      </c>
      <c r="D73" s="222">
        <v>179</v>
      </c>
      <c r="E73" s="215">
        <f t="shared" ref="E73:E137" si="1">+D73/C73</f>
        <v>1.0529411764705883</v>
      </c>
    </row>
    <row r="74" spans="1:5" s="227" customFormat="1" ht="17.25" customHeight="1">
      <c r="A74" s="224"/>
      <c r="B74" s="221" t="s">
        <v>331</v>
      </c>
      <c r="C74" s="222">
        <v>250</v>
      </c>
      <c r="D74" s="222">
        <v>280.17</v>
      </c>
      <c r="E74" s="215">
        <f t="shared" si="1"/>
        <v>1.1206800000000001</v>
      </c>
    </row>
    <row r="75" spans="1:5" s="227" customFormat="1" ht="17.25" customHeight="1">
      <c r="A75" s="224"/>
      <c r="B75" s="221" t="s">
        <v>447</v>
      </c>
      <c r="C75" s="222">
        <v>310</v>
      </c>
      <c r="D75" s="222">
        <v>310</v>
      </c>
      <c r="E75" s="215">
        <f t="shared" si="1"/>
        <v>1</v>
      </c>
    </row>
    <row r="76" spans="1:5" s="227" customFormat="1" ht="17.25" customHeight="1">
      <c r="A76" s="224"/>
      <c r="B76" s="221" t="s">
        <v>448</v>
      </c>
      <c r="C76" s="222">
        <v>70</v>
      </c>
      <c r="D76" s="222">
        <v>70</v>
      </c>
      <c r="E76" s="215">
        <f t="shared" si="1"/>
        <v>1</v>
      </c>
    </row>
    <row r="77" spans="1:5" s="227" customFormat="1" ht="17.25" customHeight="1">
      <c r="A77" s="224"/>
      <c r="B77" s="221" t="s">
        <v>450</v>
      </c>
      <c r="C77" s="222">
        <v>350</v>
      </c>
      <c r="D77" s="222">
        <v>250</v>
      </c>
      <c r="E77" s="215">
        <f t="shared" si="1"/>
        <v>0.7142857142857143</v>
      </c>
    </row>
    <row r="78" spans="1:5" s="227" customFormat="1" ht="17.25" customHeight="1">
      <c r="A78" s="224"/>
      <c r="B78" s="221" t="s">
        <v>451</v>
      </c>
      <c r="C78" s="222">
        <v>874</v>
      </c>
      <c r="D78" s="222">
        <v>563.15499999999997</v>
      </c>
      <c r="E78" s="215">
        <f t="shared" si="1"/>
        <v>0.64434210526315783</v>
      </c>
    </row>
    <row r="79" spans="1:5" s="210" customFormat="1" ht="17.25" customHeight="1">
      <c r="A79" s="206">
        <v>2</v>
      </c>
      <c r="B79" s="207" t="s">
        <v>196</v>
      </c>
      <c r="C79" s="208">
        <f>SUBTOTAL(9,C80:C80)</f>
        <v>19900</v>
      </c>
      <c r="D79" s="208">
        <f>SUBTOTAL(9,D80:D80)</f>
        <v>11319</v>
      </c>
      <c r="E79" s="209">
        <f t="shared" si="1"/>
        <v>0.56879396984924624</v>
      </c>
    </row>
    <row r="80" spans="1:5" ht="17.25" customHeight="1">
      <c r="A80" s="212"/>
      <c r="B80" s="213" t="s">
        <v>511</v>
      </c>
      <c r="C80" s="214">
        <v>19900</v>
      </c>
      <c r="D80" s="214">
        <v>11319</v>
      </c>
      <c r="E80" s="215">
        <f t="shared" si="1"/>
        <v>0.56879396984924624</v>
      </c>
    </row>
    <row r="81" spans="1:5" s="210" customFormat="1" ht="17.25" customHeight="1">
      <c r="A81" s="206">
        <v>3</v>
      </c>
      <c r="B81" s="207" t="s">
        <v>197</v>
      </c>
      <c r="C81" s="208">
        <f>SUBTOTAL(9,C82:C111)</f>
        <v>1304305</v>
      </c>
      <c r="D81" s="208">
        <f>SUBTOTAL(9,D82:D111)</f>
        <v>1230944.4701550002</v>
      </c>
      <c r="E81" s="209">
        <f t="shared" si="1"/>
        <v>0.94375508041064027</v>
      </c>
    </row>
    <row r="82" spans="1:5" ht="33.75" customHeight="1">
      <c r="A82" s="212"/>
      <c r="B82" s="228" t="s">
        <v>512</v>
      </c>
      <c r="C82" s="214">
        <v>45000</v>
      </c>
      <c r="D82" s="214">
        <v>39197</v>
      </c>
      <c r="E82" s="215">
        <f t="shared" si="1"/>
        <v>0.8710444444444444</v>
      </c>
    </row>
    <row r="83" spans="1:5" ht="17.25" customHeight="1">
      <c r="A83" s="212"/>
      <c r="B83" s="228" t="s">
        <v>513</v>
      </c>
      <c r="C83" s="214">
        <v>40000</v>
      </c>
      <c r="D83" s="214">
        <v>29202</v>
      </c>
      <c r="E83" s="215">
        <f t="shared" si="1"/>
        <v>0.73004999999999998</v>
      </c>
    </row>
    <row r="84" spans="1:5" ht="17.25" customHeight="1">
      <c r="A84" s="212"/>
      <c r="B84" s="228" t="s">
        <v>514</v>
      </c>
      <c r="C84" s="214">
        <v>40000</v>
      </c>
      <c r="D84" s="214">
        <v>41824</v>
      </c>
      <c r="E84" s="215">
        <f t="shared" si="1"/>
        <v>1.0456000000000001</v>
      </c>
    </row>
    <row r="85" spans="1:5" ht="33.75" customHeight="1">
      <c r="A85" s="212"/>
      <c r="B85" s="228" t="s">
        <v>515</v>
      </c>
      <c r="C85" s="214">
        <v>1000</v>
      </c>
      <c r="D85" s="214">
        <v>1057</v>
      </c>
      <c r="E85" s="215">
        <f t="shared" si="1"/>
        <v>1.0569999999999999</v>
      </c>
    </row>
    <row r="86" spans="1:5" ht="17.25" customHeight="1">
      <c r="A86" s="212"/>
      <c r="B86" s="228" t="s">
        <v>516</v>
      </c>
      <c r="C86" s="214">
        <v>100000</v>
      </c>
      <c r="D86" s="214">
        <v>90560</v>
      </c>
      <c r="E86" s="215">
        <f t="shared" si="1"/>
        <v>0.90559999999999996</v>
      </c>
    </row>
    <row r="87" spans="1:5" ht="17.25" customHeight="1">
      <c r="A87" s="212"/>
      <c r="B87" s="228" t="s">
        <v>517</v>
      </c>
      <c r="C87" s="214">
        <v>45000</v>
      </c>
      <c r="D87" s="214">
        <v>40731</v>
      </c>
      <c r="E87" s="215">
        <f t="shared" si="1"/>
        <v>0.90513333333333335</v>
      </c>
    </row>
    <row r="88" spans="1:5" ht="17.25" customHeight="1">
      <c r="A88" s="212"/>
      <c r="B88" s="228" t="s">
        <v>518</v>
      </c>
      <c r="C88" s="214">
        <v>25000</v>
      </c>
      <c r="D88" s="214">
        <v>27332</v>
      </c>
      <c r="E88" s="215">
        <f t="shared" si="1"/>
        <v>1.09328</v>
      </c>
    </row>
    <row r="89" spans="1:5" ht="17.25" customHeight="1">
      <c r="A89" s="212"/>
      <c r="B89" s="228" t="s">
        <v>519</v>
      </c>
      <c r="C89" s="214">
        <v>8000</v>
      </c>
      <c r="D89" s="214">
        <v>7186</v>
      </c>
      <c r="E89" s="215">
        <f t="shared" si="1"/>
        <v>0.89824999999999999</v>
      </c>
    </row>
    <row r="90" spans="1:5" ht="37.5" customHeight="1">
      <c r="A90" s="212"/>
      <c r="B90" s="228" t="s">
        <v>520</v>
      </c>
      <c r="C90" s="214">
        <v>700</v>
      </c>
      <c r="D90" s="214">
        <v>610</v>
      </c>
      <c r="E90" s="215">
        <f t="shared" si="1"/>
        <v>0.87142857142857144</v>
      </c>
    </row>
    <row r="91" spans="1:5" ht="17.25" customHeight="1">
      <c r="A91" s="212"/>
      <c r="B91" s="228" t="s">
        <v>521</v>
      </c>
      <c r="C91" s="214">
        <v>15000</v>
      </c>
      <c r="D91" s="214">
        <v>8399</v>
      </c>
      <c r="E91" s="215">
        <f t="shared" si="1"/>
        <v>0.55993333333333328</v>
      </c>
    </row>
    <row r="92" spans="1:5" ht="17.25" customHeight="1">
      <c r="A92" s="212"/>
      <c r="B92" s="228" t="s">
        <v>522</v>
      </c>
      <c r="C92" s="214">
        <v>1150</v>
      </c>
      <c r="D92" s="214">
        <v>1090</v>
      </c>
      <c r="E92" s="215">
        <f t="shared" si="1"/>
        <v>0.94782608695652171</v>
      </c>
    </row>
    <row r="93" spans="1:5" ht="17.25" customHeight="1">
      <c r="A93" s="212"/>
      <c r="B93" s="228" t="s">
        <v>523</v>
      </c>
      <c r="C93" s="214">
        <v>500000</v>
      </c>
      <c r="D93" s="214">
        <v>497774</v>
      </c>
      <c r="E93" s="215">
        <f t="shared" si="1"/>
        <v>0.99554799999999999</v>
      </c>
    </row>
    <row r="94" spans="1:5" ht="17.25" customHeight="1">
      <c r="A94" s="212"/>
      <c r="B94" s="228" t="s">
        <v>524</v>
      </c>
      <c r="C94" s="214">
        <v>60000</v>
      </c>
      <c r="D94" s="214">
        <v>61027</v>
      </c>
      <c r="E94" s="215">
        <f t="shared" si="1"/>
        <v>1.0171166666666667</v>
      </c>
    </row>
    <row r="95" spans="1:5" ht="17.25" customHeight="1">
      <c r="A95" s="212"/>
      <c r="B95" s="228" t="s">
        <v>525</v>
      </c>
      <c r="C95" s="214">
        <v>70000</v>
      </c>
      <c r="D95" s="214">
        <v>21936</v>
      </c>
      <c r="E95" s="215">
        <f t="shared" si="1"/>
        <v>0.31337142857142858</v>
      </c>
    </row>
    <row r="96" spans="1:5" ht="17.25" customHeight="1">
      <c r="A96" s="212"/>
      <c r="B96" s="228" t="s">
        <v>526</v>
      </c>
      <c r="C96" s="214">
        <v>50000</v>
      </c>
      <c r="D96" s="214">
        <v>45597</v>
      </c>
      <c r="E96" s="215">
        <f t="shared" si="1"/>
        <v>0.91193999999999997</v>
      </c>
    </row>
    <row r="97" spans="1:5" ht="17.25" customHeight="1">
      <c r="A97" s="212"/>
      <c r="B97" s="228" t="s">
        <v>527</v>
      </c>
      <c r="C97" s="214">
        <v>15000</v>
      </c>
      <c r="D97" s="214">
        <v>15794</v>
      </c>
      <c r="E97" s="215">
        <f t="shared" si="1"/>
        <v>1.0529333333333333</v>
      </c>
    </row>
    <row r="98" spans="1:5" s="232" customFormat="1" ht="17.25" customHeight="1">
      <c r="A98" s="38"/>
      <c r="B98" s="229" t="s">
        <v>433</v>
      </c>
      <c r="C98" s="230">
        <v>3874</v>
      </c>
      <c r="D98" s="230">
        <v>4635.3461870000001</v>
      </c>
      <c r="E98" s="231">
        <f t="shared" si="1"/>
        <v>1.196527152039236</v>
      </c>
    </row>
    <row r="99" spans="1:5" ht="17.25" customHeight="1">
      <c r="A99" s="212"/>
      <c r="B99" s="221" t="s">
        <v>394</v>
      </c>
      <c r="C99" s="222">
        <v>3594</v>
      </c>
      <c r="D99" s="222">
        <v>10155.744424</v>
      </c>
      <c r="E99" s="215">
        <f t="shared" si="1"/>
        <v>2.8257497006121315</v>
      </c>
    </row>
    <row r="100" spans="1:5" ht="17.25" customHeight="1">
      <c r="A100" s="212"/>
      <c r="B100" s="221" t="s">
        <v>456</v>
      </c>
      <c r="C100" s="222">
        <v>600</v>
      </c>
      <c r="D100" s="222">
        <v>355</v>
      </c>
      <c r="E100" s="215">
        <f t="shared" si="1"/>
        <v>0.59166666666666667</v>
      </c>
    </row>
    <row r="101" spans="1:5" ht="17.25" customHeight="1">
      <c r="A101" s="212"/>
      <c r="B101" s="221" t="s">
        <v>340</v>
      </c>
      <c r="C101" s="222">
        <v>781</v>
      </c>
      <c r="D101" s="222">
        <v>781</v>
      </c>
      <c r="E101" s="215">
        <f t="shared" si="1"/>
        <v>1</v>
      </c>
    </row>
    <row r="102" spans="1:5" ht="17.25" customHeight="1">
      <c r="A102" s="212"/>
      <c r="B102" s="221" t="s">
        <v>444</v>
      </c>
      <c r="C102" s="222">
        <v>900</v>
      </c>
      <c r="D102" s="222">
        <v>657.9665</v>
      </c>
      <c r="E102" s="215">
        <f t="shared" si="1"/>
        <v>0.73107388888888891</v>
      </c>
    </row>
    <row r="103" spans="1:5" ht="17.25" customHeight="1">
      <c r="A103" s="212"/>
      <c r="B103" s="221" t="s">
        <v>445</v>
      </c>
      <c r="C103" s="222">
        <v>50150</v>
      </c>
      <c r="D103" s="222">
        <v>53586</v>
      </c>
      <c r="E103" s="215">
        <f t="shared" si="1"/>
        <v>1.0685144566301097</v>
      </c>
    </row>
    <row r="104" spans="1:5" ht="17.25" customHeight="1">
      <c r="A104" s="212"/>
      <c r="B104" s="221" t="s">
        <v>446</v>
      </c>
      <c r="C104" s="223">
        <v>59700</v>
      </c>
      <c r="D104" s="223">
        <v>60243</v>
      </c>
      <c r="E104" s="215">
        <f t="shared" si="1"/>
        <v>1.0090954773869347</v>
      </c>
    </row>
    <row r="105" spans="1:5" ht="17.25" customHeight="1">
      <c r="A105" s="212"/>
      <c r="B105" s="221" t="s">
        <v>331</v>
      </c>
      <c r="C105" s="222">
        <v>1654</v>
      </c>
      <c r="D105" s="222">
        <v>827.29877899999997</v>
      </c>
      <c r="E105" s="215">
        <f t="shared" si="1"/>
        <v>0.50018064026602171</v>
      </c>
    </row>
    <row r="106" spans="1:5" ht="17.25" customHeight="1">
      <c r="A106" s="212"/>
      <c r="B106" s="221" t="s">
        <v>447</v>
      </c>
      <c r="C106" s="222">
        <v>41165</v>
      </c>
      <c r="D106" s="222">
        <v>41165</v>
      </c>
      <c r="E106" s="215">
        <f t="shared" si="1"/>
        <v>1</v>
      </c>
    </row>
    <row r="107" spans="1:5" ht="17.25" customHeight="1">
      <c r="A107" s="212"/>
      <c r="B107" s="221" t="s">
        <v>387</v>
      </c>
      <c r="C107" s="222">
        <v>64930</v>
      </c>
      <c r="D107" s="222">
        <v>69784</v>
      </c>
      <c r="E107" s="215">
        <f t="shared" si="1"/>
        <v>1.0747574310796242</v>
      </c>
    </row>
    <row r="108" spans="1:5" ht="17.25" customHeight="1">
      <c r="A108" s="212"/>
      <c r="B108" s="221" t="s">
        <v>448</v>
      </c>
      <c r="C108" s="222">
        <v>350</v>
      </c>
      <c r="D108" s="222">
        <v>350</v>
      </c>
      <c r="E108" s="215">
        <f t="shared" si="1"/>
        <v>1</v>
      </c>
    </row>
    <row r="109" spans="1:5" ht="17.25" customHeight="1">
      <c r="A109" s="212"/>
      <c r="B109" s="221" t="s">
        <v>458</v>
      </c>
      <c r="C109" s="222">
        <v>40757</v>
      </c>
      <c r="D109" s="222">
        <v>40189</v>
      </c>
      <c r="E109" s="215">
        <f t="shared" si="1"/>
        <v>0.98606374365139726</v>
      </c>
    </row>
    <row r="110" spans="1:5" ht="17.25" customHeight="1">
      <c r="A110" s="212"/>
      <c r="B110" s="221" t="s">
        <v>450</v>
      </c>
      <c r="C110" s="222">
        <v>19500</v>
      </c>
      <c r="D110" s="222">
        <v>17925</v>
      </c>
      <c r="E110" s="215">
        <f t="shared" si="1"/>
        <v>0.91923076923076918</v>
      </c>
    </row>
    <row r="111" spans="1:5" ht="17.25" customHeight="1">
      <c r="A111" s="212"/>
      <c r="B111" s="221" t="s">
        <v>451</v>
      </c>
      <c r="C111" s="222">
        <v>500</v>
      </c>
      <c r="D111" s="222">
        <v>974.11426499999993</v>
      </c>
      <c r="E111" s="215">
        <f t="shared" si="1"/>
        <v>1.94822853</v>
      </c>
    </row>
    <row r="112" spans="1:5" s="210" customFormat="1" ht="17.25" customHeight="1">
      <c r="A112" s="206">
        <v>4</v>
      </c>
      <c r="B112" s="207" t="s">
        <v>198</v>
      </c>
      <c r="C112" s="208">
        <f>SUBTOTAL(9,C113:C125)</f>
        <v>2760.806</v>
      </c>
      <c r="D112" s="208">
        <f>SUBTOTAL(9,D113:D125)</f>
        <v>3004.2049999999999</v>
      </c>
      <c r="E112" s="209">
        <f t="shared" si="1"/>
        <v>1.0881622975319525</v>
      </c>
    </row>
    <row r="113" spans="1:5" ht="17.25" customHeight="1">
      <c r="A113" s="212"/>
      <c r="B113" s="213" t="s">
        <v>528</v>
      </c>
      <c r="C113" s="214">
        <v>800</v>
      </c>
      <c r="D113" s="214">
        <v>1141</v>
      </c>
      <c r="E113" s="215">
        <f t="shared" si="1"/>
        <v>1.42625</v>
      </c>
    </row>
    <row r="114" spans="1:5" ht="17.25" customHeight="1">
      <c r="A114" s="212"/>
      <c r="B114" s="213" t="s">
        <v>529</v>
      </c>
      <c r="C114" s="214">
        <v>150</v>
      </c>
      <c r="D114" s="214">
        <v>161</v>
      </c>
      <c r="E114" s="215">
        <f t="shared" si="1"/>
        <v>1.0733333333333333</v>
      </c>
    </row>
    <row r="115" spans="1:5" ht="17.25" customHeight="1">
      <c r="A115" s="212"/>
      <c r="B115" s="213" t="s">
        <v>436</v>
      </c>
      <c r="C115" s="214">
        <v>35</v>
      </c>
      <c r="D115" s="214">
        <v>38</v>
      </c>
      <c r="E115" s="215">
        <f t="shared" si="1"/>
        <v>1.0857142857142856</v>
      </c>
    </row>
    <row r="116" spans="1:5" ht="17.25" customHeight="1">
      <c r="A116" s="212"/>
      <c r="B116" s="213" t="s">
        <v>530</v>
      </c>
      <c r="C116" s="214">
        <v>150</v>
      </c>
      <c r="D116" s="214">
        <v>195</v>
      </c>
      <c r="E116" s="215">
        <f t="shared" si="1"/>
        <v>1.3</v>
      </c>
    </row>
    <row r="117" spans="1:5" ht="17.25" customHeight="1">
      <c r="A117" s="212"/>
      <c r="B117" s="233" t="s">
        <v>394</v>
      </c>
      <c r="C117" s="214"/>
      <c r="D117" s="234">
        <v>20</v>
      </c>
      <c r="E117" s="215"/>
    </row>
    <row r="118" spans="1:5" ht="17.25" customHeight="1">
      <c r="A118" s="212"/>
      <c r="B118" s="221" t="s">
        <v>340</v>
      </c>
      <c r="C118" s="222">
        <v>140</v>
      </c>
      <c r="D118" s="222">
        <v>140</v>
      </c>
      <c r="E118" s="215">
        <f t="shared" si="1"/>
        <v>1</v>
      </c>
    </row>
    <row r="119" spans="1:5" ht="17.25" customHeight="1">
      <c r="A119" s="212"/>
      <c r="B119" s="221" t="s">
        <v>444</v>
      </c>
      <c r="C119" s="222">
        <v>350</v>
      </c>
      <c r="D119" s="222">
        <v>250.07900000000001</v>
      </c>
      <c r="E119" s="215">
        <f t="shared" si="1"/>
        <v>0.71451142857142858</v>
      </c>
    </row>
    <row r="120" spans="1:5" ht="17.25" customHeight="1">
      <c r="A120" s="212"/>
      <c r="B120" s="221" t="s">
        <v>331</v>
      </c>
      <c r="C120" s="222">
        <v>300</v>
      </c>
      <c r="D120" s="222">
        <v>366.13200000000001</v>
      </c>
      <c r="E120" s="215">
        <f t="shared" si="1"/>
        <v>1.22044</v>
      </c>
    </row>
    <row r="121" spans="1:5" ht="17.25" customHeight="1">
      <c r="A121" s="212"/>
      <c r="B121" s="221" t="s">
        <v>447</v>
      </c>
      <c r="C121" s="222">
        <v>76</v>
      </c>
      <c r="D121" s="222">
        <v>76</v>
      </c>
      <c r="E121" s="215">
        <f t="shared" si="1"/>
        <v>1</v>
      </c>
    </row>
    <row r="122" spans="1:5" ht="17.25" customHeight="1">
      <c r="A122" s="212"/>
      <c r="B122" s="221" t="s">
        <v>387</v>
      </c>
      <c r="C122" s="222">
        <v>50</v>
      </c>
      <c r="D122" s="222">
        <v>25</v>
      </c>
      <c r="E122" s="215">
        <f t="shared" si="1"/>
        <v>0.5</v>
      </c>
    </row>
    <row r="123" spans="1:5" ht="17.25" customHeight="1">
      <c r="A123" s="212"/>
      <c r="B123" s="221" t="s">
        <v>458</v>
      </c>
      <c r="C123" s="222">
        <v>509.80599999999998</v>
      </c>
      <c r="D123" s="222">
        <v>466.09399999999999</v>
      </c>
      <c r="E123" s="215">
        <f t="shared" si="1"/>
        <v>0.91425758033448024</v>
      </c>
    </row>
    <row r="124" spans="1:5" ht="17.25" customHeight="1">
      <c r="A124" s="212"/>
      <c r="B124" s="221" t="s">
        <v>450</v>
      </c>
      <c r="C124" s="222">
        <v>150</v>
      </c>
      <c r="D124" s="222">
        <v>104</v>
      </c>
      <c r="E124" s="215">
        <f t="shared" si="1"/>
        <v>0.69333333333333336</v>
      </c>
    </row>
    <row r="125" spans="1:5" ht="17.25" customHeight="1">
      <c r="A125" s="212"/>
      <c r="B125" s="221" t="s">
        <v>451</v>
      </c>
      <c r="C125" s="222">
        <v>50</v>
      </c>
      <c r="D125" s="222">
        <v>21.9</v>
      </c>
      <c r="E125" s="215">
        <f t="shared" si="1"/>
        <v>0.43799999999999994</v>
      </c>
    </row>
    <row r="126" spans="1:5" s="210" customFormat="1" ht="17.25" customHeight="1">
      <c r="A126" s="206">
        <v>5</v>
      </c>
      <c r="B126" s="207" t="s">
        <v>199</v>
      </c>
      <c r="C126" s="208">
        <f>SUBTOTAL(9,C127:C129)</f>
        <v>14744</v>
      </c>
      <c r="D126" s="208">
        <f>SUBTOTAL(9,D127:D129)</f>
        <v>14670</v>
      </c>
      <c r="E126" s="209">
        <f t="shared" si="1"/>
        <v>0.99498100922409116</v>
      </c>
    </row>
    <row r="127" spans="1:5" ht="17.25" customHeight="1">
      <c r="A127" s="212"/>
      <c r="B127" s="213" t="s">
        <v>531</v>
      </c>
      <c r="C127" s="214">
        <v>14376</v>
      </c>
      <c r="D127" s="214">
        <v>14376</v>
      </c>
      <c r="E127" s="215">
        <f t="shared" si="1"/>
        <v>1</v>
      </c>
    </row>
    <row r="128" spans="1:5" ht="17.25" customHeight="1">
      <c r="A128" s="212"/>
      <c r="B128" s="221" t="s">
        <v>456</v>
      </c>
      <c r="C128" s="222">
        <v>118</v>
      </c>
      <c r="D128" s="222">
        <v>89</v>
      </c>
      <c r="E128" s="215">
        <f t="shared" si="1"/>
        <v>0.75423728813559321</v>
      </c>
    </row>
    <row r="129" spans="1:5" ht="17.25" customHeight="1">
      <c r="A129" s="212"/>
      <c r="B129" s="221" t="s">
        <v>387</v>
      </c>
      <c r="C129" s="222">
        <v>250</v>
      </c>
      <c r="D129" s="222">
        <v>205</v>
      </c>
      <c r="E129" s="215">
        <f t="shared" si="1"/>
        <v>0.82</v>
      </c>
    </row>
    <row r="130" spans="1:5" s="210" customFormat="1" ht="17.25" customHeight="1">
      <c r="A130" s="206">
        <v>6</v>
      </c>
      <c r="B130" s="207" t="s">
        <v>200</v>
      </c>
      <c r="C130" s="208">
        <f>SUBTOTAL(9,C131:C131)</f>
        <v>500</v>
      </c>
      <c r="D130" s="208">
        <f>SUBTOTAL(9,D131:D131)</f>
        <v>475</v>
      </c>
      <c r="E130" s="209">
        <f t="shared" si="1"/>
        <v>0.95</v>
      </c>
    </row>
    <row r="131" spans="1:5" ht="17.25" customHeight="1">
      <c r="A131" s="212"/>
      <c r="B131" s="213" t="s">
        <v>532</v>
      </c>
      <c r="C131" s="214">
        <v>500</v>
      </c>
      <c r="D131" s="214">
        <v>475</v>
      </c>
      <c r="E131" s="215">
        <f t="shared" si="1"/>
        <v>0.95</v>
      </c>
    </row>
    <row r="132" spans="1:5" s="210" customFormat="1" ht="17.25" customHeight="1">
      <c r="A132" s="206">
        <v>7</v>
      </c>
      <c r="B132" s="207" t="s">
        <v>533</v>
      </c>
      <c r="C132" s="208">
        <f>SUBTOTAL(9,C133:C154)</f>
        <v>47567.473035000003</v>
      </c>
      <c r="D132" s="208">
        <f>SUBTOTAL(9,D133:D154)</f>
        <v>48240.335134999994</v>
      </c>
      <c r="E132" s="209">
        <f t="shared" si="1"/>
        <v>1.0141454245321146</v>
      </c>
    </row>
    <row r="133" spans="1:5" ht="17.25" customHeight="1">
      <c r="A133" s="212"/>
      <c r="B133" s="213" t="s">
        <v>534</v>
      </c>
      <c r="C133" s="214">
        <v>200</v>
      </c>
      <c r="D133" s="214">
        <v>109</v>
      </c>
      <c r="E133" s="215">
        <f t="shared" si="1"/>
        <v>0.54500000000000004</v>
      </c>
    </row>
    <row r="134" spans="1:5" ht="17.25" customHeight="1">
      <c r="A134" s="212"/>
      <c r="B134" s="213" t="s">
        <v>535</v>
      </c>
      <c r="C134" s="214">
        <v>150</v>
      </c>
      <c r="D134" s="214">
        <v>166</v>
      </c>
      <c r="E134" s="215">
        <f t="shared" si="1"/>
        <v>1.1066666666666667</v>
      </c>
    </row>
    <row r="135" spans="1:5" s="227" customFormat="1">
      <c r="A135" s="224"/>
      <c r="B135" s="225" t="s">
        <v>536</v>
      </c>
      <c r="C135" s="226">
        <v>700</v>
      </c>
      <c r="D135" s="226">
        <v>1771</v>
      </c>
      <c r="E135" s="215">
        <f t="shared" si="1"/>
        <v>2.5299999999999998</v>
      </c>
    </row>
    <row r="136" spans="1:5" s="235" customFormat="1">
      <c r="A136" s="212"/>
      <c r="B136" s="213" t="s">
        <v>537</v>
      </c>
      <c r="C136" s="214">
        <v>700</v>
      </c>
      <c r="D136" s="214">
        <v>775.24</v>
      </c>
      <c r="E136" s="215">
        <f t="shared" si="1"/>
        <v>1.1074857142857144</v>
      </c>
    </row>
    <row r="137" spans="1:5" s="237" customFormat="1" ht="15.75" customHeight="1">
      <c r="A137" s="224"/>
      <c r="B137" s="236" t="s">
        <v>538</v>
      </c>
      <c r="C137" s="226">
        <v>6642.8577299999997</v>
      </c>
      <c r="D137" s="226">
        <v>6642.8577299999997</v>
      </c>
      <c r="E137" s="215">
        <f t="shared" si="1"/>
        <v>1</v>
      </c>
    </row>
    <row r="138" spans="1:5" s="237" customFormat="1" ht="15.75" customHeight="1">
      <c r="A138" s="224"/>
      <c r="B138" s="236" t="s">
        <v>539</v>
      </c>
      <c r="C138" s="226">
        <v>14711.172508</v>
      </c>
      <c r="D138" s="226">
        <v>14711.172508</v>
      </c>
      <c r="E138" s="215">
        <f t="shared" ref="E138:E168" si="2">+D138/C138</f>
        <v>1</v>
      </c>
    </row>
    <row r="139" spans="1:5" s="237" customFormat="1" ht="15.75" customHeight="1">
      <c r="A139" s="224"/>
      <c r="B139" s="236" t="s">
        <v>540</v>
      </c>
      <c r="C139" s="226">
        <v>104</v>
      </c>
      <c r="D139" s="226">
        <v>104</v>
      </c>
      <c r="E139" s="215">
        <f t="shared" si="2"/>
        <v>1</v>
      </c>
    </row>
    <row r="140" spans="1:5" s="237" customFormat="1" ht="15.75" customHeight="1">
      <c r="A140" s="224"/>
      <c r="B140" s="236" t="s">
        <v>541</v>
      </c>
      <c r="C140" s="226">
        <v>1723.2995080000001</v>
      </c>
      <c r="D140" s="226">
        <v>1723.2995080000001</v>
      </c>
      <c r="E140" s="215">
        <f t="shared" si="2"/>
        <v>1</v>
      </c>
    </row>
    <row r="141" spans="1:5" s="237" customFormat="1" ht="15.75" customHeight="1">
      <c r="A141" s="224"/>
      <c r="B141" s="236" t="s">
        <v>542</v>
      </c>
      <c r="C141" s="226">
        <v>1254.521062</v>
      </c>
      <c r="D141" s="226">
        <v>1254.521062</v>
      </c>
      <c r="E141" s="215">
        <f t="shared" si="2"/>
        <v>1</v>
      </c>
    </row>
    <row r="142" spans="1:5" s="237" customFormat="1" ht="15.75" customHeight="1">
      <c r="A142" s="224"/>
      <c r="B142" s="236" t="s">
        <v>543</v>
      </c>
      <c r="C142" s="226">
        <v>439.96100000000001</v>
      </c>
      <c r="D142" s="226">
        <v>439.96100000000001</v>
      </c>
      <c r="E142" s="215">
        <f t="shared" si="2"/>
        <v>1</v>
      </c>
    </row>
    <row r="143" spans="1:5" s="237" customFormat="1" ht="15.75" customHeight="1">
      <c r="A143" s="224"/>
      <c r="B143" s="236" t="s">
        <v>544</v>
      </c>
      <c r="C143" s="226">
        <v>2707.8455479999998</v>
      </c>
      <c r="D143" s="226">
        <v>2707.8455479999998</v>
      </c>
      <c r="E143" s="215">
        <f t="shared" si="2"/>
        <v>1</v>
      </c>
    </row>
    <row r="144" spans="1:5" s="237" customFormat="1" ht="15.75" customHeight="1">
      <c r="A144" s="224"/>
      <c r="B144" s="236" t="s">
        <v>545</v>
      </c>
      <c r="C144" s="226">
        <v>1562.1969999999999</v>
      </c>
      <c r="D144" s="226">
        <v>1562.1969999999999</v>
      </c>
      <c r="E144" s="215">
        <f t="shared" si="2"/>
        <v>1</v>
      </c>
    </row>
    <row r="145" spans="1:5" s="237" customFormat="1" ht="15.75" customHeight="1">
      <c r="A145" s="224"/>
      <c r="B145" s="236" t="s">
        <v>546</v>
      </c>
      <c r="C145" s="226">
        <v>6179.0169999999998</v>
      </c>
      <c r="D145" s="226">
        <v>6179.0169999999998</v>
      </c>
      <c r="E145" s="215">
        <f t="shared" si="2"/>
        <v>1</v>
      </c>
    </row>
    <row r="146" spans="1:5" s="237" customFormat="1" ht="15.75" customHeight="1">
      <c r="A146" s="224"/>
      <c r="B146" s="236" t="s">
        <v>547</v>
      </c>
      <c r="C146" s="226">
        <v>6185.4456</v>
      </c>
      <c r="D146" s="226">
        <v>6185.4456</v>
      </c>
      <c r="E146" s="215">
        <f t="shared" si="2"/>
        <v>1</v>
      </c>
    </row>
    <row r="147" spans="1:5" s="237" customFormat="1" ht="15.75" customHeight="1">
      <c r="A147" s="224"/>
      <c r="B147" s="236" t="s">
        <v>548</v>
      </c>
      <c r="C147" s="226">
        <v>651.08707900000002</v>
      </c>
      <c r="D147" s="226">
        <v>651.08707900000002</v>
      </c>
      <c r="E147" s="215">
        <f t="shared" si="2"/>
        <v>1</v>
      </c>
    </row>
    <row r="148" spans="1:5" s="237" customFormat="1" ht="15.75" customHeight="1">
      <c r="A148" s="224"/>
      <c r="B148" s="220" t="s">
        <v>549</v>
      </c>
      <c r="C148" s="226">
        <v>671.06899999999996</v>
      </c>
      <c r="D148" s="226">
        <v>671.06899999999996</v>
      </c>
      <c r="E148" s="215">
        <f t="shared" si="2"/>
        <v>1</v>
      </c>
    </row>
    <row r="149" spans="1:5" s="237" customFormat="1" ht="15.75" customHeight="1">
      <c r="A149" s="224"/>
      <c r="B149" s="221" t="s">
        <v>394</v>
      </c>
      <c r="C149" s="222">
        <v>28</v>
      </c>
      <c r="D149" s="222">
        <v>41.183100000000003</v>
      </c>
      <c r="E149" s="215">
        <f t="shared" si="2"/>
        <v>1.470825</v>
      </c>
    </row>
    <row r="150" spans="1:5" s="237" customFormat="1" ht="15.75" customHeight="1">
      <c r="A150" s="224"/>
      <c r="B150" s="221" t="s">
        <v>456</v>
      </c>
      <c r="C150" s="222">
        <v>2000</v>
      </c>
      <c r="D150" s="222">
        <v>1738</v>
      </c>
      <c r="E150" s="215">
        <f t="shared" si="2"/>
        <v>0.86899999999999999</v>
      </c>
    </row>
    <row r="151" spans="1:5" s="237" customFormat="1" ht="15.75" customHeight="1">
      <c r="A151" s="224"/>
      <c r="B151" s="221" t="s">
        <v>340</v>
      </c>
      <c r="C151" s="222">
        <v>42</v>
      </c>
      <c r="D151" s="222">
        <v>42</v>
      </c>
      <c r="E151" s="215">
        <f t="shared" si="2"/>
        <v>1</v>
      </c>
    </row>
    <row r="152" spans="1:5" s="237" customFormat="1" ht="15.75" customHeight="1">
      <c r="A152" s="224"/>
      <c r="B152" s="221" t="s">
        <v>444</v>
      </c>
      <c r="C152" s="222">
        <v>690</v>
      </c>
      <c r="D152" s="222">
        <v>398</v>
      </c>
      <c r="E152" s="215">
        <f t="shared" si="2"/>
        <v>0.57681159420289851</v>
      </c>
    </row>
    <row r="153" spans="1:5" s="237" customFormat="1" ht="15.75" customHeight="1">
      <c r="A153" s="224"/>
      <c r="B153" s="221" t="s">
        <v>446</v>
      </c>
      <c r="C153" s="222">
        <v>130</v>
      </c>
      <c r="D153" s="222">
        <v>272</v>
      </c>
      <c r="E153" s="215">
        <f t="shared" si="2"/>
        <v>2.0923076923076924</v>
      </c>
    </row>
    <row r="154" spans="1:5" s="237" customFormat="1" ht="15.75" customHeight="1">
      <c r="A154" s="224"/>
      <c r="B154" s="221" t="s">
        <v>458</v>
      </c>
      <c r="C154" s="222">
        <v>95</v>
      </c>
      <c r="D154" s="222">
        <v>95.438999999999993</v>
      </c>
      <c r="E154" s="215">
        <f t="shared" si="2"/>
        <v>1.0046210526315789</v>
      </c>
    </row>
    <row r="155" spans="1:5" s="240" customFormat="1" ht="15.75" customHeight="1">
      <c r="A155" s="238">
        <v>8</v>
      </c>
      <c r="B155" s="239" t="s">
        <v>550</v>
      </c>
      <c r="C155" s="208">
        <f>SUBTOTAL(9,C156:C158)</f>
        <v>86694</v>
      </c>
      <c r="D155" s="208">
        <f>SUBTOTAL(9,D156:D158)</f>
        <v>86694</v>
      </c>
      <c r="E155" s="209">
        <f t="shared" si="2"/>
        <v>1</v>
      </c>
    </row>
    <row r="156" spans="1:5" s="237" customFormat="1" ht="15.75" customHeight="1">
      <c r="A156" s="224"/>
      <c r="B156" s="236" t="s">
        <v>551</v>
      </c>
      <c r="C156" s="226">
        <v>51794</v>
      </c>
      <c r="D156" s="226">
        <v>51794</v>
      </c>
      <c r="E156" s="215">
        <f t="shared" si="2"/>
        <v>1</v>
      </c>
    </row>
    <row r="157" spans="1:5" s="237" customFormat="1" ht="15.75" customHeight="1">
      <c r="A157" s="224"/>
      <c r="B157" s="236" t="s">
        <v>552</v>
      </c>
      <c r="C157" s="226">
        <v>14076</v>
      </c>
      <c r="D157" s="226">
        <v>14076</v>
      </c>
      <c r="E157" s="215">
        <f t="shared" si="2"/>
        <v>1</v>
      </c>
    </row>
    <row r="158" spans="1:5" s="237" customFormat="1" ht="15.75" customHeight="1">
      <c r="A158" s="224"/>
      <c r="B158" s="236" t="s">
        <v>553</v>
      </c>
      <c r="C158" s="226">
        <v>20824</v>
      </c>
      <c r="D158" s="226">
        <v>20824</v>
      </c>
      <c r="E158" s="215">
        <f t="shared" si="2"/>
        <v>1</v>
      </c>
    </row>
    <row r="159" spans="1:5" s="210" customFormat="1">
      <c r="A159" s="206">
        <v>9</v>
      </c>
      <c r="B159" s="207" t="s">
        <v>554</v>
      </c>
      <c r="C159" s="208">
        <f>SUBTOTAL(9,C160:C163)</f>
        <v>8774</v>
      </c>
      <c r="D159" s="208">
        <f>SUBTOTAL(9,D160:D163)</f>
        <v>8774</v>
      </c>
      <c r="E159" s="209">
        <f t="shared" si="2"/>
        <v>1</v>
      </c>
    </row>
    <row r="160" spans="1:5">
      <c r="A160" s="212"/>
      <c r="B160" s="213" t="s">
        <v>555</v>
      </c>
      <c r="C160" s="214">
        <v>4557</v>
      </c>
      <c r="D160" s="214">
        <v>4557</v>
      </c>
      <c r="E160" s="215">
        <f t="shared" si="2"/>
        <v>1</v>
      </c>
    </row>
    <row r="161" spans="1:5">
      <c r="A161" s="212"/>
      <c r="B161" s="213" t="s">
        <v>556</v>
      </c>
      <c r="C161" s="214">
        <v>1927</v>
      </c>
      <c r="D161" s="214">
        <v>1927</v>
      </c>
      <c r="E161" s="215">
        <f t="shared" si="2"/>
        <v>1</v>
      </c>
    </row>
    <row r="162" spans="1:5">
      <c r="A162" s="212"/>
      <c r="B162" s="213" t="s">
        <v>557</v>
      </c>
      <c r="C162" s="214">
        <v>2211</v>
      </c>
      <c r="D162" s="214">
        <v>2211</v>
      </c>
      <c r="E162" s="215">
        <f t="shared" si="2"/>
        <v>1</v>
      </c>
    </row>
    <row r="163" spans="1:5">
      <c r="A163" s="212"/>
      <c r="B163" s="213" t="s">
        <v>558</v>
      </c>
      <c r="C163" s="214">
        <v>79</v>
      </c>
      <c r="D163" s="214">
        <v>79</v>
      </c>
      <c r="E163" s="215">
        <f t="shared" si="2"/>
        <v>1</v>
      </c>
    </row>
    <row r="164" spans="1:5" s="210" customFormat="1">
      <c r="A164" s="206">
        <v>10</v>
      </c>
      <c r="B164" s="207" t="s">
        <v>559</v>
      </c>
      <c r="C164" s="208">
        <f>SUBTOTAL(9,C165:C165)</f>
        <v>730</v>
      </c>
      <c r="D164" s="208">
        <f>SUBTOTAL(9,D165:D165)</f>
        <v>1266</v>
      </c>
      <c r="E164" s="209">
        <f t="shared" si="2"/>
        <v>1.7342465753424658</v>
      </c>
    </row>
    <row r="165" spans="1:5">
      <c r="A165" s="212"/>
      <c r="B165" s="213" t="s">
        <v>560</v>
      </c>
      <c r="C165" s="214">
        <v>730</v>
      </c>
      <c r="D165" s="214">
        <v>1266</v>
      </c>
      <c r="E165" s="215">
        <f t="shared" si="2"/>
        <v>1.7342465753424658</v>
      </c>
    </row>
    <row r="166" spans="1:5" s="210" customFormat="1">
      <c r="A166" s="206">
        <v>11</v>
      </c>
      <c r="B166" s="207" t="s">
        <v>561</v>
      </c>
      <c r="C166" s="208">
        <f>SUBTOTAL(9,C167:C168)</f>
        <v>6352</v>
      </c>
      <c r="D166" s="208">
        <f>SUBTOTAL(9,D167:D168)</f>
        <v>6352</v>
      </c>
      <c r="E166" s="209">
        <f t="shared" si="2"/>
        <v>1</v>
      </c>
    </row>
    <row r="167" spans="1:5">
      <c r="A167" s="212"/>
      <c r="B167" s="213" t="s">
        <v>562</v>
      </c>
      <c r="C167" s="214">
        <v>4491</v>
      </c>
      <c r="D167" s="214">
        <v>4491</v>
      </c>
      <c r="E167" s="215">
        <f t="shared" si="2"/>
        <v>1</v>
      </c>
    </row>
    <row r="168" spans="1:5">
      <c r="A168" s="212"/>
      <c r="B168" s="213" t="s">
        <v>563</v>
      </c>
      <c r="C168" s="214">
        <v>1861</v>
      </c>
      <c r="D168" s="214">
        <v>1861</v>
      </c>
      <c r="E168" s="215">
        <f t="shared" si="2"/>
        <v>1</v>
      </c>
    </row>
    <row r="169" spans="1:5">
      <c r="A169" s="241"/>
    </row>
  </sheetData>
  <mergeCells count="4">
    <mergeCell ref="A2:E2"/>
    <mergeCell ref="A3:E3"/>
    <mergeCell ref="A5:E5"/>
    <mergeCell ref="A4:E4"/>
  </mergeCells>
  <pageMargins left="0.62" right="0.51" top="0.34" bottom="0.27" header="0.3" footer="0.3"/>
  <pageSetup paperSize="9" fitToHeight="10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16"/>
  <sheetViews>
    <sheetView tabSelected="1" zoomScale="85" zoomScaleNormal="85" workbookViewId="0">
      <selection activeCell="C6" sqref="C6"/>
    </sheetView>
  </sheetViews>
  <sheetFormatPr defaultColWidth="9.140625" defaultRowHeight="12.75"/>
  <cols>
    <col min="1" max="1" width="7.28515625" style="85" customWidth="1"/>
    <col min="2" max="2" width="45.7109375" style="84" customWidth="1"/>
    <col min="3" max="3" width="17.85546875" style="84" customWidth="1"/>
    <col min="4" max="4" width="19.7109375" style="85" customWidth="1"/>
    <col min="5" max="5" width="18" style="84" customWidth="1"/>
    <col min="6" max="16384" width="9.140625" style="84"/>
  </cols>
  <sheetData>
    <row r="1" spans="1:4" ht="16.5" customHeight="1">
      <c r="C1" s="498" t="s">
        <v>1564</v>
      </c>
      <c r="D1" s="498"/>
    </row>
    <row r="2" spans="1:4" ht="21" customHeight="1">
      <c r="A2" s="496" t="s">
        <v>564</v>
      </c>
      <c r="B2" s="496"/>
      <c r="C2" s="496"/>
      <c r="D2" s="496"/>
    </row>
    <row r="3" spans="1:4" ht="21" customHeight="1">
      <c r="A3" s="497" t="str">
        <f>+'64 thu DVC'!A4:E4</f>
        <v>(Ban hành kèm theo Tờ trình số              /TTr-UBND ngày         /      /2023 của UBND tỉnh)</v>
      </c>
      <c r="B3" s="497"/>
      <c r="C3" s="497"/>
      <c r="D3" s="497"/>
    </row>
    <row r="4" spans="1:4" ht="23.25" customHeight="1">
      <c r="B4" s="86"/>
      <c r="C4" s="87"/>
      <c r="D4" s="88"/>
    </row>
    <row r="5" spans="1:4" ht="78.75" customHeight="1">
      <c r="A5" s="89" t="s">
        <v>261</v>
      </c>
      <c r="B5" s="89" t="s">
        <v>262</v>
      </c>
      <c r="C5" s="90" t="s">
        <v>1531</v>
      </c>
      <c r="D5" s="90" t="s">
        <v>263</v>
      </c>
    </row>
    <row r="6" spans="1:4" s="94" customFormat="1" ht="21" customHeight="1">
      <c r="A6" s="91">
        <v>1</v>
      </c>
      <c r="B6" s="92">
        <v>2</v>
      </c>
      <c r="C6" s="93"/>
      <c r="D6" s="92"/>
    </row>
    <row r="7" spans="1:4" s="85" customFormat="1" ht="23.25" customHeight="1">
      <c r="A7" s="95"/>
      <c r="B7" s="89" t="s">
        <v>204</v>
      </c>
      <c r="C7" s="416">
        <f>SUBTOTAL(9,C8:C216)</f>
        <v>40459688590.924286</v>
      </c>
      <c r="D7" s="417"/>
    </row>
    <row r="8" spans="1:4" s="85" customFormat="1" ht="23.25" customHeight="1">
      <c r="A8" s="95"/>
      <c r="B8" s="89" t="s">
        <v>266</v>
      </c>
      <c r="C8" s="416">
        <f>SUBTOTAL(9,C9:C199)</f>
        <v>24731479764.893982</v>
      </c>
      <c r="D8" s="417"/>
    </row>
    <row r="9" spans="1:4" s="85" customFormat="1" ht="23.25" customHeight="1">
      <c r="A9" s="95"/>
      <c r="B9" s="89" t="s">
        <v>267</v>
      </c>
      <c r="C9" s="416">
        <f>SUBTOTAL(9,C10:C47)</f>
        <v>3363170130.8939838</v>
      </c>
      <c r="D9" s="418"/>
    </row>
    <row r="10" spans="1:4" ht="24" customHeight="1">
      <c r="A10" s="95" t="s">
        <v>37</v>
      </c>
      <c r="B10" s="96" t="s">
        <v>291</v>
      </c>
      <c r="C10" s="97">
        <f>SUBTOTAL(9,C11:C15)</f>
        <v>48926203</v>
      </c>
      <c r="D10" s="98"/>
    </row>
    <row r="11" spans="1:4" ht="27.75" customHeight="1">
      <c r="A11" s="95" t="s">
        <v>112</v>
      </c>
      <c r="B11" s="102" t="s">
        <v>270</v>
      </c>
      <c r="C11" s="97">
        <f>SUBTOTAL(9,C12:C15)</f>
        <v>48926203</v>
      </c>
      <c r="D11" s="98" t="s">
        <v>268</v>
      </c>
    </row>
    <row r="12" spans="1:4" ht="25.5" customHeight="1">
      <c r="A12" s="99">
        <v>1</v>
      </c>
      <c r="B12" s="103" t="s">
        <v>1532</v>
      </c>
      <c r="C12" s="101">
        <v>5350373</v>
      </c>
      <c r="D12" s="98" t="s">
        <v>268</v>
      </c>
    </row>
    <row r="13" spans="1:4" ht="19.5" customHeight="1">
      <c r="A13" s="99">
        <v>2</v>
      </c>
      <c r="B13" s="100" t="s">
        <v>1533</v>
      </c>
      <c r="C13" s="101">
        <v>5510679</v>
      </c>
      <c r="D13" s="98" t="s">
        <v>268</v>
      </c>
    </row>
    <row r="14" spans="1:4" ht="19.5" customHeight="1">
      <c r="A14" s="99">
        <v>3</v>
      </c>
      <c r="B14" s="103" t="s">
        <v>1534</v>
      </c>
      <c r="C14" s="101">
        <v>12928258</v>
      </c>
      <c r="D14" s="98" t="s">
        <v>268</v>
      </c>
    </row>
    <row r="15" spans="1:4" ht="19.5" customHeight="1">
      <c r="A15" s="99">
        <v>4</v>
      </c>
      <c r="B15" s="103" t="s">
        <v>1535</v>
      </c>
      <c r="C15" s="101">
        <v>25136893</v>
      </c>
      <c r="D15" s="98" t="s">
        <v>268</v>
      </c>
    </row>
    <row r="16" spans="1:4" ht="19.5" customHeight="1">
      <c r="A16" s="89" t="s">
        <v>38</v>
      </c>
      <c r="B16" s="110" t="s">
        <v>1536</v>
      </c>
      <c r="C16" s="104">
        <f>SUBTOTAL(9,C17:C26)</f>
        <v>225546000</v>
      </c>
      <c r="D16" s="98"/>
    </row>
    <row r="17" spans="1:4" ht="19.5" customHeight="1">
      <c r="A17" s="89" t="s">
        <v>112</v>
      </c>
      <c r="B17" s="397" t="s">
        <v>327</v>
      </c>
      <c r="C17" s="104">
        <f>SUBTOTAL(9,C18:C21)</f>
        <v>161095000</v>
      </c>
      <c r="D17" s="98"/>
    </row>
    <row r="18" spans="1:4" ht="38.25">
      <c r="A18" s="98">
        <v>1</v>
      </c>
      <c r="B18" s="398" t="s">
        <v>1537</v>
      </c>
      <c r="C18" s="101"/>
      <c r="D18" s="98" t="s">
        <v>1538</v>
      </c>
    </row>
    <row r="19" spans="1:4" ht="22.5" customHeight="1">
      <c r="A19" s="98"/>
      <c r="B19" s="398" t="s">
        <v>1539</v>
      </c>
      <c r="C19" s="101">
        <v>107459000</v>
      </c>
      <c r="D19" s="98" t="s">
        <v>1538</v>
      </c>
    </row>
    <row r="20" spans="1:4" ht="25.5">
      <c r="A20" s="98">
        <v>2</v>
      </c>
      <c r="B20" s="398" t="s">
        <v>1540</v>
      </c>
      <c r="C20" s="101"/>
      <c r="D20" s="98" t="s">
        <v>1538</v>
      </c>
    </row>
    <row r="21" spans="1:4" ht="22.5" customHeight="1">
      <c r="A21" s="98"/>
      <c r="B21" s="398" t="s">
        <v>1539</v>
      </c>
      <c r="C21" s="101">
        <v>53636000</v>
      </c>
      <c r="D21" s="98" t="s">
        <v>1538</v>
      </c>
    </row>
    <row r="22" spans="1:4" s="128" customFormat="1" ht="19.5" customHeight="1">
      <c r="A22" s="89" t="s">
        <v>84</v>
      </c>
      <c r="B22" s="397" t="s">
        <v>1541</v>
      </c>
      <c r="C22" s="104">
        <f>SUBTOTAL(9,C23:C26)</f>
        <v>64451000</v>
      </c>
      <c r="D22" s="98"/>
    </row>
    <row r="23" spans="1:4" ht="38.25">
      <c r="A23" s="98">
        <v>1</v>
      </c>
      <c r="B23" s="398" t="s">
        <v>1537</v>
      </c>
      <c r="C23" s="101"/>
      <c r="D23" s="98" t="s">
        <v>1538</v>
      </c>
    </row>
    <row r="24" spans="1:4" ht="25.5">
      <c r="A24" s="98"/>
      <c r="B24" s="398" t="s">
        <v>1542</v>
      </c>
      <c r="C24" s="101">
        <v>10815000</v>
      </c>
      <c r="D24" s="98" t="s">
        <v>1538</v>
      </c>
    </row>
    <row r="25" spans="1:4" ht="25.5">
      <c r="A25" s="98">
        <v>2</v>
      </c>
      <c r="B25" s="398" t="s">
        <v>1540</v>
      </c>
      <c r="C25" s="101"/>
      <c r="D25" s="98" t="s">
        <v>1538</v>
      </c>
    </row>
    <row r="26" spans="1:4" ht="25.5">
      <c r="A26" s="98"/>
      <c r="B26" s="398" t="s">
        <v>1542</v>
      </c>
      <c r="C26" s="101">
        <v>53636000</v>
      </c>
      <c r="D26" s="98" t="s">
        <v>1538</v>
      </c>
    </row>
    <row r="27" spans="1:4" s="128" customFormat="1" ht="19.5" customHeight="1">
      <c r="A27" s="89" t="s">
        <v>117</v>
      </c>
      <c r="B27" s="102" t="s">
        <v>312</v>
      </c>
      <c r="C27" s="104">
        <f>SUBTOTAL(9,C28:C31)</f>
        <v>370868927.89398402</v>
      </c>
      <c r="D27" s="98"/>
    </row>
    <row r="28" spans="1:4" s="128" customFormat="1" ht="19.5" customHeight="1">
      <c r="A28" s="89" t="s">
        <v>112</v>
      </c>
      <c r="B28" s="397" t="s">
        <v>1541</v>
      </c>
      <c r="C28" s="104">
        <f>SUBTOTAL(9,C29:C31)</f>
        <v>370868927.89398402</v>
      </c>
      <c r="D28" s="98"/>
    </row>
    <row r="29" spans="1:4" ht="25.5">
      <c r="A29" s="95">
        <v>1</v>
      </c>
      <c r="B29" s="108" t="s">
        <v>273</v>
      </c>
      <c r="C29" s="104">
        <f>SUBTOTAL(9,C30:C31)</f>
        <v>370868927.89398402</v>
      </c>
      <c r="D29" s="98" t="s">
        <v>274</v>
      </c>
    </row>
    <row r="30" spans="1:4" ht="25.5">
      <c r="A30" s="107" t="s">
        <v>189</v>
      </c>
      <c r="B30" s="109" t="s">
        <v>275</v>
      </c>
      <c r="C30" s="101">
        <v>74870000</v>
      </c>
      <c r="D30" s="98" t="s">
        <v>274</v>
      </c>
    </row>
    <row r="31" spans="1:4" ht="25.5">
      <c r="A31" s="107" t="s">
        <v>189</v>
      </c>
      <c r="B31" s="109" t="s">
        <v>276</v>
      </c>
      <c r="C31" s="101">
        <v>295998927.89398402</v>
      </c>
      <c r="D31" s="98" t="s">
        <v>274</v>
      </c>
    </row>
    <row r="32" spans="1:4" ht="29.25" customHeight="1">
      <c r="A32" s="95" t="s">
        <v>125</v>
      </c>
      <c r="B32" s="110" t="s">
        <v>318</v>
      </c>
      <c r="C32" s="112">
        <f>SUBTOTAL(9,C33:C47)</f>
        <v>2717829000</v>
      </c>
      <c r="D32" s="98"/>
    </row>
    <row r="33" spans="1:4" ht="29.25" customHeight="1">
      <c r="A33" s="95" t="s">
        <v>112</v>
      </c>
      <c r="B33" s="113" t="s">
        <v>280</v>
      </c>
      <c r="C33" s="112">
        <f>SUBTOTAL(9,C34:C41)</f>
        <v>2584569000</v>
      </c>
      <c r="D33" s="98"/>
    </row>
    <row r="34" spans="1:4" ht="27" customHeight="1">
      <c r="A34" s="95">
        <v>1</v>
      </c>
      <c r="B34" s="113" t="s">
        <v>281</v>
      </c>
      <c r="C34" s="114">
        <f>SUBTOTAL(9,C35)</f>
        <v>194000000</v>
      </c>
      <c r="D34" s="98" t="s">
        <v>282</v>
      </c>
    </row>
    <row r="35" spans="1:4" ht="27" customHeight="1">
      <c r="A35" s="95" t="s">
        <v>189</v>
      </c>
      <c r="B35" s="115" t="s">
        <v>283</v>
      </c>
      <c r="C35" s="101">
        <v>194000000</v>
      </c>
      <c r="D35" s="98" t="s">
        <v>282</v>
      </c>
    </row>
    <row r="36" spans="1:4" ht="32.25" customHeight="1">
      <c r="A36" s="116">
        <v>2</v>
      </c>
      <c r="B36" s="117" t="s">
        <v>285</v>
      </c>
      <c r="C36" s="112">
        <f>SUBTOTAL(9,C37:C37)</f>
        <v>1976000000</v>
      </c>
      <c r="D36" s="98" t="s">
        <v>282</v>
      </c>
    </row>
    <row r="37" spans="1:4" s="119" customFormat="1" ht="28.5" customHeight="1">
      <c r="A37" s="95" t="s">
        <v>189</v>
      </c>
      <c r="B37" s="118" t="s">
        <v>286</v>
      </c>
      <c r="C37" s="101">
        <v>1976000000</v>
      </c>
      <c r="D37" s="98" t="s">
        <v>282</v>
      </c>
    </row>
    <row r="38" spans="1:4" s="119" customFormat="1" ht="27" customHeight="1">
      <c r="A38" s="116">
        <v>3</v>
      </c>
      <c r="B38" s="120" t="s">
        <v>287</v>
      </c>
      <c r="C38" s="112">
        <f>SUBTOTAL(9,C39)</f>
        <v>14569000</v>
      </c>
      <c r="D38" s="98" t="s">
        <v>282</v>
      </c>
    </row>
    <row r="39" spans="1:4" s="119" customFormat="1" ht="31.5" customHeight="1">
      <c r="A39" s="95" t="s">
        <v>189</v>
      </c>
      <c r="B39" s="118" t="s">
        <v>288</v>
      </c>
      <c r="C39" s="101">
        <v>14569000</v>
      </c>
      <c r="D39" s="98" t="s">
        <v>282</v>
      </c>
    </row>
    <row r="40" spans="1:4" s="119" customFormat="1" ht="31.5" customHeight="1">
      <c r="A40" s="121">
        <v>5</v>
      </c>
      <c r="B40" s="122" t="s">
        <v>273</v>
      </c>
      <c r="C40" s="112">
        <f>SUBTOTAL(9,C41:C41)</f>
        <v>400000000</v>
      </c>
      <c r="D40" s="98" t="s">
        <v>274</v>
      </c>
    </row>
    <row r="41" spans="1:4" s="119" customFormat="1" ht="35.25" customHeight="1">
      <c r="A41" s="95" t="s">
        <v>189</v>
      </c>
      <c r="B41" s="123" t="s">
        <v>289</v>
      </c>
      <c r="C41" s="101">
        <v>400000000</v>
      </c>
      <c r="D41" s="98" t="s">
        <v>274</v>
      </c>
    </row>
    <row r="42" spans="1:4" s="400" customFormat="1" ht="24.75" customHeight="1">
      <c r="A42" s="95" t="s">
        <v>84</v>
      </c>
      <c r="B42" s="399" t="s">
        <v>1543</v>
      </c>
      <c r="C42" s="112">
        <f>SUBTOTAL(9,C43:C44)</f>
        <v>113170000</v>
      </c>
      <c r="D42" s="98"/>
    </row>
    <row r="43" spans="1:4" s="400" customFormat="1" ht="35.25" customHeight="1">
      <c r="A43" s="95">
        <v>1</v>
      </c>
      <c r="B43" s="399" t="s">
        <v>1544</v>
      </c>
      <c r="C43" s="112">
        <f>SUBTOTAL(9,C44)</f>
        <v>113170000</v>
      </c>
      <c r="D43" s="98" t="s">
        <v>789</v>
      </c>
    </row>
    <row r="44" spans="1:4" s="119" customFormat="1" ht="38.25">
      <c r="A44" s="95" t="s">
        <v>189</v>
      </c>
      <c r="B44" s="123" t="s">
        <v>1545</v>
      </c>
      <c r="C44" s="101">
        <v>113170000</v>
      </c>
      <c r="D44" s="98" t="s">
        <v>789</v>
      </c>
    </row>
    <row r="45" spans="1:4" s="400" customFormat="1" ht="35.25" customHeight="1">
      <c r="A45" s="95" t="s">
        <v>88</v>
      </c>
      <c r="B45" s="399" t="s">
        <v>1546</v>
      </c>
      <c r="C45" s="112">
        <f>SUBTOTAL(9,C46:C47)</f>
        <v>20090000</v>
      </c>
      <c r="D45" s="98"/>
    </row>
    <row r="46" spans="1:4" s="400" customFormat="1" ht="35.25" customHeight="1">
      <c r="A46" s="95">
        <v>1</v>
      </c>
      <c r="B46" s="399" t="s">
        <v>278</v>
      </c>
      <c r="C46" s="112">
        <f>SUBTOTAL(9,C47)</f>
        <v>20090000</v>
      </c>
      <c r="D46" s="98" t="s">
        <v>1547</v>
      </c>
    </row>
    <row r="47" spans="1:4" s="119" customFormat="1" ht="35.25" customHeight="1">
      <c r="A47" s="95" t="s">
        <v>189</v>
      </c>
      <c r="B47" s="123" t="s">
        <v>1548</v>
      </c>
      <c r="C47" s="101">
        <v>20090000</v>
      </c>
      <c r="D47" s="98" t="s">
        <v>1547</v>
      </c>
    </row>
    <row r="48" spans="1:4" s="85" customFormat="1" ht="24" customHeight="1">
      <c r="A48" s="107"/>
      <c r="B48" s="89" t="s">
        <v>290</v>
      </c>
      <c r="C48" s="416">
        <f>SUBTOTAL(9,C49:C88)</f>
        <v>10529350307</v>
      </c>
      <c r="D48" s="124"/>
    </row>
    <row r="49" spans="1:4" ht="18.75" customHeight="1">
      <c r="A49" s="95" t="s">
        <v>37</v>
      </c>
      <c r="B49" s="96" t="s">
        <v>291</v>
      </c>
      <c r="C49" s="125">
        <f t="shared" ref="C49" si="0">SUBTOTAL(9,C50:C53)</f>
        <v>20202472</v>
      </c>
      <c r="D49" s="107" t="s">
        <v>268</v>
      </c>
    </row>
    <row r="50" spans="1:4" ht="18.75" customHeight="1">
      <c r="A50" s="95" t="s">
        <v>112</v>
      </c>
      <c r="B50" s="110" t="s">
        <v>269</v>
      </c>
      <c r="C50" s="125">
        <f t="shared" ref="C50" si="1">SUBTOTAL(9,C51:C51)</f>
        <v>962727</v>
      </c>
      <c r="D50" s="107" t="s">
        <v>268</v>
      </c>
    </row>
    <row r="51" spans="1:4" ht="22.5" customHeight="1">
      <c r="A51" s="107">
        <v>1</v>
      </c>
      <c r="B51" s="103" t="s">
        <v>292</v>
      </c>
      <c r="C51" s="101">
        <v>962727</v>
      </c>
      <c r="D51" s="107" t="s">
        <v>268</v>
      </c>
    </row>
    <row r="52" spans="1:4" ht="21" customHeight="1">
      <c r="A52" s="95" t="s">
        <v>84</v>
      </c>
      <c r="B52" s="96" t="s">
        <v>293</v>
      </c>
      <c r="C52" s="125">
        <f t="shared" ref="C52" si="2">SUBTOTAL(9,C53:C53)</f>
        <v>19239745</v>
      </c>
      <c r="D52" s="107" t="s">
        <v>268</v>
      </c>
    </row>
    <row r="53" spans="1:4" ht="23.25" customHeight="1">
      <c r="A53" s="107">
        <v>2</v>
      </c>
      <c r="B53" s="103" t="s">
        <v>292</v>
      </c>
      <c r="C53" s="101">
        <v>19239745</v>
      </c>
      <c r="D53" s="107" t="s">
        <v>268</v>
      </c>
    </row>
    <row r="54" spans="1:4" ht="18.75" customHeight="1">
      <c r="A54" s="95" t="s">
        <v>38</v>
      </c>
      <c r="B54" s="110" t="s">
        <v>294</v>
      </c>
      <c r="C54" s="125">
        <f t="shared" ref="C54" si="3">SUBTOTAL(9,C55:C70)</f>
        <v>4739788256</v>
      </c>
      <c r="D54" s="401"/>
    </row>
    <row r="55" spans="1:4" ht="24" customHeight="1">
      <c r="A55" s="95" t="s">
        <v>112</v>
      </c>
      <c r="B55" s="126" t="s">
        <v>379</v>
      </c>
      <c r="C55" s="125">
        <f>SUBTOTAL(9,C56:C70)</f>
        <v>4739788256</v>
      </c>
      <c r="D55" s="107"/>
    </row>
    <row r="56" spans="1:4" ht="22.5" customHeight="1">
      <c r="A56" s="95">
        <v>1</v>
      </c>
      <c r="B56" s="102" t="s">
        <v>295</v>
      </c>
      <c r="C56" s="125">
        <f>SUBTOTAL(9,C57:C70)</f>
        <v>4739788256</v>
      </c>
      <c r="D56" s="98" t="s">
        <v>296</v>
      </c>
    </row>
    <row r="57" spans="1:4" ht="21.75" customHeight="1">
      <c r="A57" s="107" t="s">
        <v>271</v>
      </c>
      <c r="B57" s="102" t="s">
        <v>297</v>
      </c>
      <c r="C57" s="125"/>
      <c r="D57" s="98" t="s">
        <v>296</v>
      </c>
    </row>
    <row r="58" spans="1:4" ht="22.5" customHeight="1">
      <c r="A58" s="107" t="s">
        <v>189</v>
      </c>
      <c r="B58" s="127" t="s">
        <v>298</v>
      </c>
      <c r="C58" s="101">
        <v>130342142</v>
      </c>
      <c r="D58" s="98" t="s">
        <v>296</v>
      </c>
    </row>
    <row r="59" spans="1:4" ht="22.5" customHeight="1">
      <c r="A59" s="107" t="s">
        <v>189</v>
      </c>
      <c r="B59" s="127" t="s">
        <v>299</v>
      </c>
      <c r="C59" s="101">
        <v>159832113</v>
      </c>
      <c r="D59" s="98" t="s">
        <v>296</v>
      </c>
    </row>
    <row r="60" spans="1:4" ht="22.5" customHeight="1">
      <c r="A60" s="107" t="s">
        <v>189</v>
      </c>
      <c r="B60" s="127" t="s">
        <v>300</v>
      </c>
      <c r="C60" s="101">
        <v>242309061</v>
      </c>
      <c r="D60" s="98" t="s">
        <v>296</v>
      </c>
    </row>
    <row r="61" spans="1:4" ht="22.5" customHeight="1">
      <c r="A61" s="107" t="s">
        <v>189</v>
      </c>
      <c r="B61" s="127" t="s">
        <v>301</v>
      </c>
      <c r="C61" s="101">
        <v>49429437</v>
      </c>
      <c r="D61" s="98" t="s">
        <v>296</v>
      </c>
    </row>
    <row r="62" spans="1:4" ht="22.5" customHeight="1">
      <c r="A62" s="107" t="s">
        <v>189</v>
      </c>
      <c r="B62" s="127" t="s">
        <v>302</v>
      </c>
      <c r="C62" s="101">
        <v>323710352</v>
      </c>
      <c r="D62" s="98" t="s">
        <v>296</v>
      </c>
    </row>
    <row r="63" spans="1:4" ht="22.5" customHeight="1">
      <c r="A63" s="107" t="s">
        <v>189</v>
      </c>
      <c r="B63" s="127" t="s">
        <v>303</v>
      </c>
      <c r="C63" s="101">
        <v>831065913</v>
      </c>
      <c r="D63" s="98" t="s">
        <v>296</v>
      </c>
    </row>
    <row r="64" spans="1:4" ht="22.5" customHeight="1">
      <c r="A64" s="107" t="s">
        <v>189</v>
      </c>
      <c r="B64" s="127" t="s">
        <v>304</v>
      </c>
      <c r="C64" s="101">
        <v>815943242</v>
      </c>
      <c r="D64" s="98" t="s">
        <v>296</v>
      </c>
    </row>
    <row r="65" spans="1:4" ht="22.5" customHeight="1">
      <c r="A65" s="107" t="s">
        <v>189</v>
      </c>
      <c r="B65" s="127" t="s">
        <v>305</v>
      </c>
      <c r="C65" s="101">
        <v>508748330</v>
      </c>
      <c r="D65" s="98" t="s">
        <v>296</v>
      </c>
    </row>
    <row r="66" spans="1:4" ht="22.5" customHeight="1">
      <c r="A66" s="107" t="s">
        <v>189</v>
      </c>
      <c r="B66" s="127" t="s">
        <v>306</v>
      </c>
      <c r="C66" s="101">
        <v>673416030</v>
      </c>
      <c r="D66" s="98" t="s">
        <v>296</v>
      </c>
    </row>
    <row r="67" spans="1:4" ht="22.5" customHeight="1">
      <c r="A67" s="107" t="s">
        <v>189</v>
      </c>
      <c r="B67" s="127" t="s">
        <v>307</v>
      </c>
      <c r="C67" s="101">
        <v>261454306</v>
      </c>
      <c r="D67" s="98" t="s">
        <v>296</v>
      </c>
    </row>
    <row r="68" spans="1:4" ht="22.5" customHeight="1">
      <c r="A68" s="107" t="s">
        <v>189</v>
      </c>
      <c r="B68" s="127" t="s">
        <v>308</v>
      </c>
      <c r="C68" s="101">
        <v>367400355</v>
      </c>
      <c r="D68" s="98" t="s">
        <v>296</v>
      </c>
    </row>
    <row r="69" spans="1:4" ht="22.5" customHeight="1">
      <c r="A69" s="107" t="s">
        <v>189</v>
      </c>
      <c r="B69" s="127" t="s">
        <v>309</v>
      </c>
      <c r="C69" s="101">
        <v>308418178</v>
      </c>
      <c r="D69" s="98" t="s">
        <v>296</v>
      </c>
    </row>
    <row r="70" spans="1:4" ht="22.5" customHeight="1">
      <c r="A70" s="107" t="s">
        <v>189</v>
      </c>
      <c r="B70" s="127" t="s">
        <v>310</v>
      </c>
      <c r="C70" s="101">
        <v>67718797</v>
      </c>
      <c r="D70" s="98" t="s">
        <v>296</v>
      </c>
    </row>
    <row r="71" spans="1:4" ht="22.5" customHeight="1">
      <c r="A71" s="95" t="s">
        <v>311</v>
      </c>
      <c r="B71" s="102" t="s">
        <v>312</v>
      </c>
      <c r="C71" s="125">
        <f>SUBTOTAL(9,C72:C79)</f>
        <v>180534000</v>
      </c>
      <c r="D71" s="107"/>
    </row>
    <row r="72" spans="1:4" ht="22.5" customHeight="1">
      <c r="A72" s="95" t="s">
        <v>112</v>
      </c>
      <c r="B72" s="102" t="s">
        <v>379</v>
      </c>
      <c r="C72" s="125">
        <f>SUBTOTAL(9,C73:C74)</f>
        <v>51259000</v>
      </c>
      <c r="D72" s="107"/>
    </row>
    <row r="73" spans="1:4" ht="25.5">
      <c r="A73" s="95">
        <v>1</v>
      </c>
      <c r="B73" s="102" t="s">
        <v>1549</v>
      </c>
      <c r="C73" s="125">
        <f>SUBTOTAL(9,C74)</f>
        <v>51259000</v>
      </c>
      <c r="D73" s="98" t="s">
        <v>1550</v>
      </c>
    </row>
    <row r="74" spans="1:4" ht="32.25" customHeight="1">
      <c r="A74" s="107" t="s">
        <v>189</v>
      </c>
      <c r="B74" s="127" t="s">
        <v>1551</v>
      </c>
      <c r="C74" s="402">
        <v>51259000</v>
      </c>
      <c r="D74" s="98" t="s">
        <v>1550</v>
      </c>
    </row>
    <row r="75" spans="1:4" ht="21" customHeight="1">
      <c r="A75" s="95" t="s">
        <v>84</v>
      </c>
      <c r="B75" s="397" t="s">
        <v>1541</v>
      </c>
      <c r="C75" s="125">
        <f t="shared" ref="C75" si="4">SUBTOTAL(9,C76:C79)</f>
        <v>129275000</v>
      </c>
      <c r="D75" s="107"/>
    </row>
    <row r="76" spans="1:4" s="128" customFormat="1" ht="25.5">
      <c r="A76" s="95">
        <v>1</v>
      </c>
      <c r="B76" s="108" t="s">
        <v>313</v>
      </c>
      <c r="C76" s="125">
        <f t="shared" ref="C76" si="5">SUBTOTAL(9,C77)</f>
        <v>3126000</v>
      </c>
      <c r="D76" s="98" t="s">
        <v>274</v>
      </c>
    </row>
    <row r="77" spans="1:4" ht="38.25">
      <c r="A77" s="107" t="s">
        <v>189</v>
      </c>
      <c r="B77" s="129" t="s">
        <v>314</v>
      </c>
      <c r="C77" s="101">
        <v>3126000</v>
      </c>
      <c r="D77" s="98" t="s">
        <v>274</v>
      </c>
    </row>
    <row r="78" spans="1:4" ht="25.5">
      <c r="A78" s="95">
        <v>2</v>
      </c>
      <c r="B78" s="130" t="s">
        <v>315</v>
      </c>
      <c r="C78" s="125">
        <f t="shared" ref="C78" si="6">SUBTOTAL(9,C79)</f>
        <v>126149000</v>
      </c>
      <c r="D78" s="98" t="s">
        <v>316</v>
      </c>
    </row>
    <row r="79" spans="1:4" ht="28.5" customHeight="1">
      <c r="A79" s="107" t="s">
        <v>189</v>
      </c>
      <c r="B79" s="129" t="s">
        <v>317</v>
      </c>
      <c r="C79" s="101">
        <v>126149000</v>
      </c>
      <c r="D79" s="98" t="s">
        <v>316</v>
      </c>
    </row>
    <row r="80" spans="1:4" ht="21.75" customHeight="1">
      <c r="A80" s="95" t="s">
        <v>125</v>
      </c>
      <c r="B80" s="110" t="s">
        <v>318</v>
      </c>
      <c r="C80" s="131">
        <f>SUBTOTAL(9,C81:C88)</f>
        <v>5588825579</v>
      </c>
      <c r="D80" s="403"/>
    </row>
    <row r="81" spans="1:4" ht="21.75" customHeight="1">
      <c r="A81" s="132">
        <v>1</v>
      </c>
      <c r="B81" s="133" t="s">
        <v>319</v>
      </c>
      <c r="C81" s="134">
        <f>SUBTOTAL(9,C82)</f>
        <v>5225000000</v>
      </c>
      <c r="D81" s="107" t="s">
        <v>320</v>
      </c>
    </row>
    <row r="82" spans="1:4" ht="24" customHeight="1">
      <c r="A82" s="135" t="s">
        <v>189</v>
      </c>
      <c r="B82" s="103" t="s">
        <v>321</v>
      </c>
      <c r="C82" s="101">
        <v>5225000000</v>
      </c>
      <c r="D82" s="107" t="s">
        <v>320</v>
      </c>
    </row>
    <row r="83" spans="1:4" ht="27" customHeight="1">
      <c r="A83" s="89">
        <v>2</v>
      </c>
      <c r="B83" s="96" t="s">
        <v>322</v>
      </c>
      <c r="C83" s="136">
        <f>SUBTOTAL(9,C84:C86)</f>
        <v>142914000</v>
      </c>
      <c r="D83" s="98" t="s">
        <v>282</v>
      </c>
    </row>
    <row r="84" spans="1:4" ht="27" customHeight="1">
      <c r="A84" s="89" t="s">
        <v>271</v>
      </c>
      <c r="B84" s="137" t="s">
        <v>323</v>
      </c>
      <c r="C84" s="134"/>
      <c r="D84" s="98" t="s">
        <v>282</v>
      </c>
    </row>
    <row r="85" spans="1:4" ht="24.75" customHeight="1">
      <c r="A85" s="98" t="s">
        <v>189</v>
      </c>
      <c r="B85" s="138" t="s">
        <v>324</v>
      </c>
      <c r="C85" s="101">
        <v>23214000</v>
      </c>
      <c r="D85" s="98" t="s">
        <v>282</v>
      </c>
    </row>
    <row r="86" spans="1:4" ht="24.75" customHeight="1">
      <c r="A86" s="98" t="s">
        <v>189</v>
      </c>
      <c r="B86" s="139" t="s">
        <v>325</v>
      </c>
      <c r="C86" s="101">
        <v>119700000</v>
      </c>
      <c r="D86" s="98" t="s">
        <v>282</v>
      </c>
    </row>
    <row r="87" spans="1:4" ht="24.75" customHeight="1">
      <c r="A87" s="404">
        <v>3</v>
      </c>
      <c r="B87" s="106" t="s">
        <v>1552</v>
      </c>
      <c r="C87" s="134">
        <f>SUBTOTAL(9,C88:C88)</f>
        <v>220911579</v>
      </c>
      <c r="D87" s="98" t="s">
        <v>388</v>
      </c>
    </row>
    <row r="88" spans="1:4" ht="25.5">
      <c r="A88" s="105" t="s">
        <v>189</v>
      </c>
      <c r="B88" s="405" t="s">
        <v>1553</v>
      </c>
      <c r="C88" s="101">
        <v>220911579</v>
      </c>
      <c r="D88" s="98" t="s">
        <v>388</v>
      </c>
    </row>
    <row r="89" spans="1:4" s="85" customFormat="1" ht="18.75" customHeight="1">
      <c r="A89" s="107"/>
      <c r="B89" s="89" t="s">
        <v>1554</v>
      </c>
      <c r="C89" s="416">
        <f>SUBTOTAL(9,C90:C96)</f>
        <v>279345110</v>
      </c>
      <c r="D89" s="124"/>
    </row>
    <row r="90" spans="1:4" ht="23.25" customHeight="1">
      <c r="A90" s="95" t="s">
        <v>37</v>
      </c>
      <c r="B90" s="96" t="s">
        <v>312</v>
      </c>
      <c r="C90" s="406">
        <f t="shared" ref="C90" si="7">SUBTOTAL(9,C91:C96)</f>
        <v>279345110</v>
      </c>
      <c r="D90" s="98"/>
    </row>
    <row r="91" spans="1:4" ht="23.25" customHeight="1">
      <c r="A91" s="95" t="s">
        <v>112</v>
      </c>
      <c r="B91" s="397" t="s">
        <v>1541</v>
      </c>
      <c r="C91" s="406">
        <f t="shared" ref="C91" si="8">SUBTOTAL(9,C92:C93)</f>
        <v>221914110</v>
      </c>
      <c r="D91" s="98"/>
    </row>
    <row r="92" spans="1:4" ht="25.5">
      <c r="A92" s="95">
        <v>1</v>
      </c>
      <c r="B92" s="141" t="s">
        <v>1555</v>
      </c>
      <c r="C92" s="406">
        <f t="shared" ref="C92" si="9">SUBTOTAL(9,C93:C93)</f>
        <v>221914110</v>
      </c>
      <c r="D92" s="98" t="s">
        <v>1547</v>
      </c>
    </row>
    <row r="93" spans="1:4" ht="25.5">
      <c r="A93" s="107" t="s">
        <v>189</v>
      </c>
      <c r="B93" s="407" t="s">
        <v>1556</v>
      </c>
      <c r="C93" s="101">
        <v>221914110</v>
      </c>
      <c r="D93" s="98" t="s">
        <v>1547</v>
      </c>
    </row>
    <row r="94" spans="1:4" ht="27" customHeight="1">
      <c r="A94" s="95" t="s">
        <v>84</v>
      </c>
      <c r="B94" s="408" t="s">
        <v>277</v>
      </c>
      <c r="C94" s="145">
        <f t="shared" ref="C94" si="10">SUBTOTAL(9,C95:C96)</f>
        <v>57431000</v>
      </c>
      <c r="D94" s="98" t="s">
        <v>274</v>
      </c>
    </row>
    <row r="95" spans="1:4" ht="30" customHeight="1">
      <c r="A95" s="95">
        <v>1</v>
      </c>
      <c r="B95" s="141" t="s">
        <v>1555</v>
      </c>
      <c r="C95" s="406">
        <f t="shared" ref="C95" si="11">SUBTOTAL(9,C96:C96)</f>
        <v>57431000</v>
      </c>
      <c r="D95" s="98" t="s">
        <v>274</v>
      </c>
    </row>
    <row r="96" spans="1:4" ht="25.5">
      <c r="A96" s="107" t="s">
        <v>189</v>
      </c>
      <c r="B96" s="407" t="s">
        <v>1557</v>
      </c>
      <c r="C96" s="101">
        <v>57431000</v>
      </c>
      <c r="D96" s="98" t="s">
        <v>274</v>
      </c>
    </row>
    <row r="97" spans="1:4" s="85" customFormat="1" ht="22.5" customHeight="1">
      <c r="A97" s="95"/>
      <c r="B97" s="89" t="s">
        <v>326</v>
      </c>
      <c r="C97" s="419">
        <f>SUBTOTAL(9,C98:C111)</f>
        <v>405413478</v>
      </c>
      <c r="D97" s="89"/>
    </row>
    <row r="98" spans="1:4" ht="21" customHeight="1">
      <c r="A98" s="89" t="s">
        <v>37</v>
      </c>
      <c r="B98" s="96" t="s">
        <v>312</v>
      </c>
      <c r="C98" s="140">
        <f t="shared" ref="C98" si="12">SUBTOTAL(9,C100:C111)</f>
        <v>405413478</v>
      </c>
      <c r="D98" s="98"/>
    </row>
    <row r="99" spans="1:4" ht="22.5" customHeight="1">
      <c r="A99" s="89" t="s">
        <v>112</v>
      </c>
      <c r="B99" s="108" t="s">
        <v>327</v>
      </c>
      <c r="C99" s="140">
        <f t="shared" ref="C99" si="13">SUBTOTAL(9,C101:C104)</f>
        <v>291604867</v>
      </c>
      <c r="D99" s="98"/>
    </row>
    <row r="100" spans="1:4" ht="23.25" customHeight="1">
      <c r="A100" s="89">
        <v>1</v>
      </c>
      <c r="B100" s="108" t="s">
        <v>328</v>
      </c>
      <c r="C100" s="140">
        <f t="shared" ref="C100" si="14">SUBTOTAL(9,C101)</f>
        <v>45708000</v>
      </c>
      <c r="D100" s="98" t="s">
        <v>329</v>
      </c>
    </row>
    <row r="101" spans="1:4" ht="51.95" customHeight="1">
      <c r="A101" s="98" t="s">
        <v>189</v>
      </c>
      <c r="B101" s="109" t="s">
        <v>330</v>
      </c>
      <c r="C101" s="101">
        <v>45708000</v>
      </c>
      <c r="D101" s="98" t="s">
        <v>329</v>
      </c>
    </row>
    <row r="102" spans="1:4" ht="24" customHeight="1">
      <c r="A102" s="89">
        <v>2</v>
      </c>
      <c r="B102" s="141" t="s">
        <v>331</v>
      </c>
      <c r="C102" s="140">
        <f t="shared" ref="C102" si="15">SUBTOTAL(9,C103:C104)</f>
        <v>245896867</v>
      </c>
      <c r="D102" s="98" t="s">
        <v>332</v>
      </c>
    </row>
    <row r="103" spans="1:4" ht="25.5">
      <c r="A103" s="89" t="s">
        <v>189</v>
      </c>
      <c r="B103" s="138" t="s">
        <v>333</v>
      </c>
      <c r="C103" s="101">
        <v>221200553</v>
      </c>
      <c r="D103" s="98" t="s">
        <v>332</v>
      </c>
    </row>
    <row r="104" spans="1:4" ht="23.25" customHeight="1">
      <c r="A104" s="89" t="s">
        <v>189</v>
      </c>
      <c r="B104" s="138" t="s">
        <v>334</v>
      </c>
      <c r="C104" s="101">
        <v>24696314</v>
      </c>
      <c r="D104" s="98" t="s">
        <v>332</v>
      </c>
    </row>
    <row r="105" spans="1:4" ht="25.5">
      <c r="A105" s="89" t="s">
        <v>84</v>
      </c>
      <c r="B105" s="108" t="s">
        <v>277</v>
      </c>
      <c r="C105" s="140">
        <f t="shared" ref="C105" si="16">SUBTOTAL(9,C107:C108)</f>
        <v>76945611</v>
      </c>
      <c r="D105" s="98" t="s">
        <v>335</v>
      </c>
    </row>
    <row r="106" spans="1:4" ht="25.5">
      <c r="A106" s="89">
        <v>1</v>
      </c>
      <c r="B106" s="141" t="s">
        <v>336</v>
      </c>
      <c r="C106" s="140">
        <f t="shared" ref="C106" si="17">SUBTOTAL(9,C107)</f>
        <v>76945611</v>
      </c>
      <c r="D106" s="98" t="s">
        <v>335</v>
      </c>
    </row>
    <row r="107" spans="1:4" ht="25.5">
      <c r="A107" s="98" t="s">
        <v>189</v>
      </c>
      <c r="B107" s="142" t="s">
        <v>337</v>
      </c>
      <c r="C107" s="101">
        <v>76945611</v>
      </c>
      <c r="D107" s="98" t="s">
        <v>335</v>
      </c>
    </row>
    <row r="108" spans="1:4" ht="27.75" customHeight="1">
      <c r="A108" s="89" t="s">
        <v>88</v>
      </c>
      <c r="B108" s="108" t="s">
        <v>338</v>
      </c>
      <c r="C108" s="140">
        <f t="shared" ref="C108" si="18">SUBTOTAL(9,C109:C111)</f>
        <v>36863000</v>
      </c>
      <c r="D108" s="98" t="s">
        <v>1547</v>
      </c>
    </row>
    <row r="109" spans="1:4" ht="44.25" customHeight="1">
      <c r="A109" s="95">
        <v>1</v>
      </c>
      <c r="B109" s="108" t="s">
        <v>339</v>
      </c>
      <c r="C109" s="140">
        <f t="shared" ref="C109" si="19">SUBTOTAL(9,C110:C111)</f>
        <v>36863000</v>
      </c>
      <c r="D109" s="98" t="s">
        <v>1547</v>
      </c>
    </row>
    <row r="110" spans="1:4" ht="22.5" customHeight="1">
      <c r="A110" s="95" t="s">
        <v>230</v>
      </c>
      <c r="B110" s="143" t="s">
        <v>340</v>
      </c>
      <c r="C110" s="140">
        <f t="shared" ref="C110" si="20">SUBTOTAL(9,C111)</f>
        <v>36863000</v>
      </c>
      <c r="D110" s="98" t="s">
        <v>1547</v>
      </c>
    </row>
    <row r="111" spans="1:4" ht="29.25" customHeight="1">
      <c r="A111" s="107" t="s">
        <v>189</v>
      </c>
      <c r="B111" s="144" t="s">
        <v>341</v>
      </c>
      <c r="C111" s="101">
        <v>36863000</v>
      </c>
      <c r="D111" s="98" t="s">
        <v>1547</v>
      </c>
    </row>
    <row r="112" spans="1:4" s="85" customFormat="1" ht="18.75" customHeight="1">
      <c r="A112" s="420"/>
      <c r="B112" s="421" t="s">
        <v>342</v>
      </c>
      <c r="C112" s="422">
        <f t="shared" ref="C112" si="21">SUBTOTAL(9,C113:C127)</f>
        <v>1957256135</v>
      </c>
      <c r="D112" s="421"/>
    </row>
    <row r="113" spans="1:4" s="119" customFormat="1" ht="19.5" customHeight="1">
      <c r="A113" s="89" t="s">
        <v>37</v>
      </c>
      <c r="B113" s="96" t="s">
        <v>312</v>
      </c>
      <c r="C113" s="140">
        <f t="shared" ref="C113" si="22">SUBTOTAL(9,C114:C125)</f>
        <v>1823002689</v>
      </c>
      <c r="D113" s="98"/>
    </row>
    <row r="114" spans="1:4" s="119" customFormat="1" ht="20.25" customHeight="1">
      <c r="A114" s="89" t="s">
        <v>112</v>
      </c>
      <c r="B114" s="108" t="s">
        <v>327</v>
      </c>
      <c r="C114" s="140">
        <f t="shared" ref="C114" si="23">SUBTOTAL(9,C115:C122)</f>
        <v>1762631689</v>
      </c>
      <c r="D114" s="98"/>
    </row>
    <row r="115" spans="1:4" s="119" customFormat="1" ht="42.75" customHeight="1">
      <c r="A115" s="89">
        <v>1</v>
      </c>
      <c r="B115" s="108" t="s">
        <v>343</v>
      </c>
      <c r="C115" s="140">
        <f t="shared" ref="C115" si="24">SUBTOTAL(9,C116)</f>
        <v>98157000</v>
      </c>
      <c r="D115" s="98" t="s">
        <v>344</v>
      </c>
    </row>
    <row r="116" spans="1:4" ht="36" customHeight="1">
      <c r="A116" s="98" t="s">
        <v>189</v>
      </c>
      <c r="B116" s="109" t="s">
        <v>345</v>
      </c>
      <c r="C116" s="101">
        <v>98157000</v>
      </c>
      <c r="D116" s="98" t="s">
        <v>344</v>
      </c>
    </row>
    <row r="117" spans="1:4" ht="25.5">
      <c r="A117" s="89">
        <v>2</v>
      </c>
      <c r="B117" s="108" t="s">
        <v>346</v>
      </c>
      <c r="C117" s="140">
        <f t="shared" ref="C117" si="25">SUBTOTAL(9,C118)</f>
        <v>1000774000</v>
      </c>
      <c r="D117" s="98" t="s">
        <v>347</v>
      </c>
    </row>
    <row r="118" spans="1:4" ht="25.5">
      <c r="A118" s="98" t="s">
        <v>189</v>
      </c>
      <c r="B118" s="109" t="s">
        <v>348</v>
      </c>
      <c r="C118" s="101">
        <v>1000774000</v>
      </c>
      <c r="D118" s="98" t="s">
        <v>347</v>
      </c>
    </row>
    <row r="119" spans="1:4" ht="22.5" customHeight="1">
      <c r="A119" s="89">
        <v>3</v>
      </c>
      <c r="B119" s="108" t="s">
        <v>349</v>
      </c>
      <c r="C119" s="140">
        <f t="shared" ref="C119" si="26">SUBTOTAL(9,C120)</f>
        <v>33854000</v>
      </c>
      <c r="D119" s="107" t="s">
        <v>350</v>
      </c>
    </row>
    <row r="120" spans="1:4" ht="25.5">
      <c r="A120" s="98" t="s">
        <v>189</v>
      </c>
      <c r="B120" s="109" t="s">
        <v>351</v>
      </c>
      <c r="C120" s="101">
        <v>33854000</v>
      </c>
      <c r="D120" s="107" t="s">
        <v>350</v>
      </c>
    </row>
    <row r="121" spans="1:4" ht="25.5">
      <c r="A121" s="89">
        <v>4</v>
      </c>
      <c r="B121" s="108" t="s">
        <v>352</v>
      </c>
      <c r="C121" s="140">
        <f t="shared" ref="C121" si="27">SUBTOTAL(9,C122)</f>
        <v>629846689</v>
      </c>
      <c r="D121" s="98" t="s">
        <v>353</v>
      </c>
    </row>
    <row r="122" spans="1:4" ht="23.1" customHeight="1">
      <c r="A122" s="98" t="s">
        <v>189</v>
      </c>
      <c r="B122" s="109" t="s">
        <v>354</v>
      </c>
      <c r="C122" s="101">
        <v>629846689</v>
      </c>
      <c r="D122" s="98" t="s">
        <v>353</v>
      </c>
    </row>
    <row r="123" spans="1:4" ht="19.5" customHeight="1">
      <c r="A123" s="89" t="s">
        <v>84</v>
      </c>
      <c r="B123" s="108" t="s">
        <v>338</v>
      </c>
      <c r="C123" s="140">
        <f t="shared" ref="C123" si="28">SUBTOTAL(9,C124:C125)</f>
        <v>60371000</v>
      </c>
      <c r="D123" s="98"/>
    </row>
    <row r="124" spans="1:4" ht="25.5">
      <c r="A124" s="89">
        <v>1</v>
      </c>
      <c r="B124" s="108" t="s">
        <v>346</v>
      </c>
      <c r="C124" s="140">
        <f t="shared" ref="C124" si="29">SUBTOTAL(9,C125)</f>
        <v>60371000</v>
      </c>
      <c r="D124" s="98" t="s">
        <v>347</v>
      </c>
    </row>
    <row r="125" spans="1:4" ht="30.75" customHeight="1">
      <c r="A125" s="98" t="s">
        <v>189</v>
      </c>
      <c r="B125" s="109" t="s">
        <v>348</v>
      </c>
      <c r="C125" s="101">
        <v>60371000</v>
      </c>
      <c r="D125" s="98" t="s">
        <v>347</v>
      </c>
    </row>
    <row r="126" spans="1:4" ht="22.5" customHeight="1">
      <c r="A126" s="95" t="s">
        <v>98</v>
      </c>
      <c r="B126" s="108" t="s">
        <v>355</v>
      </c>
      <c r="C126" s="140">
        <f t="shared" ref="C126" si="30">SUBTOTAL(9,C127:C127)</f>
        <v>134253446</v>
      </c>
      <c r="D126" s="107" t="s">
        <v>268</v>
      </c>
    </row>
    <row r="127" spans="1:4" ht="22.5" customHeight="1">
      <c r="A127" s="107">
        <v>2</v>
      </c>
      <c r="B127" s="111" t="s">
        <v>356</v>
      </c>
      <c r="C127" s="101">
        <v>134253446</v>
      </c>
      <c r="D127" s="107" t="s">
        <v>268</v>
      </c>
    </row>
    <row r="128" spans="1:4" s="85" customFormat="1" ht="18.75" customHeight="1">
      <c r="A128" s="420"/>
      <c r="B128" s="421" t="s">
        <v>357</v>
      </c>
      <c r="C128" s="422">
        <f>SUBTOTAL(9,C129:C153)</f>
        <v>2592988941</v>
      </c>
      <c r="D128" s="421"/>
    </row>
    <row r="129" spans="1:4" ht="22.5" customHeight="1">
      <c r="A129" s="95" t="s">
        <v>37</v>
      </c>
      <c r="B129" s="110" t="s">
        <v>291</v>
      </c>
      <c r="C129" s="140">
        <f t="shared" ref="C129" si="31">SUBTOTAL(9,C130:C138)</f>
        <v>53197226</v>
      </c>
      <c r="D129" s="107" t="s">
        <v>268</v>
      </c>
    </row>
    <row r="130" spans="1:4" ht="19.5" customHeight="1">
      <c r="A130" s="89">
        <v>1</v>
      </c>
      <c r="B130" s="108" t="s">
        <v>269</v>
      </c>
      <c r="C130" s="140">
        <f t="shared" ref="C130" si="32">SUBTOTAL(9,C131:C131)</f>
        <v>5631325</v>
      </c>
      <c r="D130" s="107" t="s">
        <v>268</v>
      </c>
    </row>
    <row r="131" spans="1:4" ht="19.5" customHeight="1">
      <c r="A131" s="98" t="s">
        <v>189</v>
      </c>
      <c r="B131" s="109" t="s">
        <v>358</v>
      </c>
      <c r="C131" s="101">
        <v>5631325</v>
      </c>
      <c r="D131" s="107" t="s">
        <v>268</v>
      </c>
    </row>
    <row r="132" spans="1:4" ht="19.5" customHeight="1">
      <c r="A132" s="89">
        <v>2</v>
      </c>
      <c r="B132" s="108" t="s">
        <v>86</v>
      </c>
      <c r="C132" s="140">
        <f t="shared" ref="C132" si="33">SUBTOTAL(9,C133:C133)</f>
        <v>2275000</v>
      </c>
      <c r="D132" s="107" t="s">
        <v>268</v>
      </c>
    </row>
    <row r="133" spans="1:4" ht="19.5" customHeight="1">
      <c r="A133" s="98" t="s">
        <v>189</v>
      </c>
      <c r="B133" s="109" t="s">
        <v>359</v>
      </c>
      <c r="C133" s="101">
        <v>2275000</v>
      </c>
      <c r="D133" s="107" t="s">
        <v>268</v>
      </c>
    </row>
    <row r="134" spans="1:4" ht="19.5" customHeight="1">
      <c r="A134" s="89">
        <v>3</v>
      </c>
      <c r="B134" s="108" t="s">
        <v>360</v>
      </c>
      <c r="C134" s="140">
        <f t="shared" ref="C134" si="34">SUBTOTAL(9,C135:C135)</f>
        <v>29758030</v>
      </c>
      <c r="D134" s="107" t="s">
        <v>268</v>
      </c>
    </row>
    <row r="135" spans="1:4" ht="19.5" customHeight="1">
      <c r="A135" s="98" t="s">
        <v>189</v>
      </c>
      <c r="B135" s="109" t="s">
        <v>359</v>
      </c>
      <c r="C135" s="101">
        <v>29758030</v>
      </c>
      <c r="D135" s="107" t="s">
        <v>268</v>
      </c>
    </row>
    <row r="136" spans="1:4" ht="19.5" customHeight="1">
      <c r="A136" s="95">
        <v>4</v>
      </c>
      <c r="B136" s="110" t="s">
        <v>361</v>
      </c>
      <c r="C136" s="140">
        <f>SUBTOTAL(9,C137:C138)</f>
        <v>15532871</v>
      </c>
      <c r="D136" s="107" t="s">
        <v>268</v>
      </c>
    </row>
    <row r="137" spans="1:4" ht="19.5" customHeight="1">
      <c r="A137" s="107" t="s">
        <v>189</v>
      </c>
      <c r="B137" s="109" t="s">
        <v>358</v>
      </c>
      <c r="C137" s="101">
        <v>9126265</v>
      </c>
      <c r="D137" s="107" t="s">
        <v>268</v>
      </c>
    </row>
    <row r="138" spans="1:4" ht="19.5" customHeight="1">
      <c r="A138" s="107" t="s">
        <v>189</v>
      </c>
      <c r="B138" s="109" t="s">
        <v>359</v>
      </c>
      <c r="C138" s="101">
        <v>6406606</v>
      </c>
      <c r="D138" s="107" t="s">
        <v>268</v>
      </c>
    </row>
    <row r="139" spans="1:4" s="128" customFormat="1" ht="19.5" customHeight="1">
      <c r="A139" s="95">
        <v>5</v>
      </c>
      <c r="B139" s="108" t="s">
        <v>1558</v>
      </c>
      <c r="C139" s="140">
        <f t="shared" ref="C139" si="35">SUBTOTAL(9,C140:C140)</f>
        <v>26032727</v>
      </c>
      <c r="D139" s="107" t="s">
        <v>268</v>
      </c>
    </row>
    <row r="140" spans="1:4" ht="19.5" customHeight="1">
      <c r="A140" s="107" t="s">
        <v>189</v>
      </c>
      <c r="B140" s="109" t="s">
        <v>1559</v>
      </c>
      <c r="C140" s="101">
        <v>26032727</v>
      </c>
      <c r="D140" s="107" t="s">
        <v>268</v>
      </c>
    </row>
    <row r="141" spans="1:4" ht="24" customHeight="1">
      <c r="A141" s="89" t="s">
        <v>38</v>
      </c>
      <c r="B141" s="96" t="s">
        <v>312</v>
      </c>
      <c r="C141" s="140">
        <f>SUBTOTAL(9,C142:C153)</f>
        <v>2513758988</v>
      </c>
      <c r="D141" s="107"/>
    </row>
    <row r="142" spans="1:4" ht="21.75" customHeight="1">
      <c r="A142" s="95" t="s">
        <v>112</v>
      </c>
      <c r="B142" s="110" t="s">
        <v>362</v>
      </c>
      <c r="C142" s="140">
        <f t="shared" ref="C142" si="36">SUBTOTAL(9,C143:C145)</f>
        <v>277482290</v>
      </c>
      <c r="D142" s="107"/>
    </row>
    <row r="143" spans="1:4" ht="24" customHeight="1">
      <c r="A143" s="95">
        <v>1</v>
      </c>
      <c r="B143" s="108" t="s">
        <v>363</v>
      </c>
      <c r="C143" s="140">
        <f t="shared" ref="C143" si="37">SUBTOTAL(9,C144:C145)</f>
        <v>277482290</v>
      </c>
      <c r="D143" s="98" t="s">
        <v>332</v>
      </c>
    </row>
    <row r="144" spans="1:4" ht="38.25">
      <c r="A144" s="107" t="s">
        <v>189</v>
      </c>
      <c r="B144" s="109" t="s">
        <v>364</v>
      </c>
      <c r="C144" s="101">
        <v>68890290</v>
      </c>
      <c r="D144" s="98" t="s">
        <v>332</v>
      </c>
    </row>
    <row r="145" spans="1:4" ht="25.5">
      <c r="A145" s="107" t="s">
        <v>189</v>
      </c>
      <c r="B145" s="109" t="s">
        <v>365</v>
      </c>
      <c r="C145" s="101">
        <v>208592000</v>
      </c>
      <c r="D145" s="98" t="s">
        <v>332</v>
      </c>
    </row>
    <row r="146" spans="1:4" ht="21" customHeight="1">
      <c r="A146" s="95" t="s">
        <v>84</v>
      </c>
      <c r="B146" s="397" t="s">
        <v>1541</v>
      </c>
      <c r="C146" s="140">
        <f t="shared" ref="C146" si="38">SUBTOTAL(9,C147:C150)</f>
        <v>582124698</v>
      </c>
      <c r="D146" s="107"/>
    </row>
    <row r="147" spans="1:4" ht="33" customHeight="1">
      <c r="A147" s="95">
        <v>2</v>
      </c>
      <c r="B147" s="108" t="s">
        <v>366</v>
      </c>
      <c r="C147" s="140">
        <f t="shared" ref="C147" si="39">SUBTOTAL(9,C148:C148)</f>
        <v>577206698</v>
      </c>
      <c r="D147" s="107" t="s">
        <v>367</v>
      </c>
    </row>
    <row r="148" spans="1:4" ht="25.5">
      <c r="A148" s="107" t="s">
        <v>189</v>
      </c>
      <c r="B148" s="109" t="s">
        <v>368</v>
      </c>
      <c r="C148" s="101">
        <v>577206698</v>
      </c>
      <c r="D148" s="107" t="s">
        <v>367</v>
      </c>
    </row>
    <row r="149" spans="1:4" ht="33" customHeight="1">
      <c r="A149" s="95">
        <v>2</v>
      </c>
      <c r="B149" s="108" t="s">
        <v>363</v>
      </c>
      <c r="C149" s="140">
        <f t="shared" ref="C149" si="40">SUBTOTAL(9,C150:C150)</f>
        <v>4918000</v>
      </c>
      <c r="D149" s="98" t="s">
        <v>332</v>
      </c>
    </row>
    <row r="150" spans="1:4" ht="25.5">
      <c r="A150" s="107" t="s">
        <v>189</v>
      </c>
      <c r="B150" s="109" t="s">
        <v>365</v>
      </c>
      <c r="C150" s="101">
        <v>4918000</v>
      </c>
      <c r="D150" s="98" t="s">
        <v>332</v>
      </c>
    </row>
    <row r="151" spans="1:4" ht="21" customHeight="1">
      <c r="A151" s="95" t="s">
        <v>88</v>
      </c>
      <c r="B151" s="110" t="s">
        <v>277</v>
      </c>
      <c r="C151" s="140">
        <f t="shared" ref="C151" si="41">SUBTOTAL(9,C152:C153)</f>
        <v>1654152000</v>
      </c>
      <c r="D151" s="107" t="s">
        <v>367</v>
      </c>
    </row>
    <row r="152" spans="1:4" ht="33" customHeight="1">
      <c r="A152" s="95">
        <v>1</v>
      </c>
      <c r="B152" s="108" t="s">
        <v>366</v>
      </c>
      <c r="C152" s="140">
        <f t="shared" ref="C152" si="42">SUBTOTAL(9,C153:C153)</f>
        <v>1654152000</v>
      </c>
      <c r="D152" s="107" t="s">
        <v>367</v>
      </c>
    </row>
    <row r="153" spans="1:4" ht="25.5">
      <c r="A153" s="95" t="s">
        <v>189</v>
      </c>
      <c r="B153" s="109" t="s">
        <v>368</v>
      </c>
      <c r="C153" s="101">
        <v>1654152000</v>
      </c>
      <c r="D153" s="107" t="s">
        <v>367</v>
      </c>
    </row>
    <row r="154" spans="1:4" s="85" customFormat="1" ht="18.75" customHeight="1">
      <c r="A154" s="421"/>
      <c r="B154" s="421" t="s">
        <v>369</v>
      </c>
      <c r="C154" s="423">
        <f>SUBTOTAL(9,C155:C180)</f>
        <v>2159154728</v>
      </c>
      <c r="D154" s="421"/>
    </row>
    <row r="155" spans="1:4" s="119" customFormat="1" ht="21.75" customHeight="1">
      <c r="A155" s="89" t="s">
        <v>37</v>
      </c>
      <c r="B155" s="108" t="s">
        <v>291</v>
      </c>
      <c r="C155" s="145">
        <f>SUBTOTAL(9,C156:C173)</f>
        <v>683161486</v>
      </c>
      <c r="D155" s="107" t="s">
        <v>268</v>
      </c>
    </row>
    <row r="156" spans="1:4" s="119" customFormat="1" ht="18" customHeight="1">
      <c r="A156" s="89" t="s">
        <v>112</v>
      </c>
      <c r="B156" s="108" t="s">
        <v>370</v>
      </c>
      <c r="C156" s="145">
        <f>SUBTOTAL(9,C157:C173)</f>
        <v>683161486</v>
      </c>
      <c r="D156" s="107" t="s">
        <v>268</v>
      </c>
    </row>
    <row r="157" spans="1:4" s="119" customFormat="1" ht="16.5" customHeight="1">
      <c r="A157" s="89">
        <v>1</v>
      </c>
      <c r="B157" s="110" t="s">
        <v>371</v>
      </c>
      <c r="C157" s="145">
        <f t="shared" ref="C157" si="43">SUBTOTAL(9,C158:C160)</f>
        <v>418981144</v>
      </c>
      <c r="D157" s="107" t="s">
        <v>268</v>
      </c>
    </row>
    <row r="158" spans="1:4" s="119" customFormat="1" ht="16.5" customHeight="1">
      <c r="A158" s="89" t="s">
        <v>189</v>
      </c>
      <c r="B158" s="109" t="s">
        <v>269</v>
      </c>
      <c r="C158" s="101">
        <v>327532000</v>
      </c>
      <c r="D158" s="107" t="s">
        <v>268</v>
      </c>
    </row>
    <row r="159" spans="1:4" s="119" customFormat="1" ht="16.5" customHeight="1">
      <c r="A159" s="89" t="s">
        <v>189</v>
      </c>
      <c r="B159" s="109" t="s">
        <v>270</v>
      </c>
      <c r="C159" s="101">
        <v>21618953</v>
      </c>
      <c r="D159" s="107" t="s">
        <v>268</v>
      </c>
    </row>
    <row r="160" spans="1:4" s="119" customFormat="1" ht="16.5" customHeight="1">
      <c r="A160" s="89" t="s">
        <v>189</v>
      </c>
      <c r="B160" s="109" t="s">
        <v>372</v>
      </c>
      <c r="C160" s="101">
        <v>69830191</v>
      </c>
      <c r="D160" s="107" t="s">
        <v>268</v>
      </c>
    </row>
    <row r="161" spans="1:4" s="119" customFormat="1" ht="16.5" customHeight="1">
      <c r="A161" s="89">
        <v>2</v>
      </c>
      <c r="B161" s="110" t="s">
        <v>373</v>
      </c>
      <c r="C161" s="145">
        <f>SUBTOTAL(9,C162:C163)</f>
        <v>58702747</v>
      </c>
      <c r="D161" s="107" t="s">
        <v>268</v>
      </c>
    </row>
    <row r="162" spans="1:4" s="119" customFormat="1" ht="16.5" customHeight="1">
      <c r="A162" s="89" t="s">
        <v>189</v>
      </c>
      <c r="B162" s="109" t="s">
        <v>270</v>
      </c>
      <c r="C162" s="101">
        <v>48918956</v>
      </c>
      <c r="D162" s="107" t="s">
        <v>268</v>
      </c>
    </row>
    <row r="163" spans="1:4" s="119" customFormat="1" ht="16.5" customHeight="1">
      <c r="A163" s="89" t="s">
        <v>189</v>
      </c>
      <c r="B163" s="109" t="s">
        <v>372</v>
      </c>
      <c r="C163" s="101">
        <v>9783791</v>
      </c>
      <c r="D163" s="107" t="s">
        <v>268</v>
      </c>
    </row>
    <row r="164" spans="1:4" s="119" customFormat="1" ht="16.5" customHeight="1">
      <c r="A164" s="89">
        <v>3</v>
      </c>
      <c r="B164" s="108" t="s">
        <v>374</v>
      </c>
      <c r="C164" s="145">
        <f>SUBTOTAL(9,C165:C166)</f>
        <v>122784685</v>
      </c>
      <c r="D164" s="107" t="s">
        <v>268</v>
      </c>
    </row>
    <row r="165" spans="1:4" s="119" customFormat="1" ht="16.5" customHeight="1">
      <c r="A165" s="89" t="s">
        <v>189</v>
      </c>
      <c r="B165" s="109" t="s">
        <v>270</v>
      </c>
      <c r="C165" s="101">
        <v>43855919</v>
      </c>
      <c r="D165" s="107" t="s">
        <v>268</v>
      </c>
    </row>
    <row r="166" spans="1:4" s="119" customFormat="1" ht="16.5" customHeight="1">
      <c r="A166" s="89" t="s">
        <v>189</v>
      </c>
      <c r="B166" s="109" t="s">
        <v>372</v>
      </c>
      <c r="C166" s="101">
        <v>78928766</v>
      </c>
      <c r="D166" s="107" t="s">
        <v>268</v>
      </c>
    </row>
    <row r="167" spans="1:4" ht="16.5" customHeight="1">
      <c r="A167" s="89">
        <v>4</v>
      </c>
      <c r="B167" s="108" t="s">
        <v>1560</v>
      </c>
      <c r="C167" s="145">
        <f>SUBTOTAL(9,C168:C169)</f>
        <v>15878260</v>
      </c>
      <c r="D167" s="107" t="s">
        <v>268</v>
      </c>
    </row>
    <row r="168" spans="1:4" ht="16.5" customHeight="1">
      <c r="A168" s="89" t="s">
        <v>189</v>
      </c>
      <c r="B168" s="109" t="s">
        <v>376</v>
      </c>
      <c r="C168" s="101">
        <v>2180800</v>
      </c>
      <c r="D168" s="107" t="s">
        <v>268</v>
      </c>
    </row>
    <row r="169" spans="1:4" ht="16.5" customHeight="1">
      <c r="A169" s="89" t="s">
        <v>189</v>
      </c>
      <c r="B169" s="109" t="s">
        <v>372</v>
      </c>
      <c r="C169" s="101">
        <v>13697460</v>
      </c>
      <c r="D169" s="107" t="s">
        <v>268</v>
      </c>
    </row>
    <row r="170" spans="1:4" ht="16.5" customHeight="1">
      <c r="A170" s="89">
        <v>5</v>
      </c>
      <c r="B170" s="108" t="s">
        <v>375</v>
      </c>
      <c r="C170" s="145">
        <f>SUBTOTAL(9,C171:C173)</f>
        <v>66814650</v>
      </c>
      <c r="D170" s="107" t="s">
        <v>268</v>
      </c>
    </row>
    <row r="171" spans="1:4" ht="16.5" customHeight="1">
      <c r="A171" s="89" t="s">
        <v>189</v>
      </c>
      <c r="B171" s="109" t="s">
        <v>376</v>
      </c>
      <c r="C171" s="101">
        <v>37119250</v>
      </c>
      <c r="D171" s="107" t="s">
        <v>268</v>
      </c>
    </row>
    <row r="172" spans="1:4" ht="16.5" customHeight="1">
      <c r="A172" s="89" t="s">
        <v>189</v>
      </c>
      <c r="B172" s="109" t="s">
        <v>377</v>
      </c>
      <c r="C172" s="101">
        <v>18559625</v>
      </c>
      <c r="D172" s="107" t="s">
        <v>268</v>
      </c>
    </row>
    <row r="173" spans="1:4" ht="16.5" customHeight="1">
      <c r="A173" s="89" t="s">
        <v>189</v>
      </c>
      <c r="B173" s="109" t="s">
        <v>372</v>
      </c>
      <c r="C173" s="101">
        <v>11135775</v>
      </c>
      <c r="D173" s="107" t="s">
        <v>268</v>
      </c>
    </row>
    <row r="174" spans="1:4" ht="29.25" customHeight="1">
      <c r="A174" s="95" t="s">
        <v>38</v>
      </c>
      <c r="B174" s="110" t="s">
        <v>1536</v>
      </c>
      <c r="C174" s="145">
        <f>SUBTOTAL(9,C175:C177)</f>
        <v>1425600000</v>
      </c>
      <c r="D174" s="107" t="s">
        <v>378</v>
      </c>
    </row>
    <row r="175" spans="1:4" s="128" customFormat="1" ht="22.5" customHeight="1">
      <c r="A175" s="95" t="s">
        <v>112</v>
      </c>
      <c r="B175" s="110" t="s">
        <v>379</v>
      </c>
      <c r="C175" s="145">
        <f>SUBTOTAL(9,C176:C177)</f>
        <v>1425600000</v>
      </c>
      <c r="D175" s="107" t="s">
        <v>378</v>
      </c>
    </row>
    <row r="176" spans="1:4" ht="22.5" customHeight="1">
      <c r="A176" s="107">
        <v>1</v>
      </c>
      <c r="B176" s="111" t="s">
        <v>380</v>
      </c>
      <c r="C176" s="101">
        <v>511300000</v>
      </c>
      <c r="D176" s="107" t="s">
        <v>378</v>
      </c>
    </row>
    <row r="177" spans="1:5" ht="22.5" customHeight="1">
      <c r="A177" s="107">
        <v>2</v>
      </c>
      <c r="B177" s="111" t="s">
        <v>381</v>
      </c>
      <c r="C177" s="101">
        <v>914300000</v>
      </c>
      <c r="D177" s="107" t="s">
        <v>378</v>
      </c>
    </row>
    <row r="178" spans="1:5" ht="18" customHeight="1">
      <c r="A178" s="95" t="s">
        <v>117</v>
      </c>
      <c r="B178" s="96" t="s">
        <v>312</v>
      </c>
      <c r="C178" s="145">
        <f>SUBTOTAL(9,C179:C180)</f>
        <v>50393242</v>
      </c>
      <c r="D178" s="98" t="s">
        <v>332</v>
      </c>
    </row>
    <row r="179" spans="1:5" s="128" customFormat="1" ht="27" customHeight="1">
      <c r="A179" s="95" t="s">
        <v>112</v>
      </c>
      <c r="B179" s="110" t="s">
        <v>327</v>
      </c>
      <c r="C179" s="145">
        <f>SUBTOTAL(9,C180:C180)</f>
        <v>50393242</v>
      </c>
      <c r="D179" s="98" t="s">
        <v>332</v>
      </c>
    </row>
    <row r="180" spans="1:5" ht="27.75" customHeight="1">
      <c r="A180" s="107">
        <v>1</v>
      </c>
      <c r="B180" s="111" t="s">
        <v>382</v>
      </c>
      <c r="C180" s="101">
        <v>50393242</v>
      </c>
      <c r="D180" s="98" t="s">
        <v>332</v>
      </c>
    </row>
    <row r="181" spans="1:5" s="85" customFormat="1" ht="22.5" customHeight="1">
      <c r="A181" s="418"/>
      <c r="B181" s="418" t="s">
        <v>384</v>
      </c>
      <c r="C181" s="414">
        <f>SUBTOTAL(9,C182:C199)</f>
        <v>3444800935</v>
      </c>
      <c r="D181" s="418"/>
    </row>
    <row r="182" spans="1:5" ht="21" customHeight="1">
      <c r="A182" s="95" t="s">
        <v>37</v>
      </c>
      <c r="B182" s="110" t="s">
        <v>312</v>
      </c>
      <c r="C182" s="145">
        <f>SUBTOTAL(9,C183:C193)</f>
        <v>465544259</v>
      </c>
      <c r="D182" s="98"/>
      <c r="E182" s="409"/>
    </row>
    <row r="183" spans="1:5" ht="22.5" customHeight="1">
      <c r="A183" s="95" t="s">
        <v>112</v>
      </c>
      <c r="B183" s="110" t="s">
        <v>327</v>
      </c>
      <c r="C183" s="145">
        <f>SUBTOTAL(9,C184:C190)</f>
        <v>459335259</v>
      </c>
      <c r="D183" s="98"/>
    </row>
    <row r="184" spans="1:5" s="128" customFormat="1" ht="25.5">
      <c r="A184" s="89">
        <v>1</v>
      </c>
      <c r="B184" s="410" t="s">
        <v>387</v>
      </c>
      <c r="C184" s="145">
        <f>SUBTOTAL(9,C185:C190)</f>
        <v>459335259</v>
      </c>
      <c r="D184" s="98" t="s">
        <v>388</v>
      </c>
    </row>
    <row r="185" spans="1:5" ht="25.5">
      <c r="A185" s="98" t="s">
        <v>230</v>
      </c>
      <c r="B185" s="146" t="s">
        <v>1561</v>
      </c>
      <c r="C185" s="147">
        <f>SUBTOTAL(9,C186)</f>
        <v>27529809</v>
      </c>
      <c r="D185" s="98" t="s">
        <v>388</v>
      </c>
    </row>
    <row r="186" spans="1:5" s="119" customFormat="1" ht="39.75" customHeight="1">
      <c r="A186" s="89" t="s">
        <v>189</v>
      </c>
      <c r="B186" s="146" t="s">
        <v>1562</v>
      </c>
      <c r="C186" s="101">
        <v>27529809</v>
      </c>
      <c r="D186" s="98" t="s">
        <v>388</v>
      </c>
    </row>
    <row r="187" spans="1:5" s="119" customFormat="1" ht="25.5">
      <c r="A187" s="98" t="s">
        <v>231</v>
      </c>
      <c r="B187" s="146" t="s">
        <v>389</v>
      </c>
      <c r="C187" s="147">
        <f>SUBTOTAL(9,C188:C190)</f>
        <v>431805450</v>
      </c>
      <c r="D187" s="98" t="s">
        <v>388</v>
      </c>
    </row>
    <row r="188" spans="1:5" s="119" customFormat="1" ht="39.75" customHeight="1">
      <c r="A188" s="89"/>
      <c r="B188" s="146" t="s">
        <v>390</v>
      </c>
      <c r="C188" s="101">
        <v>340745600</v>
      </c>
      <c r="D188" s="98" t="s">
        <v>388</v>
      </c>
    </row>
    <row r="189" spans="1:5" s="119" customFormat="1" ht="39.75" customHeight="1">
      <c r="A189" s="89"/>
      <c r="B189" s="146" t="s">
        <v>391</v>
      </c>
      <c r="C189" s="101">
        <v>52757920</v>
      </c>
      <c r="D189" s="98" t="s">
        <v>388</v>
      </c>
    </row>
    <row r="190" spans="1:5" s="119" customFormat="1" ht="30.75" customHeight="1">
      <c r="A190" s="89"/>
      <c r="B190" s="146" t="s">
        <v>392</v>
      </c>
      <c r="C190" s="101">
        <v>38301930</v>
      </c>
      <c r="D190" s="98" t="s">
        <v>388</v>
      </c>
    </row>
    <row r="191" spans="1:5" s="119" customFormat="1" ht="24.75" customHeight="1">
      <c r="A191" s="95" t="s">
        <v>84</v>
      </c>
      <c r="B191" s="397" t="s">
        <v>1541</v>
      </c>
      <c r="C191" s="145">
        <f t="shared" ref="C191" si="44">SUBTOTAL(9,C192:C193)</f>
        <v>6209000</v>
      </c>
      <c r="D191" s="107" t="s">
        <v>386</v>
      </c>
    </row>
    <row r="192" spans="1:5" s="119" customFormat="1" ht="22.5" customHeight="1">
      <c r="A192" s="98">
        <v>1</v>
      </c>
      <c r="B192" s="146" t="s">
        <v>385</v>
      </c>
      <c r="C192" s="147">
        <f t="shared" ref="C192" si="45">SUBTOTAL(9,C193)</f>
        <v>6209000</v>
      </c>
      <c r="D192" s="107" t="s">
        <v>386</v>
      </c>
    </row>
    <row r="193" spans="1:4" s="119" customFormat="1" ht="30.75" customHeight="1">
      <c r="A193" s="98" t="s">
        <v>189</v>
      </c>
      <c r="B193" s="148" t="s">
        <v>1563</v>
      </c>
      <c r="C193" s="101">
        <v>6209000</v>
      </c>
      <c r="D193" s="107" t="s">
        <v>386</v>
      </c>
    </row>
    <row r="194" spans="1:4" s="119" customFormat="1" ht="24.75" customHeight="1">
      <c r="A194" s="95" t="s">
        <v>38</v>
      </c>
      <c r="B194" s="108" t="s">
        <v>318</v>
      </c>
      <c r="C194" s="145">
        <f t="shared" ref="C194" si="46">SUBTOTAL(9,C195:C197)</f>
        <v>1332000000</v>
      </c>
      <c r="D194" s="107" t="s">
        <v>284</v>
      </c>
    </row>
    <row r="195" spans="1:4" s="119" customFormat="1" ht="24.75" customHeight="1">
      <c r="A195" s="95" t="s">
        <v>112</v>
      </c>
      <c r="B195" s="110" t="s">
        <v>393</v>
      </c>
      <c r="C195" s="145">
        <f t="shared" ref="C195" si="47">SUBTOTAL(9,C196:C197)</f>
        <v>1332000000</v>
      </c>
      <c r="D195" s="107" t="s">
        <v>284</v>
      </c>
    </row>
    <row r="196" spans="1:4" s="400" customFormat="1" ht="24.75" customHeight="1">
      <c r="A196" s="95">
        <v>1</v>
      </c>
      <c r="B196" s="110" t="s">
        <v>394</v>
      </c>
      <c r="C196" s="145">
        <f t="shared" ref="C196" si="48">SUBTOTAL(9,C197:C197)</f>
        <v>1332000000</v>
      </c>
      <c r="D196" s="107" t="s">
        <v>284</v>
      </c>
    </row>
    <row r="197" spans="1:4" ht="25.5">
      <c r="A197" s="107" t="s">
        <v>189</v>
      </c>
      <c r="B197" s="146" t="s">
        <v>395</v>
      </c>
      <c r="C197" s="101">
        <v>1332000000</v>
      </c>
      <c r="D197" s="107" t="s">
        <v>284</v>
      </c>
    </row>
    <row r="198" spans="1:4" ht="27" customHeight="1">
      <c r="A198" s="95">
        <v>2</v>
      </c>
      <c r="B198" s="108" t="s">
        <v>319</v>
      </c>
      <c r="C198" s="145">
        <f t="shared" ref="C198" si="49">SUBTOTAL(9,C199)</f>
        <v>1647256676</v>
      </c>
      <c r="D198" s="107" t="s">
        <v>320</v>
      </c>
    </row>
    <row r="199" spans="1:4" ht="30" customHeight="1">
      <c r="A199" s="107" t="s">
        <v>189</v>
      </c>
      <c r="B199" s="146" t="s">
        <v>396</v>
      </c>
      <c r="C199" s="101">
        <v>1647256676</v>
      </c>
      <c r="D199" s="107" t="s">
        <v>320</v>
      </c>
    </row>
    <row r="200" spans="1:4" s="85" customFormat="1" ht="30" customHeight="1">
      <c r="A200" s="95"/>
      <c r="B200" s="89" t="s">
        <v>397</v>
      </c>
      <c r="C200" s="414">
        <f>SUBTOTAL(9,C201:C216)</f>
        <v>15728208826.0303</v>
      </c>
      <c r="D200" s="417"/>
    </row>
    <row r="201" spans="1:4" s="85" customFormat="1" ht="27" customHeight="1">
      <c r="A201" s="418"/>
      <c r="B201" s="418" t="s">
        <v>398</v>
      </c>
      <c r="C201" s="414">
        <f>SUBTOTAL(9,C202:C204)</f>
        <v>79449000</v>
      </c>
      <c r="D201" s="98" t="s">
        <v>399</v>
      </c>
    </row>
    <row r="202" spans="1:4" ht="22.5" customHeight="1">
      <c r="A202" s="424" t="s">
        <v>37</v>
      </c>
      <c r="B202" s="425" t="s">
        <v>312</v>
      </c>
      <c r="C202" s="426">
        <f>SUBTOTAL(9,C203:C204)</f>
        <v>79449000</v>
      </c>
      <c r="D202" s="98" t="s">
        <v>399</v>
      </c>
    </row>
    <row r="203" spans="1:4" ht="27.75" customHeight="1">
      <c r="A203" s="159">
        <v>1</v>
      </c>
      <c r="B203" s="160" t="s">
        <v>272</v>
      </c>
      <c r="C203" s="161">
        <f>SUBTOTAL(9,C204:C204)</f>
        <v>79449000</v>
      </c>
      <c r="D203" s="98" t="s">
        <v>399</v>
      </c>
    </row>
    <row r="204" spans="1:4" ht="25.5">
      <c r="A204" s="427" t="s">
        <v>189</v>
      </c>
      <c r="B204" s="162" t="s">
        <v>400</v>
      </c>
      <c r="C204" s="101">
        <v>79449000</v>
      </c>
      <c r="D204" s="98" t="s">
        <v>399</v>
      </c>
    </row>
    <row r="205" spans="1:4" s="85" customFormat="1" ht="38.25">
      <c r="A205" s="418"/>
      <c r="B205" s="418" t="s">
        <v>401</v>
      </c>
      <c r="C205" s="414">
        <f t="shared" ref="C205" si="50">SUBTOTAL(9,C206:C208)</f>
        <v>2522726000</v>
      </c>
      <c r="D205" s="415" t="s">
        <v>402</v>
      </c>
    </row>
    <row r="206" spans="1:4" ht="28.5" customHeight="1">
      <c r="A206" s="411"/>
      <c r="B206" s="412" t="s">
        <v>403</v>
      </c>
      <c r="C206" s="413">
        <f t="shared" ref="C206" si="51">SUBTOTAL(9,C207:C208)</f>
        <v>2522726000</v>
      </c>
      <c r="D206" s="98" t="s">
        <v>402</v>
      </c>
    </row>
    <row r="207" spans="1:4" ht="31.5" customHeight="1">
      <c r="A207" s="411">
        <v>1</v>
      </c>
      <c r="B207" s="412" t="s">
        <v>404</v>
      </c>
      <c r="C207" s="413">
        <f t="shared" ref="C207" si="52">SUBTOTAL(9,C208)</f>
        <v>2522726000</v>
      </c>
      <c r="D207" s="98" t="s">
        <v>402</v>
      </c>
    </row>
    <row r="208" spans="1:4" ht="65.25" customHeight="1">
      <c r="A208" s="427" t="s">
        <v>189</v>
      </c>
      <c r="B208" s="163" t="s">
        <v>405</v>
      </c>
      <c r="C208" s="101">
        <v>2522726000</v>
      </c>
      <c r="D208" s="98" t="s">
        <v>402</v>
      </c>
    </row>
    <row r="209" spans="1:4" s="85" customFormat="1" ht="25.5">
      <c r="A209" s="418"/>
      <c r="B209" s="418" t="s">
        <v>406</v>
      </c>
      <c r="C209" s="414">
        <f t="shared" ref="C209" si="53">SUBTOTAL(9,C210:C213)</f>
        <v>6653249826.0303001</v>
      </c>
      <c r="D209" s="415" t="s">
        <v>407</v>
      </c>
    </row>
    <row r="210" spans="1:4" ht="38.25">
      <c r="A210" s="411" t="s">
        <v>271</v>
      </c>
      <c r="B210" s="412" t="s">
        <v>408</v>
      </c>
      <c r="C210" s="414">
        <f t="shared" ref="C210" si="54">SUBTOTAL(9,C211:C213)</f>
        <v>6653249826.0303001</v>
      </c>
      <c r="D210" s="415" t="s">
        <v>407</v>
      </c>
    </row>
    <row r="211" spans="1:4" ht="19.5" customHeight="1">
      <c r="A211" s="427" t="s">
        <v>189</v>
      </c>
      <c r="B211" s="428" t="s">
        <v>362</v>
      </c>
      <c r="C211" s="101">
        <v>1260089438</v>
      </c>
      <c r="D211" s="415" t="s">
        <v>407</v>
      </c>
    </row>
    <row r="212" spans="1:4" ht="19.5" customHeight="1">
      <c r="A212" s="427" t="s">
        <v>189</v>
      </c>
      <c r="B212" s="428" t="s">
        <v>409</v>
      </c>
      <c r="C212" s="101">
        <v>76090000.030300096</v>
      </c>
      <c r="D212" s="415" t="s">
        <v>407</v>
      </c>
    </row>
    <row r="213" spans="1:4" ht="19.5" customHeight="1">
      <c r="A213" s="427" t="s">
        <v>189</v>
      </c>
      <c r="B213" s="428" t="s">
        <v>410</v>
      </c>
      <c r="C213" s="101">
        <v>5317070388</v>
      </c>
      <c r="D213" s="415" t="s">
        <v>407</v>
      </c>
    </row>
    <row r="214" spans="1:4" s="85" customFormat="1" ht="25.5">
      <c r="A214" s="418"/>
      <c r="B214" s="418" t="s">
        <v>411</v>
      </c>
      <c r="C214" s="414">
        <f t="shared" ref="C214" si="55">SUBTOTAL(9,C215:C216)</f>
        <v>6472784000</v>
      </c>
      <c r="D214" s="415" t="s">
        <v>412</v>
      </c>
    </row>
    <row r="215" spans="1:4" ht="25.5">
      <c r="A215" s="411" t="s">
        <v>271</v>
      </c>
      <c r="B215" s="412" t="s">
        <v>413</v>
      </c>
      <c r="C215" s="414">
        <f t="shared" ref="C215" si="56">SUBTOTAL(9,C216)</f>
        <v>6472784000</v>
      </c>
      <c r="D215" s="415" t="s">
        <v>412</v>
      </c>
    </row>
    <row r="216" spans="1:4" ht="63.75">
      <c r="A216" s="427" t="s">
        <v>189</v>
      </c>
      <c r="B216" s="428" t="s">
        <v>414</v>
      </c>
      <c r="C216" s="101">
        <v>6472784000</v>
      </c>
      <c r="D216" s="415" t="s">
        <v>412</v>
      </c>
    </row>
  </sheetData>
  <autoFilter ref="A6:D216"/>
  <mergeCells count="3">
    <mergeCell ref="A2:D2"/>
    <mergeCell ref="A3:D3"/>
    <mergeCell ref="C1:D1"/>
  </mergeCells>
  <pageMargins left="0.56000000000000005" right="0.54" top="0.56000000000000005" bottom="0.65" header="0.3" footer="0.3"/>
  <pageSetup paperSize="9" fitToHeight="0" orientation="portrait" r:id="rId1"/>
  <headerFoot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workbookViewId="0">
      <selection activeCell="C6" sqref="C6"/>
    </sheetView>
  </sheetViews>
  <sheetFormatPr defaultRowHeight="15"/>
  <cols>
    <col min="1" max="1" width="5.5703125" style="379" customWidth="1"/>
    <col min="2" max="2" width="46.140625" style="379" customWidth="1"/>
    <col min="3" max="3" width="18.140625" style="378" customWidth="1"/>
    <col min="4" max="4" width="18.7109375" style="378" customWidth="1"/>
    <col min="5" max="5" width="18" style="378" customWidth="1"/>
    <col min="6" max="6" width="19.5703125" style="378" bestFit="1" customWidth="1"/>
    <col min="7" max="7" width="18.42578125" style="378" bestFit="1" customWidth="1"/>
    <col min="8" max="8" width="19" style="378" customWidth="1"/>
    <col min="9" max="9" width="18.42578125" style="378" customWidth="1"/>
    <col min="10" max="10" width="11.7109375" style="379" bestFit="1" customWidth="1"/>
    <col min="11" max="11" width="11.140625" style="379" customWidth="1"/>
    <col min="12" max="16384" width="9.140625" style="379"/>
  </cols>
  <sheetData>
    <row r="1" spans="1:11" ht="19.5" customHeight="1">
      <c r="A1" s="499"/>
      <c r="B1" s="499"/>
      <c r="I1" s="499" t="s">
        <v>163</v>
      </c>
      <c r="J1" s="499"/>
      <c r="K1" s="499"/>
    </row>
    <row r="2" spans="1:11" ht="28.5" customHeight="1">
      <c r="A2" s="501" t="s">
        <v>205</v>
      </c>
      <c r="B2" s="501"/>
      <c r="C2" s="501"/>
      <c r="D2" s="501"/>
      <c r="E2" s="501"/>
      <c r="F2" s="501"/>
      <c r="G2" s="501"/>
      <c r="H2" s="501"/>
      <c r="I2" s="501"/>
      <c r="J2" s="501"/>
      <c r="K2" s="501"/>
    </row>
    <row r="3" spans="1:11" ht="28.5" customHeight="1">
      <c r="A3" s="505" t="str">
        <f>+'69. KTNN'!A3:D3</f>
        <v>(Ban hành kèm theo Tờ trình số              /TTr-UBND ngày         /      /2023 của UBND tỉnh)</v>
      </c>
      <c r="B3" s="505"/>
      <c r="C3" s="505"/>
      <c r="D3" s="505"/>
      <c r="E3" s="505"/>
      <c r="F3" s="505"/>
      <c r="G3" s="505"/>
      <c r="H3" s="505"/>
      <c r="I3" s="505"/>
      <c r="J3" s="505"/>
      <c r="K3" s="505"/>
    </row>
    <row r="4" spans="1:11">
      <c r="K4" s="383" t="s">
        <v>565</v>
      </c>
    </row>
    <row r="5" spans="1:11" s="380" customFormat="1" ht="29.25" customHeight="1">
      <c r="A5" s="502" t="s">
        <v>28</v>
      </c>
      <c r="B5" s="502" t="s">
        <v>29</v>
      </c>
      <c r="C5" s="502" t="s">
        <v>164</v>
      </c>
      <c r="D5" s="503" t="s">
        <v>162</v>
      </c>
      <c r="E5" s="504"/>
      <c r="F5" s="502" t="s">
        <v>165</v>
      </c>
      <c r="G5" s="503" t="s">
        <v>162</v>
      </c>
      <c r="H5" s="504"/>
      <c r="I5" s="502" t="s">
        <v>166</v>
      </c>
      <c r="J5" s="502"/>
      <c r="K5" s="502" t="s">
        <v>167</v>
      </c>
    </row>
    <row r="6" spans="1:11" s="380" customFormat="1" ht="33" customHeight="1">
      <c r="A6" s="502"/>
      <c r="B6" s="502"/>
      <c r="C6" s="502"/>
      <c r="D6" s="384" t="s">
        <v>201</v>
      </c>
      <c r="E6" s="384" t="s">
        <v>202</v>
      </c>
      <c r="F6" s="502"/>
      <c r="G6" s="384" t="s">
        <v>201</v>
      </c>
      <c r="H6" s="384" t="s">
        <v>202</v>
      </c>
      <c r="I6" s="384" t="s">
        <v>168</v>
      </c>
      <c r="J6" s="384" t="s">
        <v>169</v>
      </c>
      <c r="K6" s="502"/>
    </row>
    <row r="7" spans="1:11" s="380" customFormat="1">
      <c r="A7" s="385" t="s">
        <v>37</v>
      </c>
      <c r="B7" s="385" t="s">
        <v>38</v>
      </c>
      <c r="C7" s="385">
        <v>1</v>
      </c>
      <c r="D7" s="385">
        <v>2</v>
      </c>
      <c r="E7" s="385">
        <v>3</v>
      </c>
      <c r="F7" s="385">
        <v>4</v>
      </c>
      <c r="G7" s="385">
        <v>5</v>
      </c>
      <c r="H7" s="385">
        <v>6</v>
      </c>
      <c r="I7" s="385" t="s">
        <v>566</v>
      </c>
      <c r="J7" s="385" t="s">
        <v>567</v>
      </c>
      <c r="K7" s="385">
        <v>9</v>
      </c>
    </row>
    <row r="8" spans="1:11" s="381" customFormat="1" ht="43.5" customHeight="1">
      <c r="A8" s="384"/>
      <c r="B8" s="384" t="s">
        <v>204</v>
      </c>
      <c r="C8" s="386">
        <f>+D8+E8</f>
        <v>8416330629397</v>
      </c>
      <c r="D8" s="386">
        <f>+SUM(D9:D16)</f>
        <v>5600122629397</v>
      </c>
      <c r="E8" s="386">
        <f>+SUM(E9:E16)</f>
        <v>2816208000000</v>
      </c>
      <c r="F8" s="386">
        <f t="shared" ref="F8:F16" si="0">+G8+H8</f>
        <v>11259383058313.582</v>
      </c>
      <c r="G8" s="386">
        <f>+SUM(G9:G16)</f>
        <v>8091656749433.582</v>
      </c>
      <c r="H8" s="386">
        <f>+SUM(H9:H16)</f>
        <v>3167726308880</v>
      </c>
      <c r="I8" s="386">
        <f t="shared" ref="I8:I16" si="1">+F8-C8</f>
        <v>2843052428916.582</v>
      </c>
      <c r="J8" s="387">
        <f t="shared" ref="J8:J16" si="2">+F8/C8</f>
        <v>1.3378018942110259</v>
      </c>
      <c r="K8" s="384"/>
    </row>
    <row r="9" spans="1:11" ht="90" customHeight="1">
      <c r="A9" s="385">
        <v>1</v>
      </c>
      <c r="B9" s="388" t="s">
        <v>170</v>
      </c>
      <c r="C9" s="389">
        <f t="shared" ref="C9:C16" si="3">+D9+E9</f>
        <v>2843655661397</v>
      </c>
      <c r="D9" s="390">
        <f>+'[6]Biểu số 70'!G8*1000000</f>
        <v>1736448661397</v>
      </c>
      <c r="E9" s="390">
        <f>+'[6]Biểu số 70'!H8*1000000</f>
        <v>1107207000000</v>
      </c>
      <c r="F9" s="389">
        <f t="shared" si="0"/>
        <v>3446838556371.582</v>
      </c>
      <c r="G9" s="389">
        <f>+'[7]CHỐT cn 2022'!$D$7+'[7]CHỐT cn 2022'!$D$223</f>
        <v>2329437690191.582</v>
      </c>
      <c r="H9" s="390">
        <f>+'[8]BIỂU SỐ 70 (CHUYỂN NGUỒN) (sua)'!C9</f>
        <v>1117400866180</v>
      </c>
      <c r="I9" s="389">
        <f t="shared" si="1"/>
        <v>603182894974.58203</v>
      </c>
      <c r="J9" s="391">
        <f t="shared" si="2"/>
        <v>1.2121153074765236</v>
      </c>
      <c r="K9" s="385"/>
    </row>
    <row r="10" spans="1:11" ht="56.25" customHeight="1">
      <c r="A10" s="385">
        <v>2</v>
      </c>
      <c r="B10" s="388" t="s">
        <v>171</v>
      </c>
      <c r="C10" s="389">
        <f t="shared" si="3"/>
        <v>25439848000</v>
      </c>
      <c r="D10" s="390">
        <f>+'[6]Biểu số 70'!G9*1000000</f>
        <v>25439848000</v>
      </c>
      <c r="E10" s="390">
        <f>+'[6]Biểu số 70'!H9*1000000</f>
        <v>0</v>
      </c>
      <c r="F10" s="389">
        <f t="shared" si="0"/>
        <v>5857292786</v>
      </c>
      <c r="G10" s="389">
        <f>+'[7]CHỐT cn 2022'!$D$16</f>
        <v>1223800000</v>
      </c>
      <c r="H10" s="390">
        <f>+'[8]BIỂU SỐ 70 (CHUYỂN NGUỒN) (sua)'!C10</f>
        <v>4633492786</v>
      </c>
      <c r="I10" s="389">
        <f t="shared" si="1"/>
        <v>-19582555214</v>
      </c>
      <c r="J10" s="391">
        <f t="shared" si="2"/>
        <v>0.23024087195803999</v>
      </c>
      <c r="K10" s="385"/>
    </row>
    <row r="11" spans="1:11" ht="45" customHeight="1">
      <c r="A11" s="385">
        <v>3</v>
      </c>
      <c r="B11" s="388" t="s">
        <v>172</v>
      </c>
      <c r="C11" s="389">
        <f t="shared" si="3"/>
        <v>859405645475</v>
      </c>
      <c r="D11" s="390">
        <f>+'[6]Biểu số 70'!G10*1000000</f>
        <v>502251645475</v>
      </c>
      <c r="E11" s="390">
        <f>+'[6]Biểu số 70'!H10*1000000</f>
        <v>357154000000</v>
      </c>
      <c r="F11" s="389">
        <f t="shared" si="0"/>
        <v>1903248430779</v>
      </c>
      <c r="G11" s="389">
        <f>+'[7]CHỐT cn 2022'!$D$19</f>
        <v>1236237011122</v>
      </c>
      <c r="H11" s="390">
        <f>+'[8]BIỂU SỐ 70 (CHUYỂN NGUỒN) (sua)'!C11</f>
        <v>667011419657</v>
      </c>
      <c r="I11" s="389">
        <f t="shared" si="1"/>
        <v>1043842785304</v>
      </c>
      <c r="J11" s="391">
        <f t="shared" si="2"/>
        <v>2.2146101096730173</v>
      </c>
      <c r="K11" s="385"/>
    </row>
    <row r="12" spans="1:11" ht="50.25" customHeight="1">
      <c r="A12" s="385">
        <v>4</v>
      </c>
      <c r="B12" s="388" t="s">
        <v>173</v>
      </c>
      <c r="C12" s="389">
        <f t="shared" si="3"/>
        <v>33960190994</v>
      </c>
      <c r="D12" s="390">
        <f>+'[6]Biểu số 70'!G11*1000000</f>
        <v>4879190994</v>
      </c>
      <c r="E12" s="390">
        <f>+'[6]Biểu số 70'!H11*1000000</f>
        <v>29081000000</v>
      </c>
      <c r="F12" s="389">
        <f t="shared" si="0"/>
        <v>28626445261</v>
      </c>
      <c r="G12" s="389">
        <f>+'[7]CHỐT cn 2022'!$D$27</f>
        <v>5117679849</v>
      </c>
      <c r="H12" s="390">
        <f>+'[8]BIỂU SỐ 70 (CHUYỂN NGUỒN) (sua)'!C12</f>
        <v>23508765412</v>
      </c>
      <c r="I12" s="389">
        <f t="shared" si="1"/>
        <v>-5333745733</v>
      </c>
      <c r="J12" s="391">
        <f t="shared" si="2"/>
        <v>0.84294123275271471</v>
      </c>
      <c r="K12" s="385"/>
    </row>
    <row r="13" spans="1:11" ht="67.5" customHeight="1">
      <c r="A13" s="385">
        <v>5</v>
      </c>
      <c r="B13" s="388" t="s">
        <v>174</v>
      </c>
      <c r="C13" s="389">
        <f t="shared" si="3"/>
        <v>444618543998</v>
      </c>
      <c r="D13" s="390">
        <f>+'[6]Biểu số 70'!G12*1000000</f>
        <v>278012543998</v>
      </c>
      <c r="E13" s="390">
        <f>+'[6]Biểu số 70'!H12*1000000</f>
        <v>166606000000</v>
      </c>
      <c r="F13" s="389">
        <f t="shared" si="0"/>
        <v>394697283855</v>
      </c>
      <c r="G13" s="389">
        <f>+'[7]CHỐT cn 2022'!$D$41</f>
        <v>190319790043</v>
      </c>
      <c r="H13" s="390">
        <f>+'[8]BIỂU SỐ 70 (CHUYỂN NGUỒN) (sua)'!C13</f>
        <v>204377493812</v>
      </c>
      <c r="I13" s="389">
        <f t="shared" si="1"/>
        <v>-49921260143</v>
      </c>
      <c r="J13" s="391">
        <f t="shared" si="2"/>
        <v>0.88772114699915761</v>
      </c>
      <c r="K13" s="385"/>
    </row>
    <row r="14" spans="1:11" ht="67.5" customHeight="1">
      <c r="A14" s="385">
        <v>6</v>
      </c>
      <c r="B14" s="388" t="s">
        <v>175</v>
      </c>
      <c r="C14" s="389">
        <f t="shared" si="3"/>
        <v>24512754769</v>
      </c>
      <c r="D14" s="390">
        <f>+'[6]Biểu số 70'!G13*1000000</f>
        <v>24512754769</v>
      </c>
      <c r="E14" s="390">
        <f>+'[6]Biểu số 70'!H13*1000000</f>
        <v>0</v>
      </c>
      <c r="F14" s="389">
        <f t="shared" si="0"/>
        <v>29352043573</v>
      </c>
      <c r="G14" s="389">
        <f>+'[7]CHỐT cn 2022'!$D$167</f>
        <v>29352043573</v>
      </c>
      <c r="H14" s="390">
        <f>+'[8]BIỂU SỐ 70 (CHUYỂN NGUỒN) (sua)'!C14</f>
        <v>0</v>
      </c>
      <c r="I14" s="389">
        <f t="shared" si="1"/>
        <v>4839288804</v>
      </c>
      <c r="J14" s="391">
        <f t="shared" si="2"/>
        <v>1.1974192150006737</v>
      </c>
      <c r="K14" s="385"/>
    </row>
    <row r="15" spans="1:11" ht="67.5" customHeight="1">
      <c r="A15" s="385">
        <v>7</v>
      </c>
      <c r="B15" s="388" t="s">
        <v>176</v>
      </c>
      <c r="C15" s="389">
        <f t="shared" si="3"/>
        <v>3672899734794</v>
      </c>
      <c r="D15" s="390">
        <f>+'[6]Biểu số 70'!G14*1000000</f>
        <v>2591788734794</v>
      </c>
      <c r="E15" s="390">
        <f>+'[6]Biểu số 70'!H14*1000000</f>
        <v>1081111000000</v>
      </c>
      <c r="F15" s="389">
        <f t="shared" si="0"/>
        <v>5362853213453</v>
      </c>
      <c r="G15" s="389">
        <f>+'[7]CHỐT cn 2022'!$D$182</f>
        <v>4268964421332</v>
      </c>
      <c r="H15" s="390">
        <f>+'[8]BIỂU SỐ 70 (CHUYỂN NGUỒN) (sua)'!C15</f>
        <v>1093888792121</v>
      </c>
      <c r="I15" s="389">
        <f t="shared" si="1"/>
        <v>1689953478659</v>
      </c>
      <c r="J15" s="391">
        <f t="shared" si="2"/>
        <v>1.4601142423382225</v>
      </c>
      <c r="K15" s="385"/>
    </row>
    <row r="16" spans="1:11" ht="31.5" customHeight="1">
      <c r="A16" s="385">
        <v>8</v>
      </c>
      <c r="B16" s="382" t="s">
        <v>203</v>
      </c>
      <c r="C16" s="389">
        <f t="shared" si="3"/>
        <v>511838249970</v>
      </c>
      <c r="D16" s="390">
        <f>+'[6]Biểu số 70'!G15*1000000</f>
        <v>436789249970</v>
      </c>
      <c r="E16" s="390">
        <f>+'[6]Biểu số 70'!H15*1000000</f>
        <v>75049000000</v>
      </c>
      <c r="F16" s="389">
        <f t="shared" si="0"/>
        <v>87909792235</v>
      </c>
      <c r="G16" s="389">
        <f>+'[7]CHỐT cn 2022'!$D$186</f>
        <v>31004313323</v>
      </c>
      <c r="H16" s="390">
        <f>+'[8]BIỂU SỐ 70 (CHUYỂN NGUỒN) (sua)'!C16</f>
        <v>56905478912</v>
      </c>
      <c r="I16" s="389">
        <f t="shared" si="1"/>
        <v>-423928457735</v>
      </c>
      <c r="J16" s="391">
        <f t="shared" si="2"/>
        <v>0.17175307285094968</v>
      </c>
      <c r="K16" s="385"/>
    </row>
    <row r="17" spans="1:2">
      <c r="A17" s="392"/>
    </row>
    <row r="18" spans="1:2">
      <c r="A18" s="392"/>
    </row>
    <row r="19" spans="1:2">
      <c r="A19" s="500"/>
      <c r="B19" s="393"/>
    </row>
    <row r="20" spans="1:2">
      <c r="A20" s="500"/>
      <c r="B20" s="394"/>
    </row>
    <row r="21" spans="1:2">
      <c r="A21" s="500"/>
      <c r="B21" s="393"/>
    </row>
  </sheetData>
  <mergeCells count="13">
    <mergeCell ref="I1:K1"/>
    <mergeCell ref="A1:B1"/>
    <mergeCell ref="A19:A21"/>
    <mergeCell ref="A2:K2"/>
    <mergeCell ref="A5:A6"/>
    <mergeCell ref="B5:B6"/>
    <mergeCell ref="C5:C6"/>
    <mergeCell ref="F5:F6"/>
    <mergeCell ref="I5:J5"/>
    <mergeCell ref="K5:K6"/>
    <mergeCell ref="D5:E5"/>
    <mergeCell ref="G5:H5"/>
    <mergeCell ref="A3:K3"/>
  </mergeCells>
  <pageMargins left="0.69" right="0.22" top="0.49" bottom="0.75" header="0.3" footer="0.3"/>
  <pageSetup paperSize="9" scale="67" fitToHeight="10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workbookViewId="0">
      <selection activeCell="C6" sqref="C6"/>
    </sheetView>
  </sheetViews>
  <sheetFormatPr defaultRowHeight="16.5"/>
  <cols>
    <col min="1" max="1" width="6" style="2" customWidth="1"/>
    <col min="2" max="2" width="41" style="2" customWidth="1"/>
    <col min="3" max="3" width="15.140625" style="2" customWidth="1"/>
    <col min="4" max="4" width="14.85546875" style="2" customWidth="1"/>
    <col min="5" max="6" width="13.85546875" style="2" customWidth="1"/>
    <col min="7" max="7" width="11.42578125" style="2" customWidth="1"/>
    <col min="8" max="8" width="17" style="2" customWidth="1"/>
    <col min="9" max="9" width="16.5703125" style="2" bestFit="1" customWidth="1"/>
    <col min="10" max="16384" width="9.140625" style="2"/>
  </cols>
  <sheetData>
    <row r="1" spans="1:9" ht="22.5" customHeight="1">
      <c r="G1" s="444" t="s">
        <v>569</v>
      </c>
      <c r="H1" s="444"/>
    </row>
    <row r="2" spans="1:9">
      <c r="A2" s="506" t="s">
        <v>570</v>
      </c>
      <c r="B2" s="506"/>
      <c r="C2" s="506"/>
      <c r="D2" s="506"/>
      <c r="E2" s="506"/>
      <c r="F2" s="506"/>
      <c r="G2" s="506"/>
      <c r="H2" s="506"/>
    </row>
    <row r="3" spans="1:9">
      <c r="A3" s="444" t="str">
        <f>+'70 CN TT 342'!A3:K3</f>
        <v>(Ban hành kèm theo Tờ trình số              /TTr-UBND ngày         /      /2023 của UBND tỉnh)</v>
      </c>
      <c r="B3" s="444"/>
      <c r="C3" s="444"/>
      <c r="D3" s="444"/>
      <c r="E3" s="444"/>
      <c r="F3" s="444"/>
      <c r="G3" s="444"/>
      <c r="H3" s="444"/>
    </row>
    <row r="4" spans="1:9">
      <c r="F4" s="507" t="s">
        <v>571</v>
      </c>
      <c r="G4" s="507"/>
      <c r="H4" s="507"/>
    </row>
    <row r="5" spans="1:9" s="23" customFormat="1">
      <c r="A5" s="508" t="s">
        <v>261</v>
      </c>
      <c r="B5" s="508" t="s">
        <v>29</v>
      </c>
      <c r="C5" s="508" t="s">
        <v>572</v>
      </c>
      <c r="D5" s="508" t="s">
        <v>573</v>
      </c>
      <c r="E5" s="508" t="s">
        <v>574</v>
      </c>
      <c r="F5" s="508"/>
      <c r="G5" s="508"/>
      <c r="H5" s="508" t="s">
        <v>575</v>
      </c>
    </row>
    <row r="6" spans="1:9" s="23" customFormat="1">
      <c r="A6" s="508"/>
      <c r="B6" s="508"/>
      <c r="C6" s="508"/>
      <c r="D6" s="508"/>
      <c r="E6" s="247" t="s">
        <v>576</v>
      </c>
      <c r="F6" s="247" t="s">
        <v>577</v>
      </c>
      <c r="G6" s="247" t="s">
        <v>578</v>
      </c>
      <c r="H6" s="508"/>
    </row>
    <row r="7" spans="1:9" s="25" customFormat="1" ht="21.75" customHeight="1">
      <c r="A7" s="253" t="s">
        <v>579</v>
      </c>
      <c r="B7" s="253" t="s">
        <v>580</v>
      </c>
      <c r="C7" s="253">
        <v>1</v>
      </c>
      <c r="D7" s="253">
        <v>2</v>
      </c>
      <c r="E7" s="253">
        <v>3</v>
      </c>
      <c r="F7" s="253">
        <v>4</v>
      </c>
      <c r="G7" s="253">
        <v>5</v>
      </c>
      <c r="H7" s="253" t="s">
        <v>581</v>
      </c>
    </row>
    <row r="8" spans="1:9" s="164" customFormat="1">
      <c r="A8" s="247"/>
      <c r="B8" s="248" t="s">
        <v>2</v>
      </c>
      <c r="C8" s="249">
        <f t="shared" ref="C8:H8" si="0">+C9+C10+C11+C14</f>
        <v>679469</v>
      </c>
      <c r="D8" s="249">
        <f t="shared" si="0"/>
        <v>163323</v>
      </c>
      <c r="E8" s="249">
        <f t="shared" si="0"/>
        <v>0</v>
      </c>
      <c r="F8" s="249">
        <f t="shared" si="0"/>
        <v>437.392426</v>
      </c>
      <c r="G8" s="249">
        <f t="shared" si="0"/>
        <v>437.392426</v>
      </c>
      <c r="H8" s="249">
        <f t="shared" si="0"/>
        <v>842792</v>
      </c>
    </row>
    <row r="9" spans="1:9" s="23" customFormat="1" ht="43.5" customHeight="1">
      <c r="A9" s="247" t="s">
        <v>112</v>
      </c>
      <c r="B9" s="250" t="s">
        <v>582</v>
      </c>
      <c r="C9" s="249"/>
      <c r="D9" s="249"/>
      <c r="E9" s="249"/>
      <c r="F9" s="249"/>
      <c r="G9" s="249">
        <f>+E9+F9</f>
        <v>0</v>
      </c>
      <c r="H9" s="249">
        <f>+C9+D9-E9</f>
        <v>0</v>
      </c>
    </row>
    <row r="10" spans="1:9" s="23" customFormat="1" ht="33" customHeight="1">
      <c r="A10" s="247" t="s">
        <v>84</v>
      </c>
      <c r="B10" s="250" t="s">
        <v>583</v>
      </c>
      <c r="C10" s="249"/>
      <c r="D10" s="249"/>
      <c r="E10" s="249"/>
      <c r="F10" s="249"/>
      <c r="G10" s="249">
        <f>+E10+F10</f>
        <v>0</v>
      </c>
      <c r="H10" s="249">
        <f>+C10+D10-E10</f>
        <v>0</v>
      </c>
    </row>
    <row r="11" spans="1:9" s="23" customFormat="1" ht="40.5" customHeight="1">
      <c r="A11" s="247" t="s">
        <v>88</v>
      </c>
      <c r="B11" s="250" t="s">
        <v>584</v>
      </c>
      <c r="C11" s="249">
        <f t="shared" ref="C11:H11" si="1">+C12+C13</f>
        <v>0</v>
      </c>
      <c r="D11" s="249">
        <f t="shared" si="1"/>
        <v>0</v>
      </c>
      <c r="E11" s="249">
        <f t="shared" si="1"/>
        <v>0</v>
      </c>
      <c r="F11" s="249">
        <f t="shared" si="1"/>
        <v>0</v>
      </c>
      <c r="G11" s="249">
        <f t="shared" si="1"/>
        <v>0</v>
      </c>
      <c r="H11" s="249">
        <f t="shared" si="1"/>
        <v>0</v>
      </c>
    </row>
    <row r="12" spans="1:9" ht="23.25" customHeight="1">
      <c r="A12" s="244">
        <v>1</v>
      </c>
      <c r="B12" s="251" t="s">
        <v>585</v>
      </c>
      <c r="C12" s="252"/>
      <c r="D12" s="252"/>
      <c r="E12" s="252"/>
      <c r="F12" s="252"/>
      <c r="G12" s="252">
        <f>+E12+F12</f>
        <v>0</v>
      </c>
      <c r="H12" s="252">
        <f>+C12+D12-E12</f>
        <v>0</v>
      </c>
    </row>
    <row r="13" spans="1:9" ht="23.25" customHeight="1">
      <c r="A13" s="244">
        <v>2</v>
      </c>
      <c r="B13" s="251" t="s">
        <v>584</v>
      </c>
      <c r="C13" s="252"/>
      <c r="D13" s="252"/>
      <c r="E13" s="252"/>
      <c r="F13" s="252"/>
      <c r="G13" s="252">
        <f>+E13+F13</f>
        <v>0</v>
      </c>
      <c r="H13" s="252">
        <f>+C13+D13-E13</f>
        <v>0</v>
      </c>
    </row>
    <row r="14" spans="1:9" s="23" customFormat="1" ht="30" customHeight="1">
      <c r="A14" s="247" t="s">
        <v>98</v>
      </c>
      <c r="B14" s="250" t="s">
        <v>586</v>
      </c>
      <c r="C14" s="249">
        <v>679469</v>
      </c>
      <c r="D14" s="249">
        <v>163323</v>
      </c>
      <c r="E14" s="249"/>
      <c r="F14" s="249">
        <v>437.392426</v>
      </c>
      <c r="G14" s="249">
        <v>437.392426</v>
      </c>
      <c r="H14" s="249">
        <v>842792</v>
      </c>
      <c r="I14" s="245"/>
    </row>
    <row r="15" spans="1:9" s="23" customFormat="1" ht="24" customHeight="1">
      <c r="A15" s="247" t="s">
        <v>100</v>
      </c>
      <c r="B15" s="250" t="s">
        <v>587</v>
      </c>
      <c r="C15" s="249"/>
      <c r="D15" s="249"/>
      <c r="E15" s="249"/>
      <c r="F15" s="249"/>
      <c r="G15" s="249">
        <f>+E15+F15</f>
        <v>0</v>
      </c>
      <c r="H15" s="249">
        <f>+C15+D15-E15</f>
        <v>0</v>
      </c>
    </row>
    <row r="19" spans="3:3">
      <c r="C19" s="246"/>
    </row>
    <row r="20" spans="3:3">
      <c r="C20" s="246"/>
    </row>
    <row r="22" spans="3:3">
      <c r="C22" s="21"/>
    </row>
  </sheetData>
  <mergeCells count="10">
    <mergeCell ref="G1:H1"/>
    <mergeCell ref="A2:H2"/>
    <mergeCell ref="F4:H4"/>
    <mergeCell ref="A5:A6"/>
    <mergeCell ref="B5:B6"/>
    <mergeCell ref="C5:C6"/>
    <mergeCell ref="D5:D6"/>
    <mergeCell ref="E5:G5"/>
    <mergeCell ref="H5:H6"/>
    <mergeCell ref="A3:H3"/>
  </mergeCells>
  <pageMargins left="0.73" right="0.7" top="0.51" bottom="0.75" header="0.3" footer="0.3"/>
  <pageSetup paperSize="9" scale="98" fitToHeight="10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tabSelected="1" workbookViewId="0">
      <selection activeCell="C6" sqref="C6"/>
    </sheetView>
  </sheetViews>
  <sheetFormatPr defaultColWidth="9.140625" defaultRowHeight="15.75"/>
  <cols>
    <col min="1" max="1" width="7.140625" style="26" customWidth="1"/>
    <col min="2" max="2" width="54.140625" style="26" customWidth="1"/>
    <col min="3" max="3" width="14.85546875" style="26" customWidth="1"/>
    <col min="4" max="4" width="14.7109375" style="26" customWidth="1"/>
    <col min="5" max="5" width="14.85546875" style="26" customWidth="1"/>
    <col min="6" max="6" width="12.85546875" style="26" customWidth="1"/>
    <col min="7" max="7" width="15.140625" style="26" customWidth="1"/>
    <col min="8" max="8" width="14.28515625" style="26" customWidth="1"/>
    <col min="9" max="9" width="13.28515625" style="26" customWidth="1"/>
    <col min="10" max="11" width="12" style="26" customWidth="1"/>
    <col min="12" max="16384" width="9.140625" style="26"/>
  </cols>
  <sheetData>
    <row r="1" spans="1:11">
      <c r="J1" s="443" t="s">
        <v>642</v>
      </c>
      <c r="K1" s="443"/>
    </row>
    <row r="2" spans="1:11" ht="18.75">
      <c r="A2" s="445" t="s">
        <v>218</v>
      </c>
      <c r="B2" s="445"/>
      <c r="C2" s="445"/>
      <c r="D2" s="445"/>
      <c r="E2" s="445"/>
      <c r="F2" s="445"/>
      <c r="G2" s="445"/>
      <c r="H2" s="445"/>
      <c r="I2" s="445"/>
      <c r="J2" s="445"/>
      <c r="K2" s="445"/>
    </row>
    <row r="3" spans="1:11">
      <c r="A3" s="447" t="str">
        <f>+'60 CÂN ĐỐI TT 342,'!A3:J3</f>
        <v>(Ban hành kèm theo Tờ trình số              /TTr-UBND ngày         /      /2023 của UBND tỉnh)</v>
      </c>
      <c r="B3" s="447"/>
      <c r="C3" s="447"/>
      <c r="D3" s="447"/>
      <c r="E3" s="447"/>
      <c r="F3" s="447"/>
      <c r="G3" s="447"/>
      <c r="H3" s="447"/>
      <c r="I3" s="447"/>
      <c r="J3" s="447"/>
      <c r="K3" s="447"/>
    </row>
    <row r="4" spans="1:11">
      <c r="B4" s="27"/>
      <c r="C4" s="28"/>
      <c r="D4" s="28"/>
      <c r="E4" s="28"/>
      <c r="F4" s="27"/>
      <c r="G4" s="27"/>
      <c r="H4" s="27"/>
      <c r="I4" s="27"/>
      <c r="K4" s="29" t="s">
        <v>0</v>
      </c>
    </row>
    <row r="5" spans="1:11" ht="28.5" customHeight="1">
      <c r="A5" s="446" t="s">
        <v>28</v>
      </c>
      <c r="B5" s="446" t="s">
        <v>29</v>
      </c>
      <c r="C5" s="446" t="s">
        <v>30</v>
      </c>
      <c r="D5" s="446"/>
      <c r="E5" s="446" t="s">
        <v>31</v>
      </c>
      <c r="F5" s="446" t="s">
        <v>32</v>
      </c>
      <c r="G5" s="446"/>
      <c r="H5" s="446"/>
      <c r="I5" s="446"/>
      <c r="J5" s="446" t="s">
        <v>33</v>
      </c>
      <c r="K5" s="446"/>
    </row>
    <row r="6" spans="1:11" ht="31.5">
      <c r="A6" s="446"/>
      <c r="B6" s="446"/>
      <c r="C6" s="30" t="s">
        <v>34</v>
      </c>
      <c r="D6" s="30" t="s">
        <v>35</v>
      </c>
      <c r="E6" s="446"/>
      <c r="F6" s="30" t="s">
        <v>36</v>
      </c>
      <c r="G6" s="30" t="s">
        <v>3</v>
      </c>
      <c r="H6" s="30" t="s">
        <v>4</v>
      </c>
      <c r="I6" s="30" t="s">
        <v>5</v>
      </c>
      <c r="J6" s="30" t="s">
        <v>34</v>
      </c>
      <c r="K6" s="30" t="s">
        <v>35</v>
      </c>
    </row>
    <row r="7" spans="1:11" s="32" customFormat="1" ht="11.25">
      <c r="A7" s="31" t="s">
        <v>37</v>
      </c>
      <c r="B7" s="31" t="s">
        <v>38</v>
      </c>
      <c r="C7" s="31">
        <v>1</v>
      </c>
      <c r="D7" s="31">
        <v>2</v>
      </c>
      <c r="E7" s="31" t="s">
        <v>39</v>
      </c>
      <c r="F7" s="31">
        <v>4</v>
      </c>
      <c r="G7" s="31">
        <v>5</v>
      </c>
      <c r="H7" s="31">
        <v>6</v>
      </c>
      <c r="I7" s="31">
        <v>7</v>
      </c>
      <c r="J7" s="31" t="s">
        <v>40</v>
      </c>
      <c r="K7" s="31" t="s">
        <v>41</v>
      </c>
    </row>
    <row r="8" spans="1:11" s="35" customFormat="1" ht="25.5" customHeight="1">
      <c r="A8" s="30"/>
      <c r="B8" s="30" t="s">
        <v>42</v>
      </c>
      <c r="C8" s="33">
        <v>27020293</v>
      </c>
      <c r="D8" s="33">
        <v>29387938</v>
      </c>
      <c r="E8" s="33">
        <v>49711929</v>
      </c>
      <c r="F8" s="33">
        <v>9748313</v>
      </c>
      <c r="G8" s="33">
        <v>22817243</v>
      </c>
      <c r="H8" s="33">
        <v>13001591</v>
      </c>
      <c r="I8" s="33">
        <v>4144782</v>
      </c>
      <c r="J8" s="34">
        <f>+E8/C8</f>
        <v>1.8397997756723068</v>
      </c>
      <c r="K8" s="34">
        <f>+E8/D8</f>
        <v>1.6915759452058188</v>
      </c>
    </row>
    <row r="9" spans="1:11" s="35" customFormat="1" ht="21.75" customHeight="1">
      <c r="A9" s="30" t="s">
        <v>37</v>
      </c>
      <c r="B9" s="36" t="s">
        <v>43</v>
      </c>
      <c r="C9" s="33">
        <v>14446000</v>
      </c>
      <c r="D9" s="33">
        <v>16851045</v>
      </c>
      <c r="E9" s="33">
        <v>18056562</v>
      </c>
      <c r="F9" s="33">
        <v>9726995</v>
      </c>
      <c r="G9" s="33">
        <v>4679870</v>
      </c>
      <c r="H9" s="33">
        <v>2603325</v>
      </c>
      <c r="I9" s="33">
        <v>1046372</v>
      </c>
      <c r="J9" s="34">
        <f t="shared" ref="J9:J72" si="0">+E9/C9</f>
        <v>1.2499350685310813</v>
      </c>
      <c r="K9" s="34">
        <f>+E9/D9</f>
        <v>1.071539598879476</v>
      </c>
    </row>
    <row r="10" spans="1:11" s="35" customFormat="1" ht="21.75" customHeight="1">
      <c r="A10" s="30" t="s">
        <v>112</v>
      </c>
      <c r="B10" s="36" t="s">
        <v>219</v>
      </c>
      <c r="C10" s="33">
        <v>5996000</v>
      </c>
      <c r="D10" s="33">
        <v>7800000</v>
      </c>
      <c r="E10" s="33">
        <v>8768621</v>
      </c>
      <c r="F10" s="33">
        <v>461721</v>
      </c>
      <c r="G10" s="33">
        <v>4679870</v>
      </c>
      <c r="H10" s="33">
        <v>2603395</v>
      </c>
      <c r="I10" s="33">
        <v>1023635</v>
      </c>
      <c r="J10" s="37">
        <f t="shared" si="0"/>
        <v>1.4624117745163443</v>
      </c>
      <c r="K10" s="37">
        <f>+E10/D10</f>
        <v>1.1241821794871796</v>
      </c>
    </row>
    <row r="11" spans="1:11" s="35" customFormat="1" ht="31.5">
      <c r="A11" s="30">
        <v>1</v>
      </c>
      <c r="B11" s="36" t="s">
        <v>44</v>
      </c>
      <c r="C11" s="33">
        <v>1150000</v>
      </c>
      <c r="D11" s="434">
        <v>1325620</v>
      </c>
      <c r="E11" s="33">
        <v>1004280</v>
      </c>
      <c r="F11" s="33">
        <v>0</v>
      </c>
      <c r="G11" s="33">
        <v>1001540</v>
      </c>
      <c r="H11" s="33">
        <v>2740</v>
      </c>
      <c r="I11" s="33">
        <v>0</v>
      </c>
      <c r="J11" s="34">
        <f t="shared" si="0"/>
        <v>0.87328695652173915</v>
      </c>
      <c r="K11" s="437">
        <f>+(E11+E16)/D11</f>
        <v>0.82822226580769753</v>
      </c>
    </row>
    <row r="12" spans="1:11" ht="24.75" customHeight="1">
      <c r="A12" s="38"/>
      <c r="B12" s="39" t="s">
        <v>45</v>
      </c>
      <c r="C12" s="40">
        <v>503900</v>
      </c>
      <c r="D12" s="435">
        <v>0</v>
      </c>
      <c r="E12" s="40">
        <v>359221</v>
      </c>
      <c r="F12" s="40">
        <v>0</v>
      </c>
      <c r="G12" s="40">
        <v>358177</v>
      </c>
      <c r="H12" s="40">
        <v>1044</v>
      </c>
      <c r="I12" s="40">
        <v>0</v>
      </c>
      <c r="J12" s="41">
        <f t="shared" si="0"/>
        <v>0.71288152411192696</v>
      </c>
      <c r="K12" s="438"/>
    </row>
    <row r="13" spans="1:11" ht="23.25" customHeight="1">
      <c r="A13" s="38"/>
      <c r="B13" s="39" t="s">
        <v>46</v>
      </c>
      <c r="C13" s="40">
        <v>150000</v>
      </c>
      <c r="D13" s="435">
        <v>0</v>
      </c>
      <c r="E13" s="40">
        <v>21232</v>
      </c>
      <c r="F13" s="40">
        <v>0</v>
      </c>
      <c r="G13" s="40">
        <v>19536</v>
      </c>
      <c r="H13" s="40">
        <v>1696</v>
      </c>
      <c r="I13" s="40">
        <v>0</v>
      </c>
      <c r="J13" s="41">
        <f t="shared" si="0"/>
        <v>0.14154666666666665</v>
      </c>
      <c r="K13" s="438"/>
    </row>
    <row r="14" spans="1:11" ht="24.75" customHeight="1">
      <c r="A14" s="38"/>
      <c r="B14" s="39" t="s">
        <v>47</v>
      </c>
      <c r="C14" s="40">
        <v>495000</v>
      </c>
      <c r="D14" s="435">
        <v>0</v>
      </c>
      <c r="E14" s="40">
        <v>623575</v>
      </c>
      <c r="F14" s="40">
        <v>0</v>
      </c>
      <c r="G14" s="40">
        <v>623575</v>
      </c>
      <c r="H14" s="40">
        <v>0</v>
      </c>
      <c r="I14" s="40">
        <v>0</v>
      </c>
      <c r="J14" s="41">
        <f t="shared" si="0"/>
        <v>1.2597474747474748</v>
      </c>
      <c r="K14" s="438"/>
    </row>
    <row r="15" spans="1:11" ht="21.75" customHeight="1">
      <c r="A15" s="38"/>
      <c r="B15" s="39" t="s">
        <v>48</v>
      </c>
      <c r="C15" s="40">
        <v>1100</v>
      </c>
      <c r="D15" s="435">
        <v>0</v>
      </c>
      <c r="E15" s="40">
        <v>252</v>
      </c>
      <c r="F15" s="40">
        <v>0</v>
      </c>
      <c r="G15" s="40">
        <v>252</v>
      </c>
      <c r="H15" s="40">
        <v>0</v>
      </c>
      <c r="I15" s="40">
        <v>0</v>
      </c>
      <c r="J15" s="41">
        <f t="shared" si="0"/>
        <v>0.2290909090909091</v>
      </c>
      <c r="K15" s="438"/>
    </row>
    <row r="16" spans="1:11" s="35" customFormat="1" ht="31.5">
      <c r="A16" s="30">
        <v>2</v>
      </c>
      <c r="B16" s="36" t="s">
        <v>49</v>
      </c>
      <c r="C16" s="33">
        <v>100000</v>
      </c>
      <c r="D16" s="435">
        <v>0</v>
      </c>
      <c r="E16" s="33">
        <v>93628</v>
      </c>
      <c r="F16" s="33">
        <v>0</v>
      </c>
      <c r="G16" s="33">
        <v>90274</v>
      </c>
      <c r="H16" s="33">
        <v>3354</v>
      </c>
      <c r="I16" s="33">
        <v>0</v>
      </c>
      <c r="J16" s="34">
        <f t="shared" si="0"/>
        <v>0.93628</v>
      </c>
      <c r="K16" s="438"/>
    </row>
    <row r="17" spans="1:11">
      <c r="A17" s="38"/>
      <c r="B17" s="39" t="s">
        <v>45</v>
      </c>
      <c r="C17" s="40">
        <v>75000</v>
      </c>
      <c r="D17" s="435">
        <v>0</v>
      </c>
      <c r="E17" s="40">
        <v>63829</v>
      </c>
      <c r="F17" s="40">
        <v>0</v>
      </c>
      <c r="G17" s="40">
        <v>62031</v>
      </c>
      <c r="H17" s="40">
        <v>1798</v>
      </c>
      <c r="I17" s="40">
        <v>0</v>
      </c>
      <c r="J17" s="41">
        <f t="shared" si="0"/>
        <v>0.85105333333333333</v>
      </c>
      <c r="K17" s="438"/>
    </row>
    <row r="18" spans="1:11">
      <c r="A18" s="38"/>
      <c r="B18" s="39" t="s">
        <v>46</v>
      </c>
      <c r="C18" s="40">
        <v>20800</v>
      </c>
      <c r="D18" s="435">
        <v>0</v>
      </c>
      <c r="E18" s="40">
        <v>22926</v>
      </c>
      <c r="F18" s="40">
        <v>0</v>
      </c>
      <c r="G18" s="40">
        <v>21370</v>
      </c>
      <c r="H18" s="40">
        <v>1556</v>
      </c>
      <c r="I18" s="40">
        <v>0</v>
      </c>
      <c r="J18" s="41">
        <f t="shared" si="0"/>
        <v>1.1022115384615385</v>
      </c>
      <c r="K18" s="438"/>
    </row>
    <row r="19" spans="1:11">
      <c r="A19" s="38"/>
      <c r="B19" s="39" t="s">
        <v>47</v>
      </c>
      <c r="C19" s="40">
        <v>1000</v>
      </c>
      <c r="D19" s="435">
        <v>0</v>
      </c>
      <c r="E19" s="40">
        <v>310</v>
      </c>
      <c r="F19" s="40">
        <v>0</v>
      </c>
      <c r="G19" s="40">
        <v>310</v>
      </c>
      <c r="H19" s="40">
        <v>0</v>
      </c>
      <c r="I19" s="40">
        <v>0</v>
      </c>
      <c r="J19" s="41">
        <f t="shared" si="0"/>
        <v>0.31</v>
      </c>
      <c r="K19" s="438"/>
    </row>
    <row r="20" spans="1:11">
      <c r="A20" s="38"/>
      <c r="B20" s="39" t="s">
        <v>48</v>
      </c>
      <c r="C20" s="40">
        <v>3200</v>
      </c>
      <c r="D20" s="436">
        <v>0</v>
      </c>
      <c r="E20" s="40">
        <v>6563</v>
      </c>
      <c r="F20" s="40">
        <v>0</v>
      </c>
      <c r="G20" s="40">
        <v>6563</v>
      </c>
      <c r="H20" s="40">
        <v>0</v>
      </c>
      <c r="I20" s="40">
        <v>0</v>
      </c>
      <c r="J20" s="41">
        <f t="shared" si="0"/>
        <v>2.0509374999999999</v>
      </c>
      <c r="K20" s="439"/>
    </row>
    <row r="21" spans="1:11" s="35" customFormat="1" ht="31.5">
      <c r="A21" s="30">
        <v>3</v>
      </c>
      <c r="B21" s="36" t="s">
        <v>50</v>
      </c>
      <c r="C21" s="33">
        <v>584000</v>
      </c>
      <c r="D21" s="33">
        <v>1667000</v>
      </c>
      <c r="E21" s="33">
        <v>1387693</v>
      </c>
      <c r="F21" s="33">
        <v>0</v>
      </c>
      <c r="G21" s="33">
        <v>1385781</v>
      </c>
      <c r="H21" s="33">
        <v>1912</v>
      </c>
      <c r="I21" s="33">
        <v>0</v>
      </c>
      <c r="J21" s="34">
        <f t="shared" si="0"/>
        <v>2.3761866438356165</v>
      </c>
      <c r="K21" s="437">
        <f>+E21/D21</f>
        <v>0.83244931013797241</v>
      </c>
    </row>
    <row r="22" spans="1:11">
      <c r="A22" s="38"/>
      <c r="B22" s="39" t="s">
        <v>45</v>
      </c>
      <c r="C22" s="40">
        <v>266000</v>
      </c>
      <c r="D22" s="440">
        <v>1667000</v>
      </c>
      <c r="E22" s="40">
        <v>695698</v>
      </c>
      <c r="F22" s="40">
        <v>0</v>
      </c>
      <c r="G22" s="40">
        <v>693804</v>
      </c>
      <c r="H22" s="40">
        <v>1894</v>
      </c>
      <c r="I22" s="40">
        <v>0</v>
      </c>
      <c r="J22" s="41">
        <f t="shared" si="0"/>
        <v>2.615406015037594</v>
      </c>
      <c r="K22" s="438"/>
    </row>
    <row r="23" spans="1:11">
      <c r="A23" s="38"/>
      <c r="B23" s="39" t="s">
        <v>46</v>
      </c>
      <c r="C23" s="40">
        <v>318000</v>
      </c>
      <c r="D23" s="441">
        <v>0</v>
      </c>
      <c r="E23" s="40">
        <v>691990</v>
      </c>
      <c r="F23" s="40">
        <v>0</v>
      </c>
      <c r="G23" s="40">
        <v>691972</v>
      </c>
      <c r="H23" s="40">
        <v>18</v>
      </c>
      <c r="I23" s="40">
        <v>0</v>
      </c>
      <c r="J23" s="41">
        <f t="shared" si="0"/>
        <v>2.176069182389937</v>
      </c>
      <c r="K23" s="438"/>
    </row>
    <row r="24" spans="1:11" hidden="1">
      <c r="A24" s="38"/>
      <c r="B24" s="39" t="s">
        <v>51</v>
      </c>
      <c r="C24" s="40">
        <v>0</v>
      </c>
      <c r="D24" s="441">
        <v>0</v>
      </c>
      <c r="E24" s="40">
        <v>0</v>
      </c>
      <c r="F24" s="40">
        <v>0</v>
      </c>
      <c r="G24" s="40">
        <v>0</v>
      </c>
      <c r="H24" s="40">
        <v>0</v>
      </c>
      <c r="I24" s="40">
        <v>0</v>
      </c>
      <c r="J24" s="41"/>
      <c r="K24" s="438"/>
    </row>
    <row r="25" spans="1:11">
      <c r="A25" s="38"/>
      <c r="B25" s="39" t="s">
        <v>47</v>
      </c>
      <c r="C25" s="40">
        <v>0</v>
      </c>
      <c r="D25" s="441">
        <v>0</v>
      </c>
      <c r="E25" s="40">
        <v>0</v>
      </c>
      <c r="F25" s="40">
        <v>0</v>
      </c>
      <c r="G25" s="40">
        <v>0</v>
      </c>
      <c r="H25" s="40">
        <v>0</v>
      </c>
      <c r="I25" s="40">
        <v>0</v>
      </c>
      <c r="J25" s="41"/>
      <c r="K25" s="438"/>
    </row>
    <row r="26" spans="1:11">
      <c r="A26" s="38"/>
      <c r="B26" s="39" t="s">
        <v>48</v>
      </c>
      <c r="C26" s="40">
        <v>0</v>
      </c>
      <c r="D26" s="441">
        <v>0</v>
      </c>
      <c r="E26" s="40">
        <v>5</v>
      </c>
      <c r="F26" s="40">
        <v>0</v>
      </c>
      <c r="G26" s="40">
        <v>5</v>
      </c>
      <c r="H26" s="40">
        <v>0</v>
      </c>
      <c r="I26" s="40">
        <v>0</v>
      </c>
      <c r="J26" s="41"/>
      <c r="K26" s="438"/>
    </row>
    <row r="27" spans="1:11" hidden="1">
      <c r="A27" s="38"/>
      <c r="B27" s="39" t="s">
        <v>52</v>
      </c>
      <c r="C27" s="40">
        <v>0</v>
      </c>
      <c r="D27" s="441">
        <v>0</v>
      </c>
      <c r="E27" s="40">
        <v>0</v>
      </c>
      <c r="F27" s="40">
        <v>0</v>
      </c>
      <c r="G27" s="40">
        <v>0</v>
      </c>
      <c r="H27" s="40">
        <v>0</v>
      </c>
      <c r="I27" s="40">
        <v>0</v>
      </c>
      <c r="J27" s="41"/>
      <c r="K27" s="439"/>
    </row>
    <row r="28" spans="1:11" s="35" customFormat="1" ht="22.5" customHeight="1">
      <c r="A28" s="30">
        <v>4</v>
      </c>
      <c r="B28" s="36" t="s">
        <v>53</v>
      </c>
      <c r="C28" s="33">
        <v>712000</v>
      </c>
      <c r="D28" s="33">
        <v>834000</v>
      </c>
      <c r="E28" s="33">
        <v>896366</v>
      </c>
      <c r="F28" s="33">
        <v>3</v>
      </c>
      <c r="G28" s="33">
        <v>562352</v>
      </c>
      <c r="H28" s="33">
        <v>270762</v>
      </c>
      <c r="I28" s="33">
        <v>63249</v>
      </c>
      <c r="J28" s="34">
        <f t="shared" si="0"/>
        <v>1.2589410112359551</v>
      </c>
      <c r="K28" s="437">
        <f>+E28/D28</f>
        <v>1.074779376498801</v>
      </c>
    </row>
    <row r="29" spans="1:11" ht="22.5" customHeight="1">
      <c r="A29" s="38"/>
      <c r="B29" s="39" t="s">
        <v>45</v>
      </c>
      <c r="C29" s="40">
        <v>580800</v>
      </c>
      <c r="D29" s="440">
        <v>834000</v>
      </c>
      <c r="E29" s="40">
        <v>658669</v>
      </c>
      <c r="F29" s="40">
        <v>0</v>
      </c>
      <c r="G29" s="40">
        <v>369722</v>
      </c>
      <c r="H29" s="40">
        <v>233164</v>
      </c>
      <c r="I29" s="40">
        <v>55783</v>
      </c>
      <c r="J29" s="41">
        <f t="shared" si="0"/>
        <v>1.1340719696969697</v>
      </c>
      <c r="K29" s="438"/>
    </row>
    <row r="30" spans="1:11" ht="22.5" customHeight="1">
      <c r="A30" s="38"/>
      <c r="B30" s="39" t="s">
        <v>46</v>
      </c>
      <c r="C30" s="40">
        <v>90000</v>
      </c>
      <c r="D30" s="441">
        <v>0</v>
      </c>
      <c r="E30" s="40">
        <v>182088</v>
      </c>
      <c r="F30" s="40">
        <v>0</v>
      </c>
      <c r="G30" s="40">
        <v>153547</v>
      </c>
      <c r="H30" s="40">
        <v>24723</v>
      </c>
      <c r="I30" s="40">
        <v>3818</v>
      </c>
      <c r="J30" s="41">
        <f t="shared" si="0"/>
        <v>2.0232000000000001</v>
      </c>
      <c r="K30" s="438"/>
    </row>
    <row r="31" spans="1:11" ht="22.5" customHeight="1">
      <c r="A31" s="38"/>
      <c r="B31" s="39" t="s">
        <v>47</v>
      </c>
      <c r="C31" s="40">
        <v>2700</v>
      </c>
      <c r="D31" s="441">
        <v>0</v>
      </c>
      <c r="E31" s="40">
        <v>8421</v>
      </c>
      <c r="F31" s="40">
        <v>3</v>
      </c>
      <c r="G31" s="40">
        <v>7410</v>
      </c>
      <c r="H31" s="40">
        <v>563</v>
      </c>
      <c r="I31" s="40">
        <v>445</v>
      </c>
      <c r="J31" s="41">
        <f t="shared" si="0"/>
        <v>3.1188888888888888</v>
      </c>
      <c r="K31" s="438"/>
    </row>
    <row r="32" spans="1:11" ht="21" customHeight="1">
      <c r="A32" s="38"/>
      <c r="B32" s="39" t="s">
        <v>48</v>
      </c>
      <c r="C32" s="40">
        <v>38500</v>
      </c>
      <c r="D32" s="442">
        <v>0</v>
      </c>
      <c r="E32" s="40">
        <v>47188</v>
      </c>
      <c r="F32" s="40">
        <v>0</v>
      </c>
      <c r="G32" s="40">
        <v>31673</v>
      </c>
      <c r="H32" s="40">
        <v>12312</v>
      </c>
      <c r="I32" s="40">
        <v>3203</v>
      </c>
      <c r="J32" s="41">
        <f t="shared" si="0"/>
        <v>1.2256623376623377</v>
      </c>
      <c r="K32" s="439"/>
    </row>
    <row r="33" spans="1:11" s="35" customFormat="1" ht="22.5" customHeight="1">
      <c r="A33" s="30">
        <v>5</v>
      </c>
      <c r="B33" s="36" t="s">
        <v>54</v>
      </c>
      <c r="C33" s="33">
        <v>450000</v>
      </c>
      <c r="D33" s="33">
        <v>419190</v>
      </c>
      <c r="E33" s="33">
        <v>574610</v>
      </c>
      <c r="F33" s="33">
        <v>0</v>
      </c>
      <c r="G33" s="33">
        <v>95971</v>
      </c>
      <c r="H33" s="33">
        <v>402836</v>
      </c>
      <c r="I33" s="33">
        <v>75803</v>
      </c>
      <c r="J33" s="34">
        <f t="shared" si="0"/>
        <v>1.2769111111111111</v>
      </c>
      <c r="K33" s="34">
        <f>+E33/D33</f>
        <v>1.3707626613230277</v>
      </c>
    </row>
    <row r="34" spans="1:11" s="35" customFormat="1" ht="22.5" customHeight="1">
      <c r="A34" s="30">
        <v>6</v>
      </c>
      <c r="B34" s="36" t="s">
        <v>55</v>
      </c>
      <c r="C34" s="33">
        <v>0</v>
      </c>
      <c r="D34" s="33">
        <v>0</v>
      </c>
      <c r="E34" s="33">
        <v>0</v>
      </c>
      <c r="F34" s="33">
        <v>0</v>
      </c>
      <c r="G34" s="33">
        <v>0</v>
      </c>
      <c r="H34" s="33">
        <v>0</v>
      </c>
      <c r="I34" s="33">
        <v>0</v>
      </c>
      <c r="J34" s="34"/>
      <c r="K34" s="34"/>
    </row>
    <row r="35" spans="1:11" s="35" customFormat="1" ht="22.5" customHeight="1">
      <c r="A35" s="30">
        <v>7</v>
      </c>
      <c r="B35" s="36" t="s">
        <v>56</v>
      </c>
      <c r="C35" s="33">
        <v>13000</v>
      </c>
      <c r="D35" s="33">
        <v>13280</v>
      </c>
      <c r="E35" s="33">
        <v>18690</v>
      </c>
      <c r="F35" s="33">
        <v>0</v>
      </c>
      <c r="G35" s="33">
        <v>0</v>
      </c>
      <c r="H35" s="33">
        <v>0</v>
      </c>
      <c r="I35" s="33">
        <v>18690</v>
      </c>
      <c r="J35" s="34">
        <f t="shared" si="0"/>
        <v>1.4376923076923076</v>
      </c>
      <c r="K35" s="34">
        <f>+E35/D35</f>
        <v>1.4073795180722892</v>
      </c>
    </row>
    <row r="36" spans="1:11" s="35" customFormat="1" ht="22.5" customHeight="1">
      <c r="A36" s="30">
        <v>8</v>
      </c>
      <c r="B36" s="36" t="s">
        <v>57</v>
      </c>
      <c r="C36" s="33">
        <v>290000</v>
      </c>
      <c r="D36" s="33">
        <v>290000</v>
      </c>
      <c r="E36" s="33">
        <v>488029</v>
      </c>
      <c r="F36" s="33">
        <v>0</v>
      </c>
      <c r="G36" s="33">
        <v>328758</v>
      </c>
      <c r="H36" s="33">
        <v>159271</v>
      </c>
      <c r="I36" s="33">
        <v>0</v>
      </c>
      <c r="J36" s="34">
        <f t="shared" si="0"/>
        <v>1.6828586206896552</v>
      </c>
      <c r="K36" s="34">
        <f>+E36/D36</f>
        <v>1.6828586206896552</v>
      </c>
    </row>
    <row r="37" spans="1:11" s="35" customFormat="1" ht="22.5" customHeight="1">
      <c r="A37" s="30">
        <v>9</v>
      </c>
      <c r="B37" s="36" t="s">
        <v>58</v>
      </c>
      <c r="C37" s="33">
        <v>770000</v>
      </c>
      <c r="D37" s="33">
        <v>932000</v>
      </c>
      <c r="E37" s="33">
        <v>509569</v>
      </c>
      <c r="F37" s="33">
        <v>264976</v>
      </c>
      <c r="G37" s="33">
        <v>244593</v>
      </c>
      <c r="H37" s="33">
        <v>0</v>
      </c>
      <c r="I37" s="33">
        <v>0</v>
      </c>
      <c r="J37" s="34">
        <f t="shared" si="0"/>
        <v>0.66177792207792208</v>
      </c>
      <c r="K37" s="34">
        <f>+E37/D37</f>
        <v>0.54674785407725324</v>
      </c>
    </row>
    <row r="38" spans="1:11" s="46" customFormat="1" ht="21.75" customHeight="1">
      <c r="A38" s="42"/>
      <c r="B38" s="43" t="s">
        <v>59</v>
      </c>
      <c r="C38" s="44">
        <v>400400</v>
      </c>
      <c r="D38" s="44">
        <v>0</v>
      </c>
      <c r="E38" s="40">
        <v>508446</v>
      </c>
      <c r="F38" s="40">
        <v>264392</v>
      </c>
      <c r="G38" s="40">
        <v>244054</v>
      </c>
      <c r="H38" s="40">
        <v>0</v>
      </c>
      <c r="I38" s="40">
        <v>0</v>
      </c>
      <c r="J38" s="45">
        <f t="shared" si="0"/>
        <v>1.2698451548451548</v>
      </c>
      <c r="K38" s="45"/>
    </row>
    <row r="39" spans="1:11" s="46" customFormat="1" ht="21.75" customHeight="1">
      <c r="A39" s="42"/>
      <c r="B39" s="43" t="s">
        <v>60</v>
      </c>
      <c r="C39" s="44">
        <v>369600</v>
      </c>
      <c r="D39" s="44">
        <v>0</v>
      </c>
      <c r="E39" s="40">
        <v>1123</v>
      </c>
      <c r="F39" s="40">
        <v>584</v>
      </c>
      <c r="G39" s="40">
        <v>539</v>
      </c>
      <c r="H39" s="40">
        <v>0</v>
      </c>
      <c r="I39" s="40">
        <v>0</v>
      </c>
      <c r="J39" s="45">
        <f>+E39/C39</f>
        <v>3.0384199134199136E-3</v>
      </c>
      <c r="K39" s="45"/>
    </row>
    <row r="40" spans="1:11" s="35" customFormat="1" ht="26.25" customHeight="1">
      <c r="A40" s="30">
        <v>10</v>
      </c>
      <c r="B40" s="36" t="s">
        <v>61</v>
      </c>
      <c r="C40" s="33">
        <v>150000</v>
      </c>
      <c r="D40" s="33">
        <v>155000</v>
      </c>
      <c r="E40" s="33">
        <v>139574</v>
      </c>
      <c r="F40" s="33">
        <v>66921</v>
      </c>
      <c r="G40" s="33">
        <v>40861</v>
      </c>
      <c r="H40" s="33">
        <v>18523</v>
      </c>
      <c r="I40" s="33">
        <v>13269</v>
      </c>
      <c r="J40" s="34">
        <f t="shared" si="0"/>
        <v>0.93049333333333328</v>
      </c>
      <c r="K40" s="34">
        <f>+E40/D40</f>
        <v>0.90047741935483872</v>
      </c>
    </row>
    <row r="41" spans="1:11" s="46" customFormat="1" ht="31.5">
      <c r="A41" s="42"/>
      <c r="B41" s="43" t="s">
        <v>62</v>
      </c>
      <c r="C41" s="44">
        <v>71000</v>
      </c>
      <c r="D41" s="44">
        <v>0</v>
      </c>
      <c r="E41" s="40">
        <v>67446</v>
      </c>
      <c r="F41" s="40">
        <v>66922</v>
      </c>
      <c r="G41" s="40">
        <v>463</v>
      </c>
      <c r="H41" s="40">
        <v>61</v>
      </c>
      <c r="I41" s="40">
        <v>0</v>
      </c>
      <c r="J41" s="45">
        <f t="shared" si="0"/>
        <v>0.949943661971831</v>
      </c>
      <c r="K41" s="45"/>
    </row>
    <row r="42" spans="1:11" s="46" customFormat="1" ht="28.5" customHeight="1">
      <c r="A42" s="42"/>
      <c r="B42" s="43" t="s">
        <v>63</v>
      </c>
      <c r="C42" s="44">
        <v>79000</v>
      </c>
      <c r="D42" s="44">
        <v>0</v>
      </c>
      <c r="E42" s="40">
        <v>72128</v>
      </c>
      <c r="F42" s="40">
        <v>0</v>
      </c>
      <c r="G42" s="40">
        <v>40397</v>
      </c>
      <c r="H42" s="40">
        <v>18462</v>
      </c>
      <c r="I42" s="40">
        <v>13269</v>
      </c>
      <c r="J42" s="45">
        <f t="shared" si="0"/>
        <v>0.91301265822784805</v>
      </c>
      <c r="K42" s="45"/>
    </row>
    <row r="43" spans="1:11" s="46" customFormat="1" ht="31.5">
      <c r="A43" s="42"/>
      <c r="B43" s="43" t="s">
        <v>64</v>
      </c>
      <c r="C43" s="44">
        <v>9200</v>
      </c>
      <c r="D43" s="44">
        <v>0</v>
      </c>
      <c r="E43" s="40">
        <v>12889</v>
      </c>
      <c r="F43" s="40">
        <v>0</v>
      </c>
      <c r="G43" s="40">
        <v>5973</v>
      </c>
      <c r="H43" s="40">
        <v>5381</v>
      </c>
      <c r="I43" s="40">
        <v>1535</v>
      </c>
      <c r="J43" s="45">
        <f t="shared" si="0"/>
        <v>1.4009782608695651</v>
      </c>
      <c r="K43" s="45"/>
    </row>
    <row r="44" spans="1:11" s="35" customFormat="1" ht="25.5" customHeight="1">
      <c r="A44" s="30">
        <v>11</v>
      </c>
      <c r="B44" s="36" t="s">
        <v>65</v>
      </c>
      <c r="C44" s="33">
        <v>1450000</v>
      </c>
      <c r="D44" s="33">
        <v>1800000</v>
      </c>
      <c r="E44" s="33">
        <v>3128376</v>
      </c>
      <c r="F44" s="33">
        <v>0</v>
      </c>
      <c r="G44" s="33">
        <v>720816</v>
      </c>
      <c r="H44" s="33">
        <v>1628307</v>
      </c>
      <c r="I44" s="33">
        <v>779253</v>
      </c>
      <c r="J44" s="37">
        <f t="shared" si="0"/>
        <v>2.1575006896551723</v>
      </c>
      <c r="K44" s="37">
        <f>+E44/D44</f>
        <v>1.7379866666666666</v>
      </c>
    </row>
    <row r="45" spans="1:11" s="46" customFormat="1" ht="31.5">
      <c r="A45" s="42"/>
      <c r="B45" s="43" t="s">
        <v>220</v>
      </c>
      <c r="C45" s="44">
        <v>1450000</v>
      </c>
      <c r="D45" s="44">
        <v>1800000</v>
      </c>
      <c r="E45" s="40">
        <v>3128376</v>
      </c>
      <c r="F45" s="40">
        <v>0</v>
      </c>
      <c r="G45" s="40">
        <v>720816</v>
      </c>
      <c r="H45" s="40">
        <v>1628307</v>
      </c>
      <c r="I45" s="40">
        <v>779253</v>
      </c>
      <c r="J45" s="45">
        <f t="shared" si="0"/>
        <v>2.1575006896551723</v>
      </c>
      <c r="K45" s="45">
        <f>+E45/D45</f>
        <v>1.7379866666666666</v>
      </c>
    </row>
    <row r="46" spans="1:11" s="35" customFormat="1" ht="22.5" customHeight="1">
      <c r="A46" s="30" t="s">
        <v>221</v>
      </c>
      <c r="B46" s="36" t="s">
        <v>66</v>
      </c>
      <c r="C46" s="33">
        <v>90000</v>
      </c>
      <c r="D46" s="33">
        <v>125420</v>
      </c>
      <c r="E46" s="33">
        <v>127253</v>
      </c>
      <c r="F46" s="33">
        <v>0</v>
      </c>
      <c r="G46" s="33">
        <v>76051</v>
      </c>
      <c r="H46" s="33">
        <v>39746</v>
      </c>
      <c r="I46" s="33">
        <v>11456</v>
      </c>
      <c r="J46" s="34">
        <f t="shared" si="0"/>
        <v>1.4139222222222223</v>
      </c>
      <c r="K46" s="34">
        <f>+E46/D46</f>
        <v>1.0146148939563069</v>
      </c>
    </row>
    <row r="47" spans="1:11" s="35" customFormat="1" ht="25.5" customHeight="1">
      <c r="A47" s="30">
        <v>13</v>
      </c>
      <c r="B47" s="36" t="s">
        <v>67</v>
      </c>
      <c r="C47" s="33">
        <v>10000</v>
      </c>
      <c r="D47" s="33">
        <v>0</v>
      </c>
      <c r="E47" s="33">
        <v>1092</v>
      </c>
      <c r="F47" s="33">
        <v>1092</v>
      </c>
      <c r="G47" s="33">
        <v>0</v>
      </c>
      <c r="H47" s="33">
        <v>0</v>
      </c>
      <c r="I47" s="33">
        <v>0</v>
      </c>
      <c r="J47" s="34">
        <f t="shared" si="0"/>
        <v>0.10920000000000001</v>
      </c>
      <c r="K47" s="34"/>
    </row>
    <row r="48" spans="1:11" s="46" customFormat="1" ht="41.25" customHeight="1">
      <c r="A48" s="43"/>
      <c r="B48" s="43" t="s">
        <v>68</v>
      </c>
      <c r="C48" s="44">
        <v>10000</v>
      </c>
      <c r="D48" s="44">
        <v>0</v>
      </c>
      <c r="E48" s="40">
        <v>1092</v>
      </c>
      <c r="F48" s="40">
        <v>1092</v>
      </c>
      <c r="G48" s="40">
        <v>0</v>
      </c>
      <c r="H48" s="40">
        <v>0</v>
      </c>
      <c r="I48" s="40">
        <v>0</v>
      </c>
      <c r="J48" s="45">
        <f t="shared" si="0"/>
        <v>0.10920000000000001</v>
      </c>
      <c r="K48" s="45"/>
    </row>
    <row r="49" spans="1:11" s="35" customFormat="1" ht="23.25" customHeight="1">
      <c r="A49" s="30">
        <v>14</v>
      </c>
      <c r="B49" s="36" t="s">
        <v>69</v>
      </c>
      <c r="C49" s="33">
        <v>0</v>
      </c>
      <c r="D49" s="33">
        <v>0</v>
      </c>
      <c r="E49" s="33">
        <v>0</v>
      </c>
      <c r="F49" s="33">
        <v>0</v>
      </c>
      <c r="G49" s="33">
        <v>0</v>
      </c>
      <c r="H49" s="33">
        <v>0</v>
      </c>
      <c r="I49" s="33">
        <v>0</v>
      </c>
      <c r="J49" s="34"/>
      <c r="K49" s="34"/>
    </row>
    <row r="50" spans="1:11" s="51" customFormat="1" ht="21" hidden="1" customHeight="1">
      <c r="A50" s="47"/>
      <c r="B50" s="48" t="s">
        <v>70</v>
      </c>
      <c r="C50" s="49">
        <v>0</v>
      </c>
      <c r="D50" s="49">
        <v>0</v>
      </c>
      <c r="E50" s="33">
        <v>0</v>
      </c>
      <c r="F50" s="33">
        <v>0</v>
      </c>
      <c r="G50" s="33">
        <v>0</v>
      </c>
      <c r="H50" s="33">
        <v>0</v>
      </c>
      <c r="I50" s="33">
        <v>0</v>
      </c>
      <c r="J50" s="50"/>
      <c r="K50" s="50"/>
    </row>
    <row r="51" spans="1:11" s="51" customFormat="1" ht="24.75" hidden="1" customHeight="1">
      <c r="A51" s="48"/>
      <c r="B51" s="48" t="s">
        <v>71</v>
      </c>
      <c r="C51" s="49">
        <v>0</v>
      </c>
      <c r="D51" s="49">
        <v>0</v>
      </c>
      <c r="E51" s="33">
        <v>0</v>
      </c>
      <c r="F51" s="33">
        <v>0</v>
      </c>
      <c r="G51" s="33">
        <v>0</v>
      </c>
      <c r="H51" s="33">
        <v>0</v>
      </c>
      <c r="I51" s="33">
        <v>0</v>
      </c>
      <c r="J51" s="50"/>
      <c r="K51" s="50"/>
    </row>
    <row r="52" spans="1:11" s="35" customFormat="1" ht="31.5">
      <c r="A52" s="30">
        <v>15</v>
      </c>
      <c r="B52" s="36" t="s">
        <v>72</v>
      </c>
      <c r="C52" s="33">
        <v>0</v>
      </c>
      <c r="D52" s="33">
        <v>0</v>
      </c>
      <c r="E52" s="33">
        <v>0</v>
      </c>
      <c r="F52" s="33">
        <v>0</v>
      </c>
      <c r="G52" s="33">
        <v>0</v>
      </c>
      <c r="H52" s="33">
        <v>0</v>
      </c>
      <c r="I52" s="33">
        <v>0</v>
      </c>
      <c r="J52" s="34"/>
      <c r="K52" s="34"/>
    </row>
    <row r="53" spans="1:11" s="51" customFormat="1" hidden="1">
      <c r="A53" s="48"/>
      <c r="B53" s="48" t="s">
        <v>73</v>
      </c>
      <c r="C53" s="49">
        <v>0</v>
      </c>
      <c r="D53" s="49">
        <v>0</v>
      </c>
      <c r="E53" s="33">
        <v>0</v>
      </c>
      <c r="F53" s="33">
        <v>0</v>
      </c>
      <c r="G53" s="33">
        <v>0</v>
      </c>
      <c r="H53" s="33">
        <v>0</v>
      </c>
      <c r="I53" s="33">
        <v>0</v>
      </c>
      <c r="J53" s="50"/>
      <c r="K53" s="50"/>
    </row>
    <row r="54" spans="1:11" s="51" customFormat="1" hidden="1">
      <c r="A54" s="48"/>
      <c r="B54" s="48" t="s">
        <v>74</v>
      </c>
      <c r="C54" s="49">
        <v>0</v>
      </c>
      <c r="D54" s="49">
        <v>0</v>
      </c>
      <c r="E54" s="33">
        <v>0</v>
      </c>
      <c r="F54" s="33">
        <v>0</v>
      </c>
      <c r="G54" s="33">
        <v>0</v>
      </c>
      <c r="H54" s="33">
        <v>0</v>
      </c>
      <c r="I54" s="33">
        <v>0</v>
      </c>
      <c r="J54" s="50"/>
      <c r="K54" s="50"/>
    </row>
    <row r="55" spans="1:11" s="35" customFormat="1" ht="35.25" customHeight="1">
      <c r="A55" s="30">
        <v>16</v>
      </c>
      <c r="B55" s="36" t="s">
        <v>75</v>
      </c>
      <c r="C55" s="33">
        <v>0</v>
      </c>
      <c r="D55" s="33">
        <v>0</v>
      </c>
      <c r="E55" s="33">
        <v>2148</v>
      </c>
      <c r="F55" s="33">
        <v>0</v>
      </c>
      <c r="G55" s="33">
        <v>2148</v>
      </c>
      <c r="H55" s="33">
        <v>0</v>
      </c>
      <c r="I55" s="33">
        <v>0</v>
      </c>
      <c r="J55" s="34"/>
      <c r="K55" s="34"/>
    </row>
    <row r="56" spans="1:11" s="35" customFormat="1" ht="25.5" customHeight="1">
      <c r="A56" s="30">
        <v>17</v>
      </c>
      <c r="B56" s="36" t="s">
        <v>76</v>
      </c>
      <c r="C56" s="33">
        <v>175000</v>
      </c>
      <c r="D56" s="33">
        <v>175000</v>
      </c>
      <c r="E56" s="33">
        <v>276036</v>
      </c>
      <c r="F56" s="33">
        <v>125694</v>
      </c>
      <c r="G56" s="33">
        <v>88626</v>
      </c>
      <c r="H56" s="33">
        <v>41252</v>
      </c>
      <c r="I56" s="33">
        <v>20464</v>
      </c>
      <c r="J56" s="34">
        <f t="shared" si="0"/>
        <v>1.5773485714285713</v>
      </c>
      <c r="K56" s="34">
        <f>+E56/D56</f>
        <v>1.5773485714285713</v>
      </c>
    </row>
    <row r="57" spans="1:11" s="46" customFormat="1" ht="25.5" customHeight="1">
      <c r="A57" s="43"/>
      <c r="B57" s="43" t="s">
        <v>77</v>
      </c>
      <c r="C57" s="44">
        <v>74900</v>
      </c>
      <c r="D57" s="44">
        <v>0</v>
      </c>
      <c r="E57" s="40">
        <v>125694</v>
      </c>
      <c r="F57" s="40">
        <v>125694</v>
      </c>
      <c r="G57" s="40">
        <v>0</v>
      </c>
      <c r="H57" s="40">
        <v>0</v>
      </c>
      <c r="I57" s="40">
        <v>0</v>
      </c>
      <c r="J57" s="45">
        <f t="shared" si="0"/>
        <v>1.6781575433911882</v>
      </c>
      <c r="K57" s="45"/>
    </row>
    <row r="58" spans="1:11" s="35" customFormat="1" ht="26.25" customHeight="1">
      <c r="A58" s="30">
        <v>18</v>
      </c>
      <c r="B58" s="36" t="s">
        <v>78</v>
      </c>
      <c r="C58" s="33">
        <v>25000</v>
      </c>
      <c r="D58" s="33">
        <v>36390</v>
      </c>
      <c r="E58" s="40">
        <v>90091</v>
      </c>
      <c r="F58" s="40">
        <v>3035</v>
      </c>
      <c r="G58" s="40">
        <v>26117</v>
      </c>
      <c r="H58" s="40">
        <v>34692</v>
      </c>
      <c r="I58" s="40">
        <v>26247</v>
      </c>
      <c r="J58" s="34">
        <f t="shared" si="0"/>
        <v>3.60364</v>
      </c>
      <c r="K58" s="34">
        <f>+E58/D58</f>
        <v>2.4757076119813135</v>
      </c>
    </row>
    <row r="59" spans="1:11" s="46" customFormat="1" ht="23.25" customHeight="1">
      <c r="A59" s="43"/>
      <c r="B59" s="43" t="s">
        <v>79</v>
      </c>
      <c r="C59" s="44">
        <v>2000</v>
      </c>
      <c r="D59" s="44">
        <v>0</v>
      </c>
      <c r="E59" s="40">
        <v>4336</v>
      </c>
      <c r="F59" s="40">
        <v>3036</v>
      </c>
      <c r="G59" s="40">
        <v>390</v>
      </c>
      <c r="H59" s="40">
        <v>390</v>
      </c>
      <c r="I59" s="40">
        <v>520</v>
      </c>
      <c r="J59" s="45">
        <f t="shared" si="0"/>
        <v>2.1680000000000001</v>
      </c>
      <c r="K59" s="45"/>
    </row>
    <row r="60" spans="1:11" s="46" customFormat="1" ht="23.25" customHeight="1">
      <c r="A60" s="42"/>
      <c r="B60" s="43" t="s">
        <v>80</v>
      </c>
      <c r="C60" s="44">
        <v>23000</v>
      </c>
      <c r="D60" s="44">
        <v>0</v>
      </c>
      <c r="E60" s="40">
        <v>85755</v>
      </c>
      <c r="F60" s="40">
        <v>0</v>
      </c>
      <c r="G60" s="40">
        <v>25727</v>
      </c>
      <c r="H60" s="40">
        <v>34302</v>
      </c>
      <c r="I60" s="40">
        <v>25726</v>
      </c>
      <c r="J60" s="45">
        <f t="shared" si="0"/>
        <v>3.728478260869565</v>
      </c>
      <c r="K60" s="45"/>
    </row>
    <row r="61" spans="1:11" s="35" customFormat="1" ht="26.25" customHeight="1">
      <c r="A61" s="30">
        <v>19</v>
      </c>
      <c r="B61" s="36" t="s">
        <v>81</v>
      </c>
      <c r="C61" s="33">
        <v>15000</v>
      </c>
      <c r="D61" s="33">
        <v>15000</v>
      </c>
      <c r="E61" s="40">
        <v>15204</v>
      </c>
      <c r="F61" s="40">
        <v>0</v>
      </c>
      <c r="G61" s="40">
        <v>0</v>
      </c>
      <c r="H61" s="40">
        <v>0</v>
      </c>
      <c r="I61" s="40">
        <v>15204</v>
      </c>
      <c r="J61" s="34">
        <f t="shared" si="0"/>
        <v>1.0136000000000001</v>
      </c>
      <c r="K61" s="34">
        <f>+E61/D61</f>
        <v>1.0136000000000001</v>
      </c>
    </row>
    <row r="62" spans="1:11" s="35" customFormat="1" ht="26.25" customHeight="1">
      <c r="A62" s="30">
        <v>20</v>
      </c>
      <c r="B62" s="36" t="s">
        <v>82</v>
      </c>
      <c r="C62" s="33">
        <v>1000</v>
      </c>
      <c r="D62" s="33">
        <v>1100</v>
      </c>
      <c r="E62" s="40">
        <v>1244</v>
      </c>
      <c r="F62" s="40">
        <v>0</v>
      </c>
      <c r="G62" s="40">
        <v>1244</v>
      </c>
      <c r="H62" s="40">
        <v>0</v>
      </c>
      <c r="I62" s="40">
        <v>0</v>
      </c>
      <c r="J62" s="34">
        <f t="shared" si="0"/>
        <v>1.244</v>
      </c>
      <c r="K62" s="34">
        <f>+E62/D62</f>
        <v>1.1309090909090909</v>
      </c>
    </row>
    <row r="63" spans="1:11" s="35" customFormat="1" ht="31.5">
      <c r="A63" s="30">
        <v>21</v>
      </c>
      <c r="B63" s="36" t="s">
        <v>83</v>
      </c>
      <c r="C63" s="33">
        <v>11000</v>
      </c>
      <c r="D63" s="33">
        <v>11000</v>
      </c>
      <c r="E63" s="40">
        <v>14738</v>
      </c>
      <c r="F63" s="40">
        <v>0</v>
      </c>
      <c r="G63" s="40">
        <v>14738</v>
      </c>
      <c r="H63" s="40">
        <v>0</v>
      </c>
      <c r="I63" s="40">
        <v>0</v>
      </c>
      <c r="J63" s="34">
        <f t="shared" si="0"/>
        <v>1.3398181818181818</v>
      </c>
      <c r="K63" s="34">
        <f>+E63/D63</f>
        <v>1.3398181818181818</v>
      </c>
    </row>
    <row r="64" spans="1:11" s="35" customFormat="1" ht="21.75" customHeight="1">
      <c r="A64" s="30" t="s">
        <v>84</v>
      </c>
      <c r="B64" s="36" t="s">
        <v>85</v>
      </c>
      <c r="C64" s="33">
        <v>0</v>
      </c>
      <c r="D64" s="33">
        <v>0</v>
      </c>
      <c r="E64" s="40">
        <v>0</v>
      </c>
      <c r="F64" s="40">
        <v>0</v>
      </c>
      <c r="G64" s="40">
        <v>0</v>
      </c>
      <c r="H64" s="40">
        <v>0</v>
      </c>
      <c r="I64" s="40">
        <v>0</v>
      </c>
      <c r="J64" s="34"/>
      <c r="K64" s="34"/>
    </row>
    <row r="65" spans="1:11" s="35" customFormat="1" ht="26.25" customHeight="1">
      <c r="A65" s="30" t="s">
        <v>88</v>
      </c>
      <c r="B65" s="36" t="s">
        <v>89</v>
      </c>
      <c r="C65" s="33">
        <v>8450000</v>
      </c>
      <c r="D65" s="33">
        <v>8450000</v>
      </c>
      <c r="E65" s="33">
        <v>9248877</v>
      </c>
      <c r="F65" s="33">
        <v>9248877</v>
      </c>
      <c r="G65" s="33">
        <v>0</v>
      </c>
      <c r="H65" s="33">
        <v>0</v>
      </c>
      <c r="I65" s="33">
        <v>0</v>
      </c>
      <c r="J65" s="34">
        <f t="shared" si="0"/>
        <v>1.0945416568047337</v>
      </c>
      <c r="K65" s="437">
        <f>+E65/D65</f>
        <v>1.0945416568047337</v>
      </c>
    </row>
    <row r="66" spans="1:11" ht="26.25" customHeight="1">
      <c r="A66" s="38">
        <v>1</v>
      </c>
      <c r="B66" s="39" t="s">
        <v>90</v>
      </c>
      <c r="C66" s="40">
        <v>80000</v>
      </c>
      <c r="D66" s="440">
        <v>8450000</v>
      </c>
      <c r="E66" s="40">
        <v>7644</v>
      </c>
      <c r="F66" s="40">
        <v>7644</v>
      </c>
      <c r="G66" s="40">
        <v>0</v>
      </c>
      <c r="H66" s="40">
        <v>0</v>
      </c>
      <c r="I66" s="40">
        <v>0</v>
      </c>
      <c r="J66" s="41">
        <f t="shared" si="0"/>
        <v>9.5549999999999996E-2</v>
      </c>
      <c r="K66" s="438"/>
    </row>
    <row r="67" spans="1:11" ht="26.25" customHeight="1">
      <c r="A67" s="38">
        <v>2</v>
      </c>
      <c r="B67" s="39" t="s">
        <v>91</v>
      </c>
      <c r="C67" s="40">
        <v>40000</v>
      </c>
      <c r="D67" s="441">
        <v>0</v>
      </c>
      <c r="E67" s="40">
        <v>97094</v>
      </c>
      <c r="F67" s="40">
        <v>97094</v>
      </c>
      <c r="G67" s="40">
        <v>0</v>
      </c>
      <c r="H67" s="40">
        <v>0</v>
      </c>
      <c r="I67" s="40">
        <v>0</v>
      </c>
      <c r="J67" s="41">
        <f t="shared" si="0"/>
        <v>2.4273500000000001</v>
      </c>
      <c r="K67" s="438"/>
    </row>
    <row r="68" spans="1:11" ht="26.25" customHeight="1">
      <c r="A68" s="38">
        <v>3</v>
      </c>
      <c r="B68" s="39" t="s">
        <v>92</v>
      </c>
      <c r="C68" s="40">
        <v>1000</v>
      </c>
      <c r="D68" s="441">
        <v>0</v>
      </c>
      <c r="E68" s="40">
        <v>1497</v>
      </c>
      <c r="F68" s="40">
        <v>1497</v>
      </c>
      <c r="G68" s="40">
        <v>0</v>
      </c>
      <c r="H68" s="40">
        <v>0</v>
      </c>
      <c r="I68" s="40">
        <v>0</v>
      </c>
      <c r="J68" s="41">
        <f t="shared" si="0"/>
        <v>1.4970000000000001</v>
      </c>
      <c r="K68" s="438"/>
    </row>
    <row r="69" spans="1:11" ht="26.25" customHeight="1">
      <c r="A69" s="38">
        <v>4</v>
      </c>
      <c r="B69" s="39" t="s">
        <v>93</v>
      </c>
      <c r="C69" s="40">
        <v>8228600</v>
      </c>
      <c r="D69" s="441">
        <v>0</v>
      </c>
      <c r="E69" s="40">
        <v>9050963</v>
      </c>
      <c r="F69" s="40">
        <v>9050963</v>
      </c>
      <c r="G69" s="40">
        <v>0</v>
      </c>
      <c r="H69" s="40">
        <v>0</v>
      </c>
      <c r="I69" s="40">
        <v>0</v>
      </c>
      <c r="J69" s="41">
        <f t="shared" si="0"/>
        <v>1.0999396009041635</v>
      </c>
      <c r="K69" s="438"/>
    </row>
    <row r="70" spans="1:11" ht="30.75" customHeight="1">
      <c r="A70" s="38">
        <v>5</v>
      </c>
      <c r="B70" s="39" t="s">
        <v>94</v>
      </c>
      <c r="C70" s="40">
        <v>0</v>
      </c>
      <c r="D70" s="441">
        <v>0</v>
      </c>
      <c r="E70" s="40">
        <v>199</v>
      </c>
      <c r="F70" s="40">
        <v>199</v>
      </c>
      <c r="G70" s="40">
        <v>0</v>
      </c>
      <c r="H70" s="40">
        <v>0</v>
      </c>
      <c r="I70" s="40">
        <v>0</v>
      </c>
      <c r="J70" s="41"/>
      <c r="K70" s="438"/>
    </row>
    <row r="71" spans="1:11" ht="25.5" hidden="1" customHeight="1">
      <c r="A71" s="38">
        <v>6</v>
      </c>
      <c r="B71" s="39" t="s">
        <v>95</v>
      </c>
      <c r="C71" s="40">
        <v>0</v>
      </c>
      <c r="D71" s="441">
        <v>0</v>
      </c>
      <c r="E71" s="40">
        <v>0</v>
      </c>
      <c r="F71" s="40">
        <v>0</v>
      </c>
      <c r="G71" s="40">
        <v>0</v>
      </c>
      <c r="H71" s="40">
        <v>0</v>
      </c>
      <c r="I71" s="40">
        <v>0</v>
      </c>
      <c r="J71" s="41"/>
      <c r="K71" s="438"/>
    </row>
    <row r="72" spans="1:11" ht="32.25" customHeight="1">
      <c r="A72" s="38">
        <v>6</v>
      </c>
      <c r="B72" s="39" t="s">
        <v>96</v>
      </c>
      <c r="C72" s="40">
        <v>100000</v>
      </c>
      <c r="D72" s="441">
        <v>0</v>
      </c>
      <c r="E72" s="40">
        <v>89213</v>
      </c>
      <c r="F72" s="40">
        <v>89213</v>
      </c>
      <c r="G72" s="40">
        <v>0</v>
      </c>
      <c r="H72" s="40">
        <v>0</v>
      </c>
      <c r="I72" s="40">
        <v>0</v>
      </c>
      <c r="J72" s="41">
        <f t="shared" si="0"/>
        <v>0.89212999999999998</v>
      </c>
      <c r="K72" s="438"/>
    </row>
    <row r="73" spans="1:11" ht="22.5" customHeight="1">
      <c r="A73" s="38">
        <v>7</v>
      </c>
      <c r="B73" s="39" t="s">
        <v>97</v>
      </c>
      <c r="C73" s="40">
        <v>400</v>
      </c>
      <c r="D73" s="441">
        <v>0</v>
      </c>
      <c r="E73" s="40">
        <v>0</v>
      </c>
      <c r="F73" s="40">
        <v>0</v>
      </c>
      <c r="G73" s="40">
        <v>0</v>
      </c>
      <c r="H73" s="40">
        <v>0</v>
      </c>
      <c r="I73" s="40">
        <v>0</v>
      </c>
      <c r="J73" s="41">
        <f>+E73/C73</f>
        <v>0</v>
      </c>
      <c r="K73" s="438"/>
    </row>
    <row r="74" spans="1:11" ht="22.5" customHeight="1">
      <c r="A74" s="38">
        <v>8</v>
      </c>
      <c r="B74" s="39" t="s">
        <v>87</v>
      </c>
      <c r="C74" s="40">
        <v>0</v>
      </c>
      <c r="D74" s="442">
        <v>0</v>
      </c>
      <c r="E74" s="40">
        <v>2267</v>
      </c>
      <c r="F74" s="40">
        <v>2267</v>
      </c>
      <c r="G74" s="40">
        <v>0</v>
      </c>
      <c r="H74" s="40">
        <v>0</v>
      </c>
      <c r="I74" s="40">
        <v>0</v>
      </c>
      <c r="J74" s="41"/>
      <c r="K74" s="439"/>
    </row>
    <row r="75" spans="1:11" s="35" customFormat="1" ht="21.75" customHeight="1">
      <c r="A75" s="30" t="s">
        <v>98</v>
      </c>
      <c r="B75" s="36" t="s">
        <v>99</v>
      </c>
      <c r="C75" s="33">
        <v>0</v>
      </c>
      <c r="D75" s="33">
        <v>0</v>
      </c>
      <c r="E75" s="33">
        <v>16397</v>
      </c>
      <c r="F75" s="33">
        <v>16397</v>
      </c>
      <c r="G75" s="33">
        <v>0</v>
      </c>
      <c r="H75" s="33">
        <v>0</v>
      </c>
      <c r="I75" s="33">
        <v>0</v>
      </c>
      <c r="J75" s="34"/>
      <c r="K75" s="34"/>
    </row>
    <row r="76" spans="1:11" s="35" customFormat="1" ht="21.75" customHeight="1">
      <c r="A76" s="30" t="s">
        <v>100</v>
      </c>
      <c r="B76" s="48" t="s">
        <v>101</v>
      </c>
      <c r="C76" s="33">
        <v>0</v>
      </c>
      <c r="D76" s="33">
        <v>0</v>
      </c>
      <c r="E76" s="33">
        <v>22667</v>
      </c>
      <c r="F76" s="33">
        <v>0</v>
      </c>
      <c r="G76" s="33">
        <v>0</v>
      </c>
      <c r="H76" s="33">
        <v>-70</v>
      </c>
      <c r="I76" s="33">
        <v>22737</v>
      </c>
      <c r="J76" s="34"/>
      <c r="K76" s="34"/>
    </row>
    <row r="77" spans="1:11" ht="22.5" customHeight="1">
      <c r="A77" s="38">
        <v>1</v>
      </c>
      <c r="B77" s="39" t="s">
        <v>102</v>
      </c>
      <c r="C77" s="40">
        <v>0</v>
      </c>
      <c r="D77" s="40">
        <v>0</v>
      </c>
      <c r="E77" s="40">
        <v>18877</v>
      </c>
      <c r="F77" s="40">
        <v>0</v>
      </c>
      <c r="G77" s="40">
        <v>0</v>
      </c>
      <c r="H77" s="40">
        <v>-70</v>
      </c>
      <c r="I77" s="40">
        <v>18947</v>
      </c>
      <c r="J77" s="41"/>
      <c r="K77" s="41"/>
    </row>
    <row r="78" spans="1:11" ht="22.5" customHeight="1">
      <c r="A78" s="38">
        <v>2</v>
      </c>
      <c r="B78" s="39" t="s">
        <v>103</v>
      </c>
      <c r="C78" s="40">
        <v>0</v>
      </c>
      <c r="D78" s="40">
        <v>0</v>
      </c>
      <c r="E78" s="40">
        <v>3790</v>
      </c>
      <c r="F78" s="40">
        <v>0</v>
      </c>
      <c r="G78" s="40">
        <v>0</v>
      </c>
      <c r="H78" s="40">
        <v>0</v>
      </c>
      <c r="I78" s="40">
        <v>3790</v>
      </c>
      <c r="J78" s="41"/>
      <c r="K78" s="41"/>
    </row>
    <row r="79" spans="1:11" s="35" customFormat="1" ht="31.5">
      <c r="A79" s="30" t="s">
        <v>104</v>
      </c>
      <c r="B79" s="36" t="s">
        <v>105</v>
      </c>
      <c r="C79" s="33">
        <v>0</v>
      </c>
      <c r="D79" s="33">
        <v>0</v>
      </c>
      <c r="E79" s="33">
        <v>0</v>
      </c>
      <c r="F79" s="33">
        <v>0</v>
      </c>
      <c r="G79" s="33">
        <v>0</v>
      </c>
      <c r="H79" s="33">
        <v>0</v>
      </c>
      <c r="I79" s="33">
        <v>0</v>
      </c>
      <c r="J79" s="34"/>
      <c r="K79" s="34"/>
    </row>
    <row r="80" spans="1:11" s="35" customFormat="1" ht="31.5">
      <c r="A80" s="47">
        <v>1</v>
      </c>
      <c r="B80" s="48" t="s">
        <v>106</v>
      </c>
      <c r="C80" s="33">
        <v>0</v>
      </c>
      <c r="D80" s="33">
        <v>0</v>
      </c>
      <c r="E80" s="40">
        <v>0</v>
      </c>
      <c r="F80" s="40">
        <v>0</v>
      </c>
      <c r="G80" s="40">
        <v>0</v>
      </c>
      <c r="H80" s="40">
        <v>0</v>
      </c>
      <c r="I80" s="40">
        <v>0</v>
      </c>
      <c r="J80" s="34"/>
      <c r="K80" s="34"/>
    </row>
    <row r="81" spans="1:11" s="35" customFormat="1" ht="21" customHeight="1">
      <c r="A81" s="47">
        <v>2</v>
      </c>
      <c r="B81" s="48" t="s">
        <v>107</v>
      </c>
      <c r="C81" s="33">
        <v>0</v>
      </c>
      <c r="D81" s="33">
        <v>0</v>
      </c>
      <c r="E81" s="33">
        <v>0</v>
      </c>
      <c r="F81" s="33">
        <v>0</v>
      </c>
      <c r="G81" s="33">
        <v>0</v>
      </c>
      <c r="H81" s="33">
        <v>0</v>
      </c>
      <c r="I81" s="33">
        <v>0</v>
      </c>
      <c r="J81" s="34"/>
      <c r="K81" s="34"/>
    </row>
    <row r="82" spans="1:11" ht="21" hidden="1" customHeight="1">
      <c r="A82" s="38" t="s">
        <v>222</v>
      </c>
      <c r="B82" s="39" t="s">
        <v>108</v>
      </c>
      <c r="C82" s="40">
        <v>0</v>
      </c>
      <c r="D82" s="40">
        <v>0</v>
      </c>
      <c r="E82" s="40">
        <v>0</v>
      </c>
      <c r="F82" s="40">
        <v>0</v>
      </c>
      <c r="G82" s="40">
        <v>0</v>
      </c>
      <c r="H82" s="40">
        <v>0</v>
      </c>
      <c r="I82" s="40">
        <v>0</v>
      </c>
      <c r="J82" s="41"/>
      <c r="K82" s="41"/>
    </row>
    <row r="83" spans="1:11" ht="21" hidden="1" customHeight="1">
      <c r="A83" s="38" t="s">
        <v>223</v>
      </c>
      <c r="B83" s="39" t="s">
        <v>109</v>
      </c>
      <c r="C83" s="40">
        <v>0</v>
      </c>
      <c r="D83" s="40">
        <v>0</v>
      </c>
      <c r="E83" s="40">
        <v>0</v>
      </c>
      <c r="F83" s="40">
        <v>0</v>
      </c>
      <c r="G83" s="40">
        <v>0</v>
      </c>
      <c r="H83" s="40">
        <v>0</v>
      </c>
      <c r="I83" s="40">
        <v>0</v>
      </c>
      <c r="J83" s="41"/>
      <c r="K83" s="41"/>
    </row>
    <row r="84" spans="1:11" s="35" customFormat="1" ht="21" customHeight="1">
      <c r="A84" s="47">
        <v>3</v>
      </c>
      <c r="B84" s="48" t="s">
        <v>110</v>
      </c>
      <c r="C84" s="33">
        <v>0</v>
      </c>
      <c r="D84" s="33">
        <v>0</v>
      </c>
      <c r="E84" s="40">
        <v>0</v>
      </c>
      <c r="F84" s="40">
        <v>0</v>
      </c>
      <c r="G84" s="40">
        <v>0</v>
      </c>
      <c r="H84" s="40">
        <v>0</v>
      </c>
      <c r="I84" s="40">
        <v>0</v>
      </c>
      <c r="J84" s="34"/>
      <c r="K84" s="34"/>
    </row>
    <row r="85" spans="1:11" s="35" customFormat="1" ht="21" customHeight="1">
      <c r="A85" s="30" t="s">
        <v>181</v>
      </c>
      <c r="B85" s="36" t="s">
        <v>224</v>
      </c>
      <c r="C85" s="33">
        <v>0</v>
      </c>
      <c r="D85" s="33">
        <v>101045</v>
      </c>
      <c r="E85" s="40">
        <v>0</v>
      </c>
      <c r="F85" s="40">
        <v>0</v>
      </c>
      <c r="G85" s="40">
        <v>0</v>
      </c>
      <c r="H85" s="40">
        <v>0</v>
      </c>
      <c r="I85" s="40">
        <v>0</v>
      </c>
      <c r="J85" s="34"/>
      <c r="K85" s="34"/>
    </row>
    <row r="86" spans="1:11" s="35" customFormat="1" ht="39" customHeight="1">
      <c r="A86" s="30" t="s">
        <v>225</v>
      </c>
      <c r="B86" s="36" t="s">
        <v>226</v>
      </c>
      <c r="C86" s="33">
        <v>0</v>
      </c>
      <c r="D86" s="33">
        <v>500000</v>
      </c>
      <c r="E86" s="40">
        <v>0</v>
      </c>
      <c r="F86" s="40">
        <v>0</v>
      </c>
      <c r="G86" s="40">
        <v>0</v>
      </c>
      <c r="H86" s="40">
        <v>0</v>
      </c>
      <c r="I86" s="40">
        <v>0</v>
      </c>
      <c r="J86" s="34"/>
      <c r="K86" s="34"/>
    </row>
    <row r="87" spans="1:11" s="35" customFormat="1" ht="21.75" customHeight="1">
      <c r="A87" s="30" t="s">
        <v>38</v>
      </c>
      <c r="B87" s="36" t="s">
        <v>111</v>
      </c>
      <c r="C87" s="33">
        <v>343700</v>
      </c>
      <c r="D87" s="33">
        <v>306300</v>
      </c>
      <c r="E87" s="33">
        <v>163323</v>
      </c>
      <c r="F87" s="33">
        <v>0</v>
      </c>
      <c r="G87" s="33">
        <v>163323</v>
      </c>
      <c r="H87" s="33">
        <v>0</v>
      </c>
      <c r="I87" s="33">
        <v>0</v>
      </c>
      <c r="J87" s="34">
        <f>+E87/C87</f>
        <v>0.47519057317427987</v>
      </c>
      <c r="K87" s="34">
        <f t="shared" ref="K87:K99" si="1">+E87/D87</f>
        <v>0.53321253672869739</v>
      </c>
    </row>
    <row r="88" spans="1:11" s="35" customFormat="1" ht="21.75" customHeight="1">
      <c r="A88" s="30" t="s">
        <v>112</v>
      </c>
      <c r="B88" s="36" t="s">
        <v>113</v>
      </c>
      <c r="C88" s="33">
        <v>306300</v>
      </c>
      <c r="D88" s="33">
        <v>306300</v>
      </c>
      <c r="E88" s="33">
        <v>163323</v>
      </c>
      <c r="F88" s="33">
        <v>0</v>
      </c>
      <c r="G88" s="33">
        <v>163323</v>
      </c>
      <c r="H88" s="33">
        <v>0</v>
      </c>
      <c r="I88" s="33">
        <v>0</v>
      </c>
      <c r="J88" s="34">
        <f>+E88/C88</f>
        <v>0.53321253672869739</v>
      </c>
      <c r="K88" s="34">
        <f t="shared" si="1"/>
        <v>0.53321253672869739</v>
      </c>
    </row>
    <row r="89" spans="1:11" ht="21.75" customHeight="1">
      <c r="A89" s="38">
        <v>1</v>
      </c>
      <c r="B89" s="39" t="s">
        <v>114</v>
      </c>
      <c r="C89" s="40">
        <v>0</v>
      </c>
      <c r="D89" s="40">
        <v>0</v>
      </c>
      <c r="E89" s="40">
        <v>0</v>
      </c>
      <c r="F89" s="40">
        <v>0</v>
      </c>
      <c r="G89" s="40">
        <v>0</v>
      </c>
      <c r="H89" s="40">
        <v>0</v>
      </c>
      <c r="I89" s="40">
        <v>0</v>
      </c>
      <c r="J89" s="41"/>
      <c r="K89" s="41"/>
    </row>
    <row r="90" spans="1:11" ht="21.75" customHeight="1">
      <c r="A90" s="38">
        <v>2</v>
      </c>
      <c r="B90" s="39" t="s">
        <v>115</v>
      </c>
      <c r="C90" s="40">
        <v>306300</v>
      </c>
      <c r="D90" s="40">
        <v>306300</v>
      </c>
      <c r="E90" s="40">
        <v>163323</v>
      </c>
      <c r="F90" s="40">
        <v>0</v>
      </c>
      <c r="G90" s="40">
        <v>163323</v>
      </c>
      <c r="H90" s="40">
        <v>0</v>
      </c>
      <c r="I90" s="40">
        <v>0</v>
      </c>
      <c r="J90" s="41">
        <f>+E90/C90</f>
        <v>0.53321253672869739</v>
      </c>
      <c r="K90" s="41">
        <f t="shared" si="1"/>
        <v>0.53321253672869739</v>
      </c>
    </row>
    <row r="91" spans="1:11" s="35" customFormat="1" ht="21.75" customHeight="1">
      <c r="A91" s="30" t="s">
        <v>84</v>
      </c>
      <c r="B91" s="36" t="s">
        <v>116</v>
      </c>
      <c r="C91" s="33">
        <v>37400</v>
      </c>
      <c r="D91" s="33">
        <v>0</v>
      </c>
      <c r="E91" s="33">
        <v>0</v>
      </c>
      <c r="F91" s="33">
        <v>0</v>
      </c>
      <c r="G91" s="33">
        <v>0</v>
      </c>
      <c r="H91" s="33">
        <v>0</v>
      </c>
      <c r="I91" s="33">
        <v>0</v>
      </c>
      <c r="J91" s="34">
        <f>+E91/C91</f>
        <v>0</v>
      </c>
      <c r="K91" s="34"/>
    </row>
    <row r="92" spans="1:11" ht="21.75" customHeight="1">
      <c r="A92" s="38">
        <v>1</v>
      </c>
      <c r="B92" s="39" t="s">
        <v>114</v>
      </c>
      <c r="C92" s="40">
        <v>0</v>
      </c>
      <c r="D92" s="40">
        <v>0</v>
      </c>
      <c r="E92" s="40">
        <v>0</v>
      </c>
      <c r="F92" s="40">
        <v>0</v>
      </c>
      <c r="G92" s="40">
        <v>0</v>
      </c>
      <c r="H92" s="40">
        <v>0</v>
      </c>
      <c r="I92" s="40">
        <v>0</v>
      </c>
      <c r="J92" s="41"/>
      <c r="K92" s="41"/>
    </row>
    <row r="93" spans="1:11" ht="21.75" customHeight="1">
      <c r="A93" s="38">
        <v>2</v>
      </c>
      <c r="B93" s="39" t="s">
        <v>115</v>
      </c>
      <c r="C93" s="40">
        <v>37400</v>
      </c>
      <c r="D93" s="40">
        <v>0</v>
      </c>
      <c r="E93" s="40">
        <v>0</v>
      </c>
      <c r="F93" s="40">
        <v>0</v>
      </c>
      <c r="G93" s="40">
        <v>0</v>
      </c>
      <c r="H93" s="40">
        <v>0</v>
      </c>
      <c r="I93" s="40">
        <v>0</v>
      </c>
      <c r="J93" s="41">
        <f t="shared" ref="J93:J99" si="2">+E93/C93</f>
        <v>0</v>
      </c>
      <c r="K93" s="41"/>
    </row>
    <row r="94" spans="1:11" s="35" customFormat="1" ht="24.75" customHeight="1">
      <c r="A94" s="30" t="s">
        <v>117</v>
      </c>
      <c r="B94" s="36" t="s">
        <v>118</v>
      </c>
      <c r="C94" s="33">
        <v>12230593</v>
      </c>
      <c r="D94" s="33">
        <v>12230593</v>
      </c>
      <c r="E94" s="33">
        <v>22805833</v>
      </c>
      <c r="F94" s="33">
        <v>21318</v>
      </c>
      <c r="G94" s="33">
        <v>12307537</v>
      </c>
      <c r="H94" s="33">
        <v>7810931</v>
      </c>
      <c r="I94" s="33">
        <v>2666047</v>
      </c>
      <c r="J94" s="34">
        <f t="shared" si="2"/>
        <v>1.8646547227922636</v>
      </c>
      <c r="K94" s="34">
        <f t="shared" si="1"/>
        <v>1.8646547227922636</v>
      </c>
    </row>
    <row r="95" spans="1:11" s="35" customFormat="1" ht="24.75" customHeight="1">
      <c r="A95" s="30" t="s">
        <v>112</v>
      </c>
      <c r="B95" s="36" t="s">
        <v>119</v>
      </c>
      <c r="C95" s="33">
        <v>12230593</v>
      </c>
      <c r="D95" s="33">
        <v>12230593</v>
      </c>
      <c r="E95" s="33">
        <v>22708560</v>
      </c>
      <c r="F95" s="33">
        <v>0</v>
      </c>
      <c r="G95" s="33">
        <v>12242962</v>
      </c>
      <c r="H95" s="33">
        <v>7799551</v>
      </c>
      <c r="I95" s="33">
        <v>2666047</v>
      </c>
      <c r="J95" s="34">
        <f t="shared" si="2"/>
        <v>1.8567014698306126</v>
      </c>
      <c r="K95" s="34">
        <f t="shared" si="1"/>
        <v>1.8567014698306126</v>
      </c>
    </row>
    <row r="96" spans="1:11" s="51" customFormat="1" ht="23.25" customHeight="1">
      <c r="A96" s="47" t="s">
        <v>227</v>
      </c>
      <c r="B96" s="48" t="s">
        <v>120</v>
      </c>
      <c r="C96" s="49">
        <v>7714770</v>
      </c>
      <c r="D96" s="49">
        <v>7714770</v>
      </c>
      <c r="E96" s="49">
        <v>14998993</v>
      </c>
      <c r="F96" s="49">
        <v>0</v>
      </c>
      <c r="G96" s="49">
        <v>7714770</v>
      </c>
      <c r="H96" s="49">
        <v>6319899</v>
      </c>
      <c r="I96" s="49">
        <v>964324</v>
      </c>
      <c r="J96" s="50">
        <f t="shared" si="2"/>
        <v>1.9441918553631541</v>
      </c>
      <c r="K96" s="50">
        <f t="shared" si="1"/>
        <v>1.9441918553631541</v>
      </c>
    </row>
    <row r="97" spans="1:11" s="51" customFormat="1" ht="23.25" customHeight="1">
      <c r="A97" s="47" t="s">
        <v>228</v>
      </c>
      <c r="B97" s="48" t="s">
        <v>121</v>
      </c>
      <c r="C97" s="49">
        <v>4515823</v>
      </c>
      <c r="D97" s="49">
        <v>4515823</v>
      </c>
      <c r="E97" s="49">
        <v>7709567</v>
      </c>
      <c r="F97" s="49">
        <v>0</v>
      </c>
      <c r="G97" s="49">
        <v>4528192</v>
      </c>
      <c r="H97" s="49">
        <v>1479652</v>
      </c>
      <c r="I97" s="49">
        <v>1701723</v>
      </c>
      <c r="J97" s="50">
        <f t="shared" si="2"/>
        <v>1.7072340966419632</v>
      </c>
      <c r="K97" s="50">
        <f t="shared" si="1"/>
        <v>1.7072340966419632</v>
      </c>
    </row>
    <row r="98" spans="1:11" s="46" customFormat="1" ht="20.25" customHeight="1">
      <c r="A98" s="42" t="s">
        <v>222</v>
      </c>
      <c r="B98" s="43" t="s">
        <v>122</v>
      </c>
      <c r="C98" s="44">
        <v>3762673</v>
      </c>
      <c r="D98" s="44">
        <v>3762673</v>
      </c>
      <c r="E98" s="44">
        <v>7406267</v>
      </c>
      <c r="F98" s="44">
        <v>0</v>
      </c>
      <c r="G98" s="44">
        <v>4224892</v>
      </c>
      <c r="H98" s="44">
        <v>1479652</v>
      </c>
      <c r="I98" s="44">
        <v>1701723</v>
      </c>
      <c r="J98" s="45">
        <f t="shared" si="2"/>
        <v>1.9683525514972999</v>
      </c>
      <c r="K98" s="45">
        <f t="shared" si="1"/>
        <v>1.9683525514972999</v>
      </c>
    </row>
    <row r="99" spans="1:11" s="46" customFormat="1" ht="20.25" customHeight="1">
      <c r="A99" s="42" t="s">
        <v>223</v>
      </c>
      <c r="B99" s="43" t="s">
        <v>123</v>
      </c>
      <c r="C99" s="44">
        <v>753150</v>
      </c>
      <c r="D99" s="44">
        <v>753150</v>
      </c>
      <c r="E99" s="44">
        <v>303300</v>
      </c>
      <c r="F99" s="44">
        <v>0</v>
      </c>
      <c r="G99" s="44">
        <v>303300</v>
      </c>
      <c r="H99" s="44">
        <v>0</v>
      </c>
      <c r="I99" s="44">
        <v>0</v>
      </c>
      <c r="J99" s="45">
        <f t="shared" si="2"/>
        <v>0.40270862378012351</v>
      </c>
      <c r="K99" s="45">
        <f t="shared" si="1"/>
        <v>0.40270862378012351</v>
      </c>
    </row>
    <row r="100" spans="1:11" s="35" customFormat="1" ht="24.75" customHeight="1">
      <c r="A100" s="30" t="s">
        <v>84</v>
      </c>
      <c r="B100" s="36" t="s">
        <v>124</v>
      </c>
      <c r="C100" s="33">
        <v>0</v>
      </c>
      <c r="D100" s="33">
        <v>0</v>
      </c>
      <c r="E100" s="33">
        <v>97273</v>
      </c>
      <c r="F100" s="33">
        <v>21318</v>
      </c>
      <c r="G100" s="33">
        <v>64575</v>
      </c>
      <c r="H100" s="33">
        <v>11380</v>
      </c>
      <c r="I100" s="33">
        <v>0</v>
      </c>
      <c r="J100" s="34"/>
      <c r="K100" s="34"/>
    </row>
    <row r="101" spans="1:11" s="35" customFormat="1" ht="24.75" customHeight="1">
      <c r="A101" s="30" t="s">
        <v>125</v>
      </c>
      <c r="B101" s="36" t="s">
        <v>126</v>
      </c>
      <c r="C101" s="33">
        <v>0</v>
      </c>
      <c r="D101" s="33">
        <v>0</v>
      </c>
      <c r="E101" s="33">
        <v>8416329</v>
      </c>
      <c r="F101" s="33">
        <v>0</v>
      </c>
      <c r="G101" s="33">
        <v>5600122</v>
      </c>
      <c r="H101" s="33">
        <v>2427946</v>
      </c>
      <c r="I101" s="33">
        <v>388261</v>
      </c>
      <c r="J101" s="34"/>
      <c r="K101" s="34"/>
    </row>
    <row r="102" spans="1:11" s="35" customFormat="1" ht="24.75" customHeight="1">
      <c r="A102" s="30" t="s">
        <v>127</v>
      </c>
      <c r="B102" s="36" t="s">
        <v>128</v>
      </c>
      <c r="C102" s="33">
        <v>0</v>
      </c>
      <c r="D102" s="33">
        <v>0</v>
      </c>
      <c r="E102" s="33">
        <v>269882</v>
      </c>
      <c r="F102" s="33">
        <v>0</v>
      </c>
      <c r="G102" s="33">
        <v>66391</v>
      </c>
      <c r="H102" s="33">
        <v>159389</v>
      </c>
      <c r="I102" s="33">
        <v>44102</v>
      </c>
      <c r="J102" s="34"/>
      <c r="K102" s="34"/>
    </row>
    <row r="103" spans="1:11" hidden="1"/>
    <row r="104" spans="1:11" s="23" customFormat="1" ht="21.75" hidden="1" customHeight="1">
      <c r="A104" s="22"/>
      <c r="G104" s="444" t="s">
        <v>212</v>
      </c>
      <c r="H104" s="444"/>
      <c r="I104" s="444"/>
      <c r="J104" s="444"/>
    </row>
    <row r="105" spans="1:11" s="23" customFormat="1" ht="26.25" hidden="1" customHeight="1">
      <c r="A105" s="430" t="s">
        <v>213</v>
      </c>
      <c r="B105" s="430"/>
      <c r="C105" s="430"/>
      <c r="G105" s="430" t="s">
        <v>214</v>
      </c>
      <c r="H105" s="430"/>
      <c r="I105" s="430"/>
      <c r="J105" s="430"/>
    </row>
    <row r="106" spans="1:11" s="23" customFormat="1" ht="16.5" hidden="1"/>
    <row r="107" spans="1:11" s="23" customFormat="1" ht="16.5" hidden="1"/>
    <row r="108" spans="1:11" s="23" customFormat="1" ht="16.5" hidden="1">
      <c r="C108" s="24"/>
      <c r="D108" s="24"/>
      <c r="E108" s="24"/>
    </row>
    <row r="109" spans="1:11" s="23" customFormat="1" ht="16.5" hidden="1"/>
    <row r="110" spans="1:11" s="23" customFormat="1" ht="16.5" hidden="1"/>
    <row r="111" spans="1:11" s="23" customFormat="1" ht="21" hidden="1" customHeight="1">
      <c r="A111" s="430" t="s">
        <v>215</v>
      </c>
      <c r="B111" s="430"/>
      <c r="C111" s="430"/>
      <c r="G111" s="430" t="s">
        <v>216</v>
      </c>
      <c r="H111" s="430"/>
      <c r="I111" s="430"/>
      <c r="J111" s="430"/>
    </row>
  </sheetData>
  <mergeCells count="22">
    <mergeCell ref="J1:K1"/>
    <mergeCell ref="K65:K74"/>
    <mergeCell ref="D66:D74"/>
    <mergeCell ref="G104:J104"/>
    <mergeCell ref="A105:C105"/>
    <mergeCell ref="G105:J105"/>
    <mergeCell ref="A2:K2"/>
    <mergeCell ref="A5:A6"/>
    <mergeCell ref="B5:B6"/>
    <mergeCell ref="C5:D5"/>
    <mergeCell ref="E5:E6"/>
    <mergeCell ref="F5:I5"/>
    <mergeCell ref="J5:K5"/>
    <mergeCell ref="A3:K3"/>
    <mergeCell ref="A111:C111"/>
    <mergeCell ref="G111:J111"/>
    <mergeCell ref="D11:D20"/>
    <mergeCell ref="K11:K20"/>
    <mergeCell ref="K21:K27"/>
    <mergeCell ref="D22:D27"/>
    <mergeCell ref="K28:K32"/>
    <mergeCell ref="D29:D32"/>
  </mergeCells>
  <pageMargins left="0.69" right="0.4" top="0.67" bottom="0.49" header="0.3" footer="0.38"/>
  <pageSetup paperSize="9" scale="49" fitToHeight="10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workbookViewId="0">
      <pane ySplit="7" topLeftCell="A8" activePane="bottomLeft" state="frozen"/>
      <selection activeCell="C6" sqref="C6"/>
      <selection pane="bottomLeft" activeCell="C6" sqref="C6"/>
    </sheetView>
  </sheetViews>
  <sheetFormatPr defaultColWidth="9.140625" defaultRowHeight="16.5"/>
  <cols>
    <col min="1" max="1" width="7.140625" style="54" customWidth="1"/>
    <col min="2" max="2" width="54.7109375" style="54" customWidth="1"/>
    <col min="3" max="3" width="15" style="54" customWidth="1"/>
    <col min="4" max="4" width="14.28515625" style="54" customWidth="1"/>
    <col min="5" max="5" width="14.42578125" style="76" customWidth="1"/>
    <col min="6" max="6" width="14.7109375" style="76" customWidth="1"/>
    <col min="7" max="7" width="14.85546875" style="76" customWidth="1"/>
    <col min="8" max="8" width="14" style="76" customWidth="1"/>
    <col min="9" max="10" width="12" style="54" customWidth="1"/>
    <col min="11" max="16384" width="9.140625" style="54"/>
  </cols>
  <sheetData>
    <row r="1" spans="1:10" ht="15.75" customHeight="1">
      <c r="A1" s="52"/>
      <c r="B1" s="52"/>
      <c r="C1" s="52"/>
      <c r="D1" s="52"/>
      <c r="E1" s="53"/>
      <c r="F1" s="53"/>
      <c r="G1" s="53"/>
      <c r="H1" s="53"/>
      <c r="I1" s="431" t="s">
        <v>643</v>
      </c>
      <c r="J1" s="431"/>
    </row>
    <row r="2" spans="1:10">
      <c r="A2" s="449" t="s">
        <v>229</v>
      </c>
      <c r="B2" s="449"/>
      <c r="C2" s="449"/>
      <c r="D2" s="449"/>
      <c r="E2" s="449"/>
      <c r="F2" s="449"/>
      <c r="G2" s="449"/>
      <c r="H2" s="449"/>
      <c r="I2" s="449"/>
      <c r="J2" s="449"/>
    </row>
    <row r="3" spans="1:10" ht="19.5" customHeight="1">
      <c r="A3" s="450" t="str">
        <f>+'60 CÂN ĐỐI TT 342,'!A3:J3</f>
        <v>(Ban hành kèm theo Tờ trình số              /TTr-UBND ngày         /      /2023 của UBND tỉnh)</v>
      </c>
      <c r="B3" s="450"/>
      <c r="C3" s="450"/>
      <c r="D3" s="450"/>
      <c r="E3" s="450"/>
      <c r="F3" s="450"/>
      <c r="G3" s="450"/>
      <c r="H3" s="450"/>
      <c r="I3" s="450"/>
      <c r="J3" s="450"/>
    </row>
    <row r="4" spans="1:10">
      <c r="A4" s="52"/>
      <c r="B4" s="52"/>
      <c r="C4" s="52"/>
      <c r="D4" s="52"/>
      <c r="E4" s="55"/>
      <c r="F4" s="53"/>
      <c r="G4" s="53"/>
      <c r="H4" s="53"/>
      <c r="I4" s="52"/>
      <c r="J4" s="56" t="s">
        <v>0</v>
      </c>
    </row>
    <row r="5" spans="1:10" ht="24.75" customHeight="1">
      <c r="A5" s="451"/>
      <c r="B5" s="451" t="s">
        <v>129</v>
      </c>
      <c r="C5" s="451" t="s">
        <v>30</v>
      </c>
      <c r="D5" s="451"/>
      <c r="E5" s="452" t="s">
        <v>31</v>
      </c>
      <c r="F5" s="452"/>
      <c r="G5" s="452"/>
      <c r="H5" s="452"/>
      <c r="I5" s="451" t="s">
        <v>130</v>
      </c>
      <c r="J5" s="451"/>
    </row>
    <row r="6" spans="1:10" ht="41.25" customHeight="1">
      <c r="A6" s="451"/>
      <c r="B6" s="451"/>
      <c r="C6" s="57" t="s">
        <v>34</v>
      </c>
      <c r="D6" s="57" t="s">
        <v>35</v>
      </c>
      <c r="E6" s="58" t="s">
        <v>131</v>
      </c>
      <c r="F6" s="58" t="s">
        <v>7</v>
      </c>
      <c r="G6" s="58" t="s">
        <v>8</v>
      </c>
      <c r="H6" s="58" t="s">
        <v>9</v>
      </c>
      <c r="I6" s="57" t="s">
        <v>34</v>
      </c>
      <c r="J6" s="57" t="s">
        <v>35</v>
      </c>
    </row>
    <row r="7" spans="1:10" s="62" customFormat="1" ht="12.75">
      <c r="A7" s="59" t="s">
        <v>37</v>
      </c>
      <c r="B7" s="59" t="s">
        <v>38</v>
      </c>
      <c r="C7" s="60">
        <v>1</v>
      </c>
      <c r="D7" s="60">
        <v>2</v>
      </c>
      <c r="E7" s="61" t="s">
        <v>132</v>
      </c>
      <c r="F7" s="61">
        <v>4</v>
      </c>
      <c r="G7" s="61">
        <v>5</v>
      </c>
      <c r="H7" s="61">
        <v>6</v>
      </c>
      <c r="I7" s="60" t="s">
        <v>133</v>
      </c>
      <c r="J7" s="60" t="s">
        <v>134</v>
      </c>
    </row>
    <row r="8" spans="1:10" s="67" customFormat="1" ht="21.75" customHeight="1">
      <c r="A8" s="57" t="s">
        <v>37</v>
      </c>
      <c r="B8" s="63" t="s">
        <v>135</v>
      </c>
      <c r="C8" s="64">
        <v>17975193</v>
      </c>
      <c r="D8" s="64">
        <v>20360238.444666799</v>
      </c>
      <c r="E8" s="65">
        <v>29019317</v>
      </c>
      <c r="F8" s="65">
        <v>14830418</v>
      </c>
      <c r="G8" s="65">
        <v>10097864</v>
      </c>
      <c r="H8" s="65">
        <v>4091035</v>
      </c>
      <c r="I8" s="66">
        <f>+E8/C8</f>
        <v>1.6144092027273365</v>
      </c>
      <c r="J8" s="66">
        <f>+E8/D8</f>
        <v>1.4252935730033838</v>
      </c>
    </row>
    <row r="9" spans="1:10" s="67" customFormat="1" ht="21.75" customHeight="1">
      <c r="A9" s="57" t="s">
        <v>112</v>
      </c>
      <c r="B9" s="63" t="s">
        <v>136</v>
      </c>
      <c r="C9" s="64">
        <v>6788633</v>
      </c>
      <c r="D9" s="64">
        <v>8339133</v>
      </c>
      <c r="E9" s="65">
        <v>8347122</v>
      </c>
      <c r="F9" s="65">
        <v>4197888</v>
      </c>
      <c r="G9" s="65">
        <v>2219106</v>
      </c>
      <c r="H9" s="65">
        <v>1930128</v>
      </c>
      <c r="I9" s="66">
        <f>+E9/C9</f>
        <v>1.2295733176325778</v>
      </c>
      <c r="J9" s="68">
        <f>+E9/D9</f>
        <v>1.0009580132610909</v>
      </c>
    </row>
    <row r="10" spans="1:10" s="67" customFormat="1" ht="36.75" customHeight="1">
      <c r="A10" s="57">
        <v>1</v>
      </c>
      <c r="B10" s="63" t="s">
        <v>137</v>
      </c>
      <c r="C10" s="64">
        <v>6788633</v>
      </c>
      <c r="D10" s="65">
        <v>7139133</v>
      </c>
      <c r="E10" s="65">
        <v>8276343</v>
      </c>
      <c r="F10" s="65">
        <v>4127954</v>
      </c>
      <c r="G10" s="65">
        <v>2218261</v>
      </c>
      <c r="H10" s="65">
        <v>1930128</v>
      </c>
      <c r="I10" s="66"/>
      <c r="J10" s="66"/>
    </row>
    <row r="11" spans="1:10" ht="21.75" customHeight="1">
      <c r="A11" s="69" t="s">
        <v>230</v>
      </c>
      <c r="B11" s="70" t="s">
        <v>138</v>
      </c>
      <c r="C11" s="71"/>
      <c r="D11" s="71"/>
      <c r="E11" s="16">
        <v>11405</v>
      </c>
      <c r="F11" s="16">
        <v>10131</v>
      </c>
      <c r="G11" s="16">
        <v>1274</v>
      </c>
      <c r="H11" s="16"/>
      <c r="I11" s="72"/>
      <c r="J11" s="72"/>
    </row>
    <row r="12" spans="1:10" ht="21.75" customHeight="1">
      <c r="A12" s="69" t="s">
        <v>231</v>
      </c>
      <c r="B12" s="70" t="s">
        <v>139</v>
      </c>
      <c r="C12" s="71"/>
      <c r="D12" s="71"/>
      <c r="E12" s="16">
        <v>7974</v>
      </c>
      <c r="F12" s="16">
        <v>4112</v>
      </c>
      <c r="G12" s="16">
        <v>2006</v>
      </c>
      <c r="H12" s="16">
        <v>1856</v>
      </c>
      <c r="I12" s="72"/>
      <c r="J12" s="72"/>
    </row>
    <row r="13" spans="1:10" ht="21.75" customHeight="1">
      <c r="A13" s="69" t="s">
        <v>232</v>
      </c>
      <c r="B13" s="70" t="s">
        <v>140</v>
      </c>
      <c r="C13" s="71"/>
      <c r="D13" s="71"/>
      <c r="E13" s="16">
        <v>955637</v>
      </c>
      <c r="F13" s="16">
        <v>6493</v>
      </c>
      <c r="G13" s="16">
        <v>516835</v>
      </c>
      <c r="H13" s="16">
        <v>432309</v>
      </c>
      <c r="I13" s="72"/>
      <c r="J13" s="72"/>
    </row>
    <row r="14" spans="1:10" ht="21.75" customHeight="1">
      <c r="A14" s="69" t="s">
        <v>233</v>
      </c>
      <c r="B14" s="70" t="s">
        <v>141</v>
      </c>
      <c r="C14" s="71"/>
      <c r="D14" s="71"/>
      <c r="E14" s="16"/>
      <c r="F14" s="16"/>
      <c r="G14" s="16"/>
      <c r="H14" s="16"/>
      <c r="I14" s="72"/>
      <c r="J14" s="72"/>
    </row>
    <row r="15" spans="1:10" ht="21.75" customHeight="1">
      <c r="A15" s="69" t="s">
        <v>234</v>
      </c>
      <c r="B15" s="70" t="s">
        <v>142</v>
      </c>
      <c r="C15" s="71"/>
      <c r="D15" s="71"/>
      <c r="E15" s="16">
        <v>99303</v>
      </c>
      <c r="F15" s="16">
        <v>59654</v>
      </c>
      <c r="G15" s="16">
        <v>29377</v>
      </c>
      <c r="H15" s="16">
        <v>10272</v>
      </c>
      <c r="I15" s="72"/>
      <c r="J15" s="72"/>
    </row>
    <row r="16" spans="1:10" ht="21.75" customHeight="1">
      <c r="A16" s="69" t="s">
        <v>235</v>
      </c>
      <c r="B16" s="70" t="s">
        <v>143</v>
      </c>
      <c r="C16" s="71"/>
      <c r="D16" s="71"/>
      <c r="E16" s="16">
        <v>138807</v>
      </c>
      <c r="F16" s="16">
        <v>26369</v>
      </c>
      <c r="G16" s="16">
        <v>80416</v>
      </c>
      <c r="H16" s="16">
        <v>32022</v>
      </c>
      <c r="I16" s="72"/>
      <c r="J16" s="72"/>
    </row>
    <row r="17" spans="1:10" ht="21.75" customHeight="1">
      <c r="A17" s="69" t="s">
        <v>236</v>
      </c>
      <c r="B17" s="70" t="s">
        <v>144</v>
      </c>
      <c r="C17" s="71"/>
      <c r="D17" s="71"/>
      <c r="E17" s="16">
        <v>2658</v>
      </c>
      <c r="F17" s="16">
        <v>2658</v>
      </c>
      <c r="G17" s="16"/>
      <c r="H17" s="16"/>
      <c r="I17" s="72"/>
      <c r="J17" s="72"/>
    </row>
    <row r="18" spans="1:10" ht="21.75" customHeight="1">
      <c r="A18" s="69" t="s">
        <v>237</v>
      </c>
      <c r="B18" s="70" t="s">
        <v>145</v>
      </c>
      <c r="C18" s="71"/>
      <c r="D18" s="71"/>
      <c r="E18" s="16">
        <v>33960</v>
      </c>
      <c r="F18" s="16"/>
      <c r="G18" s="16">
        <v>15577</v>
      </c>
      <c r="H18" s="16">
        <v>18383</v>
      </c>
      <c r="I18" s="72"/>
      <c r="J18" s="72"/>
    </row>
    <row r="19" spans="1:10" ht="21.75" customHeight="1">
      <c r="A19" s="69" t="s">
        <v>238</v>
      </c>
      <c r="B19" s="70" t="s">
        <v>146</v>
      </c>
      <c r="C19" s="71"/>
      <c r="D19" s="71"/>
      <c r="E19" s="16">
        <v>115310</v>
      </c>
      <c r="F19" s="16">
        <v>100358</v>
      </c>
      <c r="G19" s="16">
        <v>11589</v>
      </c>
      <c r="H19" s="16">
        <v>3363</v>
      </c>
      <c r="I19" s="72"/>
      <c r="J19" s="72"/>
    </row>
    <row r="20" spans="1:10" ht="21.75" customHeight="1">
      <c r="A20" s="69" t="s">
        <v>239</v>
      </c>
      <c r="B20" s="70" t="s">
        <v>147</v>
      </c>
      <c r="C20" s="71"/>
      <c r="D20" s="71"/>
      <c r="E20" s="16">
        <v>6449296</v>
      </c>
      <c r="F20" s="16">
        <v>3837751</v>
      </c>
      <c r="G20" s="16">
        <v>1448317</v>
      </c>
      <c r="H20" s="16">
        <v>1163228</v>
      </c>
      <c r="I20" s="72"/>
      <c r="J20" s="72"/>
    </row>
    <row r="21" spans="1:10" ht="39" customHeight="1">
      <c r="A21" s="69" t="s">
        <v>240</v>
      </c>
      <c r="B21" s="70" t="s">
        <v>148</v>
      </c>
      <c r="C21" s="71"/>
      <c r="D21" s="71"/>
      <c r="E21" s="16">
        <v>430826</v>
      </c>
      <c r="F21" s="16">
        <v>80428</v>
      </c>
      <c r="G21" s="16">
        <v>99824</v>
      </c>
      <c r="H21" s="16">
        <v>250574</v>
      </c>
      <c r="I21" s="72"/>
      <c r="J21" s="72"/>
    </row>
    <row r="22" spans="1:10" ht="21.75" customHeight="1">
      <c r="A22" s="69" t="s">
        <v>241</v>
      </c>
      <c r="B22" s="70" t="s">
        <v>149</v>
      </c>
      <c r="C22" s="71"/>
      <c r="D22" s="71"/>
      <c r="E22" s="16">
        <v>25640</v>
      </c>
      <c r="F22" s="16"/>
      <c r="G22" s="16">
        <v>9853</v>
      </c>
      <c r="H22" s="16">
        <v>15787</v>
      </c>
      <c r="I22" s="72"/>
      <c r="J22" s="72"/>
    </row>
    <row r="23" spans="1:10" ht="21.75" customHeight="1">
      <c r="A23" s="69" t="s">
        <v>242</v>
      </c>
      <c r="B23" s="70" t="s">
        <v>150</v>
      </c>
      <c r="C23" s="71"/>
      <c r="D23" s="71"/>
      <c r="E23" s="16">
        <v>5527</v>
      </c>
      <c r="F23" s="16"/>
      <c r="G23" s="16">
        <v>3193</v>
      </c>
      <c r="H23" s="16">
        <v>2334</v>
      </c>
      <c r="I23" s="72"/>
      <c r="J23" s="72"/>
    </row>
    <row r="24" spans="1:10" s="67" customFormat="1" ht="33">
      <c r="A24" s="57">
        <v>2</v>
      </c>
      <c r="B24" s="63" t="s">
        <v>151</v>
      </c>
      <c r="C24" s="64"/>
      <c r="D24" s="64"/>
      <c r="E24" s="65">
        <v>3328</v>
      </c>
      <c r="F24" s="65">
        <v>3328</v>
      </c>
      <c r="G24" s="65"/>
      <c r="H24" s="65"/>
      <c r="I24" s="66"/>
      <c r="J24" s="66"/>
    </row>
    <row r="25" spans="1:10" s="67" customFormat="1" ht="21.75" customHeight="1">
      <c r="A25" s="57">
        <v>3</v>
      </c>
      <c r="B25" s="63" t="s">
        <v>152</v>
      </c>
      <c r="C25" s="64"/>
      <c r="D25" s="64"/>
      <c r="E25" s="65">
        <v>67451</v>
      </c>
      <c r="F25" s="65">
        <v>66606</v>
      </c>
      <c r="G25" s="65">
        <v>845</v>
      </c>
      <c r="H25" s="65"/>
      <c r="I25" s="66"/>
      <c r="J25" s="66"/>
    </row>
    <row r="26" spans="1:10" s="67" customFormat="1" ht="21.75" customHeight="1">
      <c r="A26" s="57" t="s">
        <v>84</v>
      </c>
      <c r="B26" s="63" t="s">
        <v>243</v>
      </c>
      <c r="C26" s="64"/>
      <c r="D26" s="64">
        <v>12000</v>
      </c>
      <c r="E26" s="65">
        <v>437</v>
      </c>
      <c r="F26" s="65">
        <v>437</v>
      </c>
      <c r="G26" s="65"/>
      <c r="H26" s="65"/>
      <c r="I26" s="66"/>
      <c r="J26" s="66">
        <f t="shared" ref="J26:J52" si="0">+E26/D26</f>
        <v>3.6416666666666667E-2</v>
      </c>
    </row>
    <row r="27" spans="1:10" s="67" customFormat="1" ht="21.75" customHeight="1">
      <c r="A27" s="57" t="s">
        <v>88</v>
      </c>
      <c r="B27" s="63" t="s">
        <v>153</v>
      </c>
      <c r="C27" s="64">
        <v>10922159</v>
      </c>
      <c r="D27" s="64">
        <v>11663825.0472119</v>
      </c>
      <c r="E27" s="65">
        <v>9411035</v>
      </c>
      <c r="F27" s="65">
        <v>2539097</v>
      </c>
      <c r="G27" s="65">
        <v>5035703</v>
      </c>
      <c r="H27" s="65">
        <v>1836235</v>
      </c>
      <c r="I27" s="66">
        <f>+E27/C27</f>
        <v>0.86164603536718332</v>
      </c>
      <c r="J27" s="66">
        <f t="shared" si="0"/>
        <v>0.80685666682299872</v>
      </c>
    </row>
    <row r="28" spans="1:10" ht="20.25" customHeight="1">
      <c r="A28" s="69" t="s">
        <v>222</v>
      </c>
      <c r="B28" s="70" t="s">
        <v>138</v>
      </c>
      <c r="C28" s="71"/>
      <c r="D28" s="71">
        <v>292344</v>
      </c>
      <c r="E28" s="16">
        <v>323826</v>
      </c>
      <c r="F28" s="16">
        <v>161215</v>
      </c>
      <c r="G28" s="16">
        <v>69099</v>
      </c>
      <c r="H28" s="16">
        <v>93512</v>
      </c>
      <c r="I28" s="72"/>
      <c r="J28" s="72">
        <f t="shared" si="0"/>
        <v>1.1076882029390034</v>
      </c>
    </row>
    <row r="29" spans="1:10" ht="20.25" customHeight="1">
      <c r="A29" s="69" t="s">
        <v>223</v>
      </c>
      <c r="B29" s="70" t="s">
        <v>139</v>
      </c>
      <c r="C29" s="71"/>
      <c r="D29" s="71">
        <v>136440</v>
      </c>
      <c r="E29" s="16">
        <v>146246</v>
      </c>
      <c r="F29" s="16">
        <v>81494</v>
      </c>
      <c r="G29" s="16">
        <v>38946</v>
      </c>
      <c r="H29" s="16">
        <v>25806</v>
      </c>
      <c r="I29" s="72"/>
      <c r="J29" s="72">
        <f t="shared" si="0"/>
        <v>1.0718704192318969</v>
      </c>
    </row>
    <row r="30" spans="1:10" ht="20.25" customHeight="1">
      <c r="A30" s="69" t="s">
        <v>244</v>
      </c>
      <c r="B30" s="70" t="s">
        <v>140</v>
      </c>
      <c r="C30" s="71">
        <v>4152005</v>
      </c>
      <c r="D30" s="71">
        <v>4373407.4399999995</v>
      </c>
      <c r="E30" s="16">
        <v>3701133</v>
      </c>
      <c r="F30" s="16">
        <v>684373</v>
      </c>
      <c r="G30" s="16">
        <v>3003758</v>
      </c>
      <c r="H30" s="16">
        <v>13002</v>
      </c>
      <c r="I30" s="72">
        <f>+E30/C30</f>
        <v>0.8914086086119839</v>
      </c>
      <c r="J30" s="72">
        <f t="shared" si="0"/>
        <v>0.84628131514771476</v>
      </c>
    </row>
    <row r="31" spans="1:10" ht="20.25" customHeight="1">
      <c r="A31" s="69" t="s">
        <v>245</v>
      </c>
      <c r="B31" s="70" t="s">
        <v>141</v>
      </c>
      <c r="C31" s="71">
        <v>36276</v>
      </c>
      <c r="D31" s="71">
        <v>53528</v>
      </c>
      <c r="E31" s="16">
        <v>31952</v>
      </c>
      <c r="F31" s="16">
        <v>31952</v>
      </c>
      <c r="G31" s="16">
        <v>0</v>
      </c>
      <c r="H31" s="16">
        <v>0</v>
      </c>
      <c r="I31" s="72">
        <f>+E31/C31</f>
        <v>0.88080273459036273</v>
      </c>
      <c r="J31" s="72">
        <f t="shared" si="0"/>
        <v>0.59692123748318637</v>
      </c>
    </row>
    <row r="32" spans="1:10" s="76" customFormat="1" ht="20.25" customHeight="1">
      <c r="A32" s="73" t="s">
        <v>246</v>
      </c>
      <c r="B32" s="74" t="s">
        <v>142</v>
      </c>
      <c r="C32" s="16"/>
      <c r="D32" s="16">
        <v>1230094</v>
      </c>
      <c r="E32" s="16">
        <v>856828</v>
      </c>
      <c r="F32" s="16">
        <v>497386</v>
      </c>
      <c r="G32" s="16">
        <v>343868</v>
      </c>
      <c r="H32" s="16">
        <v>15574</v>
      </c>
      <c r="I32" s="75"/>
      <c r="J32" s="75">
        <f t="shared" si="0"/>
        <v>0.69655489743060284</v>
      </c>
    </row>
    <row r="33" spans="1:10" ht="20.25" customHeight="1">
      <c r="A33" s="69" t="s">
        <v>247</v>
      </c>
      <c r="B33" s="70" t="s">
        <v>143</v>
      </c>
      <c r="C33" s="71"/>
      <c r="D33" s="16">
        <v>184644.371296</v>
      </c>
      <c r="E33" s="16">
        <v>129261</v>
      </c>
      <c r="F33" s="16">
        <v>60656</v>
      </c>
      <c r="G33" s="16">
        <v>48623</v>
      </c>
      <c r="H33" s="16">
        <v>19982</v>
      </c>
      <c r="I33" s="72"/>
      <c r="J33" s="72">
        <f t="shared" si="0"/>
        <v>0.7000538337168376</v>
      </c>
    </row>
    <row r="34" spans="1:10" ht="20.25" customHeight="1">
      <c r="A34" s="69" t="s">
        <v>248</v>
      </c>
      <c r="B34" s="70" t="s">
        <v>144</v>
      </c>
      <c r="C34" s="71"/>
      <c r="D34" s="71">
        <v>42895</v>
      </c>
      <c r="E34" s="16">
        <v>50557</v>
      </c>
      <c r="F34" s="16">
        <v>42096</v>
      </c>
      <c r="G34" s="16">
        <v>5150</v>
      </c>
      <c r="H34" s="16">
        <v>3311</v>
      </c>
      <c r="I34" s="72"/>
      <c r="J34" s="72">
        <f t="shared" si="0"/>
        <v>1.1786222170416132</v>
      </c>
    </row>
    <row r="35" spans="1:10" ht="20.25" customHeight="1">
      <c r="A35" s="69" t="s">
        <v>249</v>
      </c>
      <c r="B35" s="70" t="s">
        <v>145</v>
      </c>
      <c r="C35" s="71"/>
      <c r="D35" s="71">
        <v>54769</v>
      </c>
      <c r="E35" s="16">
        <v>77393</v>
      </c>
      <c r="F35" s="16">
        <v>56161</v>
      </c>
      <c r="G35" s="16">
        <v>7489</v>
      </c>
      <c r="H35" s="16">
        <v>13743</v>
      </c>
      <c r="I35" s="72"/>
      <c r="J35" s="72">
        <f t="shared" si="0"/>
        <v>1.4130803921926638</v>
      </c>
    </row>
    <row r="36" spans="1:10" ht="20.25" customHeight="1">
      <c r="A36" s="69" t="s">
        <v>250</v>
      </c>
      <c r="B36" s="70" t="s">
        <v>146</v>
      </c>
      <c r="C36" s="71"/>
      <c r="D36" s="71">
        <v>119490</v>
      </c>
      <c r="E36" s="16">
        <v>166525</v>
      </c>
      <c r="F36" s="16">
        <v>67255</v>
      </c>
      <c r="G36" s="16">
        <v>69754</v>
      </c>
      <c r="H36" s="16">
        <v>29516</v>
      </c>
      <c r="I36" s="72"/>
      <c r="J36" s="72">
        <f t="shared" si="0"/>
        <v>1.3936312662147461</v>
      </c>
    </row>
    <row r="37" spans="1:10" ht="20.25" customHeight="1">
      <c r="A37" s="69" t="s">
        <v>251</v>
      </c>
      <c r="B37" s="70" t="s">
        <v>147</v>
      </c>
      <c r="C37" s="71"/>
      <c r="D37" s="71">
        <v>1542270.671412</v>
      </c>
      <c r="E37" s="16">
        <v>770683</v>
      </c>
      <c r="F37" s="16">
        <v>225889</v>
      </c>
      <c r="G37" s="16">
        <v>249631</v>
      </c>
      <c r="H37" s="16">
        <v>295163</v>
      </c>
      <c r="I37" s="72"/>
      <c r="J37" s="72">
        <f t="shared" si="0"/>
        <v>0.49970670796353417</v>
      </c>
    </row>
    <row r="38" spans="1:10" ht="35.25" customHeight="1">
      <c r="A38" s="69" t="s">
        <v>252</v>
      </c>
      <c r="B38" s="70" t="s">
        <v>148</v>
      </c>
      <c r="C38" s="71"/>
      <c r="D38" s="71">
        <v>2429879.5645038998</v>
      </c>
      <c r="E38" s="16">
        <v>2437694</v>
      </c>
      <c r="F38" s="16">
        <v>568424</v>
      </c>
      <c r="G38" s="16">
        <v>640061</v>
      </c>
      <c r="H38" s="16">
        <v>1229209</v>
      </c>
      <c r="I38" s="72"/>
      <c r="J38" s="77">
        <f t="shared" si="0"/>
        <v>1.0032159764665931</v>
      </c>
    </row>
    <row r="39" spans="1:10" ht="24.75" customHeight="1">
      <c r="A39" s="69" t="s">
        <v>253</v>
      </c>
      <c r="B39" s="70" t="s">
        <v>149</v>
      </c>
      <c r="C39" s="71"/>
      <c r="D39" s="71">
        <v>630208</v>
      </c>
      <c r="E39" s="16">
        <v>666580</v>
      </c>
      <c r="F39" s="16">
        <v>54626</v>
      </c>
      <c r="G39" s="16">
        <v>515099</v>
      </c>
      <c r="H39" s="16">
        <v>96855</v>
      </c>
      <c r="I39" s="72"/>
      <c r="J39" s="72">
        <f t="shared" si="0"/>
        <v>1.0577142784604447</v>
      </c>
    </row>
    <row r="40" spans="1:10" ht="39" customHeight="1">
      <c r="A40" s="69" t="s">
        <v>254</v>
      </c>
      <c r="B40" s="78" t="s">
        <v>255</v>
      </c>
      <c r="C40" s="71"/>
      <c r="D40" s="79">
        <v>500000</v>
      </c>
      <c r="E40" s="16"/>
      <c r="F40" s="16"/>
      <c r="G40" s="16"/>
      <c r="H40" s="16"/>
      <c r="I40" s="72"/>
      <c r="J40" s="72">
        <f t="shared" si="0"/>
        <v>0</v>
      </c>
    </row>
    <row r="41" spans="1:10" ht="24.75" customHeight="1">
      <c r="A41" s="69" t="s">
        <v>256</v>
      </c>
      <c r="B41" s="70" t="s">
        <v>257</v>
      </c>
      <c r="C41" s="71"/>
      <c r="D41" s="71">
        <v>73855</v>
      </c>
      <c r="E41" s="16">
        <v>52357</v>
      </c>
      <c r="F41" s="16">
        <v>7570</v>
      </c>
      <c r="G41" s="16">
        <v>44225</v>
      </c>
      <c r="H41" s="16">
        <v>562</v>
      </c>
      <c r="I41" s="72"/>
      <c r="J41" s="72">
        <f t="shared" si="0"/>
        <v>0.7089161194231941</v>
      </c>
    </row>
    <row r="42" spans="1:10" s="67" customFormat="1" ht="21.75" customHeight="1">
      <c r="A42" s="57" t="s">
        <v>98</v>
      </c>
      <c r="B42" s="63" t="s">
        <v>154</v>
      </c>
      <c r="C42" s="64">
        <v>1340</v>
      </c>
      <c r="D42" s="64">
        <v>1340</v>
      </c>
      <c r="E42" s="65">
        <v>1340</v>
      </c>
      <c r="F42" s="65">
        <v>1340</v>
      </c>
      <c r="G42" s="65"/>
      <c r="H42" s="65"/>
      <c r="I42" s="66">
        <f>+E42/C42</f>
        <v>1</v>
      </c>
      <c r="J42" s="66">
        <f t="shared" si="0"/>
        <v>1</v>
      </c>
    </row>
    <row r="43" spans="1:10" s="67" customFormat="1" ht="21.75" customHeight="1">
      <c r="A43" s="57" t="s">
        <v>100</v>
      </c>
      <c r="B43" s="63" t="s">
        <v>155</v>
      </c>
      <c r="C43" s="64"/>
      <c r="D43" s="64"/>
      <c r="E43" s="65">
        <v>11259383</v>
      </c>
      <c r="F43" s="65">
        <v>8091656</v>
      </c>
      <c r="G43" s="65">
        <v>2843055</v>
      </c>
      <c r="H43" s="65">
        <v>324672</v>
      </c>
      <c r="I43" s="66"/>
      <c r="J43" s="66"/>
    </row>
    <row r="44" spans="1:10" s="67" customFormat="1" ht="20.25" customHeight="1">
      <c r="A44" s="57" t="s">
        <v>104</v>
      </c>
      <c r="B44" s="63" t="s">
        <v>258</v>
      </c>
      <c r="C44" s="64">
        <v>263061</v>
      </c>
      <c r="D44" s="64">
        <v>343940.39745489974</v>
      </c>
      <c r="E44" s="16"/>
      <c r="F44" s="16"/>
      <c r="G44" s="16"/>
      <c r="H44" s="16"/>
      <c r="I44" s="66"/>
      <c r="J44" s="66"/>
    </row>
    <row r="45" spans="1:10" s="67" customFormat="1" ht="21" customHeight="1">
      <c r="A45" s="57" t="s">
        <v>38</v>
      </c>
      <c r="B45" s="63" t="s">
        <v>156</v>
      </c>
      <c r="C45" s="64"/>
      <c r="D45" s="64"/>
      <c r="E45" s="65">
        <v>10465598</v>
      </c>
      <c r="F45" s="65">
        <v>7799551</v>
      </c>
      <c r="G45" s="65">
        <v>2666047</v>
      </c>
      <c r="H45" s="65"/>
      <c r="I45" s="66"/>
      <c r="J45" s="66"/>
    </row>
    <row r="46" spans="1:10" ht="21" customHeight="1">
      <c r="A46" s="69">
        <v>1</v>
      </c>
      <c r="B46" s="70" t="s">
        <v>157</v>
      </c>
      <c r="C46" s="71"/>
      <c r="D46" s="71"/>
      <c r="E46" s="16">
        <v>7284223</v>
      </c>
      <c r="F46" s="16">
        <v>6319899</v>
      </c>
      <c r="G46" s="16">
        <v>964324</v>
      </c>
      <c r="H46" s="16"/>
      <c r="I46" s="72"/>
      <c r="J46" s="72"/>
    </row>
    <row r="47" spans="1:10" ht="21" customHeight="1">
      <c r="A47" s="69">
        <v>2</v>
      </c>
      <c r="B47" s="70" t="s">
        <v>121</v>
      </c>
      <c r="C47" s="71"/>
      <c r="D47" s="71"/>
      <c r="E47" s="16">
        <v>3181375</v>
      </c>
      <c r="F47" s="16">
        <v>1479652</v>
      </c>
      <c r="G47" s="16">
        <v>1701723</v>
      </c>
      <c r="H47" s="16"/>
      <c r="I47" s="72"/>
      <c r="J47" s="72"/>
    </row>
    <row r="48" spans="1:10" ht="21" customHeight="1">
      <c r="A48" s="448"/>
      <c r="B48" s="80" t="s">
        <v>158</v>
      </c>
      <c r="C48" s="81"/>
      <c r="D48" s="81"/>
      <c r="E48" s="16">
        <v>3181375</v>
      </c>
      <c r="F48" s="16">
        <v>1479652</v>
      </c>
      <c r="G48" s="16">
        <v>1701723</v>
      </c>
      <c r="H48" s="16"/>
      <c r="I48" s="82"/>
      <c r="J48" s="82"/>
    </row>
    <row r="49" spans="1:10" ht="21" customHeight="1">
      <c r="A49" s="448"/>
      <c r="B49" s="80" t="s">
        <v>159</v>
      </c>
      <c r="C49" s="81"/>
      <c r="D49" s="81"/>
      <c r="E49" s="16"/>
      <c r="F49" s="16"/>
      <c r="G49" s="16"/>
      <c r="H49" s="16"/>
      <c r="I49" s="82"/>
      <c r="J49" s="82"/>
    </row>
    <row r="50" spans="1:10" s="67" customFormat="1" ht="21" customHeight="1">
      <c r="A50" s="57" t="s">
        <v>117</v>
      </c>
      <c r="B50" s="63" t="s">
        <v>160</v>
      </c>
      <c r="C50" s="64"/>
      <c r="D50" s="64"/>
      <c r="E50" s="65">
        <v>97273</v>
      </c>
      <c r="F50" s="65">
        <v>21318</v>
      </c>
      <c r="G50" s="65">
        <v>64575</v>
      </c>
      <c r="H50" s="65">
        <v>11380</v>
      </c>
      <c r="I50" s="66"/>
      <c r="J50" s="66"/>
    </row>
    <row r="51" spans="1:10" s="67" customFormat="1" ht="21" customHeight="1">
      <c r="A51" s="57" t="s">
        <v>125</v>
      </c>
      <c r="B51" s="63" t="s">
        <v>259</v>
      </c>
      <c r="C51" s="64"/>
      <c r="D51" s="64">
        <v>20000</v>
      </c>
      <c r="E51" s="65">
        <v>9508</v>
      </c>
      <c r="F51" s="65">
        <v>9508</v>
      </c>
      <c r="G51" s="65">
        <v>0</v>
      </c>
      <c r="H51" s="65">
        <v>0</v>
      </c>
      <c r="I51" s="66"/>
      <c r="J51" s="66"/>
    </row>
    <row r="52" spans="1:10" s="67" customFormat="1" ht="21" customHeight="1">
      <c r="A52" s="57"/>
      <c r="B52" s="57" t="s">
        <v>161</v>
      </c>
      <c r="C52" s="64">
        <v>17975193</v>
      </c>
      <c r="D52" s="64">
        <v>20380238.444666799</v>
      </c>
      <c r="E52" s="65">
        <v>39591696</v>
      </c>
      <c r="F52" s="65">
        <v>22660795</v>
      </c>
      <c r="G52" s="65">
        <v>12828486</v>
      </c>
      <c r="H52" s="65">
        <v>4102415</v>
      </c>
      <c r="I52" s="66">
        <f>+E52/C52</f>
        <v>2.2025741809837589</v>
      </c>
      <c r="J52" s="66">
        <f t="shared" si="0"/>
        <v>1.9426512652191539</v>
      </c>
    </row>
    <row r="54" spans="1:10">
      <c r="E54" s="83"/>
      <c r="F54" s="54"/>
      <c r="G54" s="54"/>
      <c r="H54" s="54"/>
    </row>
  </sheetData>
  <mergeCells count="9">
    <mergeCell ref="I1:J1"/>
    <mergeCell ref="A48:A49"/>
    <mergeCell ref="A2:J2"/>
    <mergeCell ref="A3:J3"/>
    <mergeCell ref="A5:A6"/>
    <mergeCell ref="B5:B6"/>
    <mergeCell ref="C5:D5"/>
    <mergeCell ref="E5:H5"/>
    <mergeCell ref="I5:J5"/>
  </mergeCells>
  <pageMargins left="0.7" right="0.22" top="0.49" bottom="0.22" header="0.34" footer="0.2"/>
  <pageSetup paperSize="9" scale="79" fitToHeight="10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C6" sqref="C6"/>
    </sheetView>
  </sheetViews>
  <sheetFormatPr defaultRowHeight="15.75"/>
  <cols>
    <col min="1" max="1" width="5.5703125" style="286" customWidth="1"/>
    <col min="2" max="2" width="27" style="293" customWidth="1"/>
    <col min="3" max="3" width="11.42578125" style="286" customWidth="1"/>
    <col min="4" max="4" width="10.7109375" style="286" customWidth="1"/>
    <col min="5" max="12" width="9.140625" style="286"/>
    <col min="13" max="13" width="10.85546875" style="286" customWidth="1"/>
    <col min="14" max="14" width="12.140625" style="286" customWidth="1"/>
    <col min="15" max="15" width="12.28515625" style="287" customWidth="1"/>
    <col min="16" max="16" width="10.140625" style="287" customWidth="1"/>
    <col min="17" max="17" width="12.7109375" style="286" customWidth="1"/>
    <col min="18" max="19" width="9.140625" style="286"/>
    <col min="20" max="20" width="10" style="286" bestFit="1" customWidth="1"/>
    <col min="21" max="16384" width="9.140625" style="286"/>
  </cols>
  <sheetData>
    <row r="1" spans="1:20">
      <c r="A1" s="278" t="s">
        <v>644</v>
      </c>
    </row>
    <row r="2" spans="1:20">
      <c r="A2" s="443" t="s">
        <v>645</v>
      </c>
      <c r="B2" s="443"/>
      <c r="C2" s="443"/>
      <c r="D2" s="443"/>
      <c r="E2" s="443"/>
      <c r="F2" s="443"/>
      <c r="G2" s="443"/>
      <c r="H2" s="443"/>
      <c r="I2" s="443"/>
      <c r="J2" s="443"/>
      <c r="K2" s="443"/>
      <c r="L2" s="443"/>
      <c r="M2" s="443"/>
      <c r="N2" s="443"/>
      <c r="O2" s="443"/>
      <c r="P2" s="443"/>
      <c r="Q2" s="443"/>
      <c r="R2" s="443"/>
      <c r="S2" s="443"/>
      <c r="T2" s="443"/>
    </row>
    <row r="3" spans="1:20">
      <c r="A3" s="454" t="str">
        <f>+'62 CHI TT 342,'!A3:J3</f>
        <v>(Ban hành kèm theo Tờ trình số              /TTr-UBND ngày         /      /2023 của UBND tỉnh)</v>
      </c>
      <c r="B3" s="454"/>
      <c r="C3" s="454"/>
      <c r="D3" s="454"/>
      <c r="E3" s="454"/>
      <c r="F3" s="454"/>
      <c r="G3" s="454"/>
      <c r="H3" s="454"/>
      <c r="I3" s="454"/>
      <c r="J3" s="454"/>
      <c r="K3" s="454"/>
      <c r="L3" s="454"/>
      <c r="M3" s="454"/>
      <c r="N3" s="454"/>
      <c r="O3" s="454"/>
      <c r="P3" s="454"/>
      <c r="Q3" s="454"/>
      <c r="R3" s="454"/>
      <c r="S3" s="454"/>
      <c r="T3" s="454"/>
    </row>
    <row r="4" spans="1:20" ht="16.5" customHeight="1">
      <c r="A4" s="29"/>
      <c r="D4" s="288"/>
      <c r="R4" s="29" t="s">
        <v>177</v>
      </c>
    </row>
    <row r="5" spans="1:20" ht="15.75" customHeight="1">
      <c r="A5" s="453" t="s">
        <v>28</v>
      </c>
      <c r="B5" s="455" t="s">
        <v>646</v>
      </c>
      <c r="C5" s="453" t="s">
        <v>182</v>
      </c>
      <c r="D5" s="453" t="s">
        <v>178</v>
      </c>
      <c r="E5" s="453" t="s">
        <v>138</v>
      </c>
      <c r="F5" s="453" t="s">
        <v>139</v>
      </c>
      <c r="G5" s="453" t="s">
        <v>647</v>
      </c>
      <c r="H5" s="453" t="s">
        <v>648</v>
      </c>
      <c r="I5" s="453" t="s">
        <v>649</v>
      </c>
      <c r="J5" s="453" t="s">
        <v>650</v>
      </c>
      <c r="K5" s="453" t="s">
        <v>651</v>
      </c>
      <c r="L5" s="453" t="s">
        <v>652</v>
      </c>
      <c r="M5" s="453" t="s">
        <v>653</v>
      </c>
      <c r="N5" s="453" t="s">
        <v>147</v>
      </c>
      <c r="O5" s="456" t="s">
        <v>162</v>
      </c>
      <c r="P5" s="456"/>
      <c r="Q5" s="453" t="s">
        <v>654</v>
      </c>
      <c r="R5" s="453" t="s">
        <v>655</v>
      </c>
      <c r="S5" s="453" t="s">
        <v>656</v>
      </c>
      <c r="T5" s="453" t="s">
        <v>179</v>
      </c>
    </row>
    <row r="6" spans="1:20" ht="110.25">
      <c r="A6" s="453"/>
      <c r="B6" s="455"/>
      <c r="C6" s="453"/>
      <c r="D6" s="453"/>
      <c r="E6" s="453"/>
      <c r="F6" s="453"/>
      <c r="G6" s="453"/>
      <c r="H6" s="453"/>
      <c r="I6" s="453"/>
      <c r="J6" s="453"/>
      <c r="K6" s="453"/>
      <c r="L6" s="453"/>
      <c r="M6" s="453"/>
      <c r="N6" s="453"/>
      <c r="O6" s="42" t="s">
        <v>657</v>
      </c>
      <c r="P6" s="42" t="s">
        <v>658</v>
      </c>
      <c r="Q6" s="453"/>
      <c r="R6" s="453"/>
      <c r="S6" s="453"/>
      <c r="T6" s="453"/>
    </row>
    <row r="7" spans="1:20">
      <c r="A7" s="38" t="s">
        <v>37</v>
      </c>
      <c r="B7" s="292" t="s">
        <v>38</v>
      </c>
      <c r="C7" s="38">
        <v>1</v>
      </c>
      <c r="D7" s="38">
        <v>2</v>
      </c>
      <c r="E7" s="38">
        <v>3</v>
      </c>
      <c r="F7" s="38">
        <v>4</v>
      </c>
      <c r="G7" s="38">
        <v>5</v>
      </c>
      <c r="H7" s="38">
        <v>6</v>
      </c>
      <c r="I7" s="38">
        <v>7</v>
      </c>
      <c r="J7" s="38">
        <v>8</v>
      </c>
      <c r="K7" s="38">
        <v>9</v>
      </c>
      <c r="L7" s="38">
        <v>10</v>
      </c>
      <c r="M7" s="38">
        <v>11</v>
      </c>
      <c r="N7" s="38">
        <v>12</v>
      </c>
      <c r="O7" s="42">
        <v>13</v>
      </c>
      <c r="P7" s="42">
        <v>14</v>
      </c>
      <c r="Q7" s="38">
        <v>15</v>
      </c>
      <c r="R7" s="38">
        <v>16</v>
      </c>
      <c r="S7" s="38">
        <v>17</v>
      </c>
      <c r="T7" s="38" t="s">
        <v>659</v>
      </c>
    </row>
    <row r="8" spans="1:20" s="290" customFormat="1">
      <c r="A8" s="289"/>
      <c r="B8" s="294" t="s">
        <v>180</v>
      </c>
      <c r="C8" s="274">
        <f>SUM(C9:C55)</f>
        <v>5357421.9915079996</v>
      </c>
      <c r="D8" s="274">
        <f>SUM(D9:D72)</f>
        <v>4197887.3232869999</v>
      </c>
      <c r="E8" s="274">
        <f t="shared" ref="E8:S8" si="0">SUM(E9:E72)</f>
        <v>10248.894358</v>
      </c>
      <c r="F8" s="274">
        <f t="shared" si="0"/>
        <v>4111.815963</v>
      </c>
      <c r="G8" s="274">
        <f t="shared" si="0"/>
        <v>6492.8055300000005</v>
      </c>
      <c r="H8" s="274">
        <f t="shared" si="0"/>
        <v>0</v>
      </c>
      <c r="I8" s="274">
        <f t="shared" si="0"/>
        <v>59654.136854000004</v>
      </c>
      <c r="J8" s="274">
        <f t="shared" si="0"/>
        <v>26369.497800999998</v>
      </c>
      <c r="K8" s="274">
        <f t="shared" si="0"/>
        <v>2657.69</v>
      </c>
      <c r="L8" s="274">
        <f t="shared" si="0"/>
        <v>0</v>
      </c>
      <c r="M8" s="274">
        <f t="shared" si="0"/>
        <v>100357.884127</v>
      </c>
      <c r="N8" s="274">
        <f t="shared" si="0"/>
        <v>3896446.7371459999</v>
      </c>
      <c r="O8" s="274">
        <f t="shared" si="0"/>
        <v>1447373.3598860006</v>
      </c>
      <c r="P8" s="274">
        <f t="shared" si="0"/>
        <v>312810.02583400009</v>
      </c>
      <c r="Q8" s="274">
        <f t="shared" si="0"/>
        <v>21613.812508000003</v>
      </c>
      <c r="R8" s="274">
        <f t="shared" si="0"/>
        <v>0</v>
      </c>
      <c r="S8" s="274">
        <f t="shared" si="0"/>
        <v>69934.048999999999</v>
      </c>
      <c r="T8" s="275">
        <f>D8/C8</f>
        <v>0.7835648059721696</v>
      </c>
    </row>
    <row r="9" spans="1:20" ht="47.25">
      <c r="A9" s="285">
        <v>1</v>
      </c>
      <c r="B9" s="295" t="s">
        <v>660</v>
      </c>
      <c r="C9" s="276">
        <v>1128463.7298059999</v>
      </c>
      <c r="D9" s="276">
        <v>744509.41980599996</v>
      </c>
      <c r="E9" s="276">
        <v>0</v>
      </c>
      <c r="F9" s="276">
        <v>0</v>
      </c>
      <c r="G9" s="276">
        <v>0</v>
      </c>
      <c r="H9" s="276">
        <v>0</v>
      </c>
      <c r="I9" s="276">
        <v>0</v>
      </c>
      <c r="J9" s="276">
        <v>0</v>
      </c>
      <c r="K9" s="276">
        <v>0</v>
      </c>
      <c r="L9" s="276">
        <v>0</v>
      </c>
      <c r="M9" s="276">
        <v>2748.8670000000002</v>
      </c>
      <c r="N9" s="276">
        <v>741760.55280599999</v>
      </c>
      <c r="O9" s="277">
        <v>655139.83250600006</v>
      </c>
      <c r="P9" s="277">
        <v>25294.9643</v>
      </c>
      <c r="Q9" s="276">
        <v>0</v>
      </c>
      <c r="R9" s="276">
        <v>0</v>
      </c>
      <c r="S9" s="276">
        <v>0</v>
      </c>
      <c r="T9" s="231">
        <f>D9/C9</f>
        <v>0.65975485090158148</v>
      </c>
    </row>
    <row r="10" spans="1:20" ht="47.25">
      <c r="A10" s="285">
        <f>1+A9</f>
        <v>2</v>
      </c>
      <c r="B10" s="295" t="s">
        <v>661</v>
      </c>
      <c r="C10" s="276">
        <v>321880</v>
      </c>
      <c r="D10" s="276">
        <v>367017.02538200002</v>
      </c>
      <c r="E10" s="276">
        <v>0</v>
      </c>
      <c r="F10" s="276">
        <v>0</v>
      </c>
      <c r="G10" s="276">
        <v>1379.83653</v>
      </c>
      <c r="H10" s="276">
        <v>0</v>
      </c>
      <c r="I10" s="276">
        <v>55742.934966000001</v>
      </c>
      <c r="J10" s="276">
        <v>14125.377800999999</v>
      </c>
      <c r="K10" s="276">
        <v>131</v>
      </c>
      <c r="L10" s="276">
        <v>0</v>
      </c>
      <c r="M10" s="276">
        <v>79044.73413099999</v>
      </c>
      <c r="N10" s="276">
        <v>197450.78295399999</v>
      </c>
      <c r="O10" s="277">
        <v>0</v>
      </c>
      <c r="P10" s="277">
        <v>0</v>
      </c>
      <c r="Q10" s="276">
        <v>19142.359</v>
      </c>
      <c r="R10" s="276">
        <v>0</v>
      </c>
      <c r="S10" s="276">
        <v>0</v>
      </c>
      <c r="T10" s="231">
        <f t="shared" ref="T10:T72" si="1">D10/C10</f>
        <v>1.1402293568472723</v>
      </c>
    </row>
    <row r="11" spans="1:20" ht="47.25">
      <c r="A11" s="285">
        <f t="shared" ref="A11:A72" si="2">1+A10</f>
        <v>3</v>
      </c>
      <c r="B11" s="295" t="s">
        <v>662</v>
      </c>
      <c r="C11" s="276">
        <v>443780.54300000001</v>
      </c>
      <c r="D11" s="276">
        <v>341853.35399999999</v>
      </c>
      <c r="E11" s="276">
        <v>0</v>
      </c>
      <c r="F11" s="276">
        <v>0</v>
      </c>
      <c r="G11" s="276">
        <v>0</v>
      </c>
      <c r="H11" s="276">
        <v>0</v>
      </c>
      <c r="I11" s="276">
        <v>0</v>
      </c>
      <c r="J11" s="276">
        <v>0</v>
      </c>
      <c r="K11" s="276">
        <v>0</v>
      </c>
      <c r="L11" s="276">
        <v>0</v>
      </c>
      <c r="M11" s="276">
        <v>0</v>
      </c>
      <c r="N11" s="276">
        <v>341853.35399999999</v>
      </c>
      <c r="O11" s="277">
        <v>341853.35399999999</v>
      </c>
      <c r="P11" s="277">
        <v>0</v>
      </c>
      <c r="Q11" s="276">
        <v>0</v>
      </c>
      <c r="R11" s="276">
        <v>0</v>
      </c>
      <c r="S11" s="276">
        <v>0</v>
      </c>
      <c r="T11" s="231">
        <f t="shared" si="1"/>
        <v>0.77032073485925678</v>
      </c>
    </row>
    <row r="12" spans="1:20" ht="63">
      <c r="A12" s="285">
        <f t="shared" si="2"/>
        <v>4</v>
      </c>
      <c r="B12" s="295" t="s">
        <v>663</v>
      </c>
      <c r="C12" s="276">
        <v>376397</v>
      </c>
      <c r="D12" s="276">
        <v>83642.206700000024</v>
      </c>
      <c r="E12" s="276">
        <v>0</v>
      </c>
      <c r="F12" s="276">
        <v>0</v>
      </c>
      <c r="G12" s="276">
        <v>0</v>
      </c>
      <c r="H12" s="276">
        <v>0</v>
      </c>
      <c r="I12" s="276">
        <v>0</v>
      </c>
      <c r="J12" s="276">
        <v>0</v>
      </c>
      <c r="K12" s="276">
        <v>0</v>
      </c>
      <c r="L12" s="276">
        <v>0</v>
      </c>
      <c r="M12" s="276">
        <v>0</v>
      </c>
      <c r="N12" s="276">
        <v>83142.206700000024</v>
      </c>
      <c r="O12" s="277">
        <v>0</v>
      </c>
      <c r="P12" s="277">
        <v>83142.206700000024</v>
      </c>
      <c r="Q12" s="276">
        <v>500</v>
      </c>
      <c r="R12" s="276">
        <v>0</v>
      </c>
      <c r="S12" s="276">
        <v>0</v>
      </c>
      <c r="T12" s="231">
        <f t="shared" si="1"/>
        <v>0.22221804823099023</v>
      </c>
    </row>
    <row r="13" spans="1:20">
      <c r="A13" s="285">
        <f t="shared" si="2"/>
        <v>5</v>
      </c>
      <c r="B13" s="295" t="s">
        <v>664</v>
      </c>
      <c r="C13" s="276">
        <v>0</v>
      </c>
      <c r="D13" s="276">
        <v>18198.663700000001</v>
      </c>
      <c r="E13" s="276">
        <v>0</v>
      </c>
      <c r="F13" s="276">
        <v>0</v>
      </c>
      <c r="G13" s="276">
        <v>0</v>
      </c>
      <c r="H13" s="276">
        <v>0</v>
      </c>
      <c r="I13" s="276">
        <v>0</v>
      </c>
      <c r="J13" s="276">
        <v>0</v>
      </c>
      <c r="K13" s="276">
        <v>0</v>
      </c>
      <c r="L13" s="276">
        <v>0</v>
      </c>
      <c r="M13" s="276">
        <v>0</v>
      </c>
      <c r="N13" s="276">
        <v>18198.663700000001</v>
      </c>
      <c r="O13" s="277">
        <v>16110.987700000001</v>
      </c>
      <c r="P13" s="277">
        <v>0</v>
      </c>
      <c r="Q13" s="276">
        <v>0</v>
      </c>
      <c r="R13" s="276">
        <v>0</v>
      </c>
      <c r="S13" s="276">
        <v>0</v>
      </c>
      <c r="T13" s="231"/>
    </row>
    <row r="14" spans="1:20" ht="94.5">
      <c r="A14" s="285">
        <f t="shared" si="2"/>
        <v>6</v>
      </c>
      <c r="B14" s="295" t="s">
        <v>665</v>
      </c>
      <c r="C14" s="276">
        <v>4000</v>
      </c>
      <c r="D14" s="276">
        <v>4000</v>
      </c>
      <c r="E14" s="276">
        <v>0</v>
      </c>
      <c r="F14" s="276">
        <v>0</v>
      </c>
      <c r="G14" s="276">
        <v>0</v>
      </c>
      <c r="H14" s="276">
        <v>0</v>
      </c>
      <c r="I14" s="276">
        <v>0</v>
      </c>
      <c r="J14" s="276">
        <v>0</v>
      </c>
      <c r="K14" s="276">
        <v>0</v>
      </c>
      <c r="L14" s="276">
        <v>0</v>
      </c>
      <c r="M14" s="276">
        <v>0</v>
      </c>
      <c r="N14" s="276">
        <v>4000</v>
      </c>
      <c r="O14" s="277">
        <v>0</v>
      </c>
      <c r="P14" s="277">
        <v>0</v>
      </c>
      <c r="Q14" s="276">
        <v>0</v>
      </c>
      <c r="R14" s="276">
        <v>0</v>
      </c>
      <c r="S14" s="276">
        <v>0</v>
      </c>
      <c r="T14" s="231">
        <f t="shared" si="1"/>
        <v>1</v>
      </c>
    </row>
    <row r="15" spans="1:20" ht="31.5">
      <c r="A15" s="285">
        <f t="shared" si="2"/>
        <v>7</v>
      </c>
      <c r="B15" s="295" t="s">
        <v>666</v>
      </c>
      <c r="C15" s="276">
        <v>49533</v>
      </c>
      <c r="D15" s="276">
        <v>0</v>
      </c>
      <c r="E15" s="276">
        <v>0</v>
      </c>
      <c r="F15" s="276">
        <v>0</v>
      </c>
      <c r="G15" s="276">
        <v>0</v>
      </c>
      <c r="H15" s="276">
        <v>0</v>
      </c>
      <c r="I15" s="276">
        <v>0</v>
      </c>
      <c r="J15" s="276">
        <v>0</v>
      </c>
      <c r="K15" s="276">
        <v>0</v>
      </c>
      <c r="L15" s="276">
        <v>0</v>
      </c>
      <c r="M15" s="276">
        <v>0</v>
      </c>
      <c r="N15" s="276">
        <v>0</v>
      </c>
      <c r="O15" s="277">
        <v>0</v>
      </c>
      <c r="P15" s="277">
        <v>0</v>
      </c>
      <c r="Q15" s="276">
        <v>0</v>
      </c>
      <c r="R15" s="276">
        <v>0</v>
      </c>
      <c r="S15" s="276">
        <v>0</v>
      </c>
      <c r="T15" s="231">
        <f t="shared" si="1"/>
        <v>0</v>
      </c>
    </row>
    <row r="16" spans="1:20" ht="31.5">
      <c r="A16" s="285">
        <f t="shared" si="2"/>
        <v>8</v>
      </c>
      <c r="B16" s="295" t="s">
        <v>667</v>
      </c>
      <c r="C16" s="276">
        <v>30000</v>
      </c>
      <c r="D16" s="276">
        <v>3911.2018880000001</v>
      </c>
      <c r="E16" s="276">
        <v>0</v>
      </c>
      <c r="F16" s="276">
        <v>0</v>
      </c>
      <c r="G16" s="276">
        <v>0</v>
      </c>
      <c r="H16" s="276">
        <v>0</v>
      </c>
      <c r="I16" s="276">
        <v>3911.2018880000001</v>
      </c>
      <c r="J16" s="276">
        <v>0</v>
      </c>
      <c r="K16" s="276">
        <v>0</v>
      </c>
      <c r="L16" s="276">
        <v>0</v>
      </c>
      <c r="M16" s="276">
        <v>0</v>
      </c>
      <c r="N16" s="276">
        <v>0</v>
      </c>
      <c r="O16" s="277">
        <v>0</v>
      </c>
      <c r="P16" s="277">
        <v>0</v>
      </c>
      <c r="Q16" s="276">
        <v>0</v>
      </c>
      <c r="R16" s="276">
        <v>0</v>
      </c>
      <c r="S16" s="276">
        <v>0</v>
      </c>
      <c r="T16" s="231">
        <f t="shared" si="1"/>
        <v>0.13037339626666666</v>
      </c>
    </row>
    <row r="17" spans="1:20">
      <c r="A17" s="285">
        <f t="shared" si="2"/>
        <v>9</v>
      </c>
      <c r="B17" s="295" t="s">
        <v>668</v>
      </c>
      <c r="C17" s="276">
        <v>0</v>
      </c>
      <c r="D17" s="276">
        <v>10248.894358</v>
      </c>
      <c r="E17" s="276">
        <v>10248.894358</v>
      </c>
      <c r="F17" s="276">
        <v>0</v>
      </c>
      <c r="G17" s="276">
        <v>0</v>
      </c>
      <c r="H17" s="276">
        <v>0</v>
      </c>
      <c r="I17" s="276">
        <v>0</v>
      </c>
      <c r="J17" s="276">
        <v>0</v>
      </c>
      <c r="K17" s="276">
        <v>0</v>
      </c>
      <c r="L17" s="276">
        <v>0</v>
      </c>
      <c r="M17" s="276">
        <v>0</v>
      </c>
      <c r="N17" s="276">
        <v>0</v>
      </c>
      <c r="O17" s="277">
        <v>0</v>
      </c>
      <c r="P17" s="277">
        <v>0</v>
      </c>
      <c r="Q17" s="276">
        <v>0</v>
      </c>
      <c r="R17" s="276">
        <v>0</v>
      </c>
      <c r="S17" s="276">
        <v>0</v>
      </c>
      <c r="T17" s="231"/>
    </row>
    <row r="18" spans="1:20" ht="31.5">
      <c r="A18" s="285">
        <f t="shared" si="2"/>
        <v>10</v>
      </c>
      <c r="B18" s="295" t="s">
        <v>669</v>
      </c>
      <c r="C18" s="276">
        <v>0</v>
      </c>
      <c r="D18" s="276">
        <v>250</v>
      </c>
      <c r="E18" s="276">
        <v>0</v>
      </c>
      <c r="F18" s="276">
        <v>0</v>
      </c>
      <c r="G18" s="276">
        <v>0</v>
      </c>
      <c r="H18" s="276">
        <v>0</v>
      </c>
      <c r="I18" s="276">
        <v>0</v>
      </c>
      <c r="J18" s="276">
        <v>250</v>
      </c>
      <c r="K18" s="276">
        <v>0</v>
      </c>
      <c r="L18" s="276">
        <v>0</v>
      </c>
      <c r="M18" s="276">
        <v>0</v>
      </c>
      <c r="N18" s="276">
        <v>0</v>
      </c>
      <c r="O18" s="277">
        <v>0</v>
      </c>
      <c r="P18" s="277">
        <v>0</v>
      </c>
      <c r="Q18" s="276">
        <v>0</v>
      </c>
      <c r="R18" s="276">
        <v>0</v>
      </c>
      <c r="S18" s="276">
        <v>0</v>
      </c>
      <c r="T18" s="231"/>
    </row>
    <row r="19" spans="1:20">
      <c r="A19" s="285">
        <f t="shared" si="2"/>
        <v>11</v>
      </c>
      <c r="B19" s="295" t="s">
        <v>670</v>
      </c>
      <c r="C19" s="276">
        <v>0</v>
      </c>
      <c r="D19" s="276">
        <v>30.227</v>
      </c>
      <c r="E19" s="276">
        <v>0</v>
      </c>
      <c r="F19" s="276">
        <v>0</v>
      </c>
      <c r="G19" s="276">
        <v>0</v>
      </c>
      <c r="H19" s="276">
        <v>0</v>
      </c>
      <c r="I19" s="276">
        <v>0</v>
      </c>
      <c r="J19" s="276">
        <v>0</v>
      </c>
      <c r="K19" s="276">
        <v>0</v>
      </c>
      <c r="L19" s="276">
        <v>0</v>
      </c>
      <c r="M19" s="276">
        <v>0</v>
      </c>
      <c r="N19" s="276">
        <v>30.227</v>
      </c>
      <c r="O19" s="277">
        <v>0</v>
      </c>
      <c r="P19" s="277">
        <v>30.227</v>
      </c>
      <c r="Q19" s="276">
        <v>0</v>
      </c>
      <c r="R19" s="276">
        <v>0</v>
      </c>
      <c r="S19" s="276">
        <v>0</v>
      </c>
      <c r="T19" s="231"/>
    </row>
    <row r="20" spans="1:20">
      <c r="A20" s="285">
        <f t="shared" si="2"/>
        <v>12</v>
      </c>
      <c r="B20" s="295" t="s">
        <v>671</v>
      </c>
      <c r="C20" s="276">
        <v>29500</v>
      </c>
      <c r="D20" s="276">
        <v>4111.815963</v>
      </c>
      <c r="E20" s="276">
        <v>0</v>
      </c>
      <c r="F20" s="276">
        <v>4111.815963</v>
      </c>
      <c r="G20" s="276">
        <v>0</v>
      </c>
      <c r="H20" s="276">
        <v>0</v>
      </c>
      <c r="I20" s="276">
        <v>0</v>
      </c>
      <c r="J20" s="276">
        <v>0</v>
      </c>
      <c r="K20" s="276">
        <v>0</v>
      </c>
      <c r="L20" s="276">
        <v>0</v>
      </c>
      <c r="M20" s="276">
        <v>0</v>
      </c>
      <c r="N20" s="276">
        <v>0</v>
      </c>
      <c r="O20" s="277">
        <v>0</v>
      </c>
      <c r="P20" s="277">
        <v>0</v>
      </c>
      <c r="Q20" s="276">
        <v>0</v>
      </c>
      <c r="R20" s="276">
        <v>0</v>
      </c>
      <c r="S20" s="276">
        <v>0</v>
      </c>
      <c r="T20" s="231">
        <f t="shared" si="1"/>
        <v>0.1393835919661017</v>
      </c>
    </row>
    <row r="21" spans="1:20" ht="31.5">
      <c r="A21" s="285">
        <f t="shared" si="2"/>
        <v>13</v>
      </c>
      <c r="B21" s="295" t="s">
        <v>672</v>
      </c>
      <c r="C21" s="276">
        <v>0</v>
      </c>
      <c r="D21" s="276">
        <v>5011.3757940000005</v>
      </c>
      <c r="E21" s="276">
        <v>0</v>
      </c>
      <c r="F21" s="276">
        <v>0</v>
      </c>
      <c r="G21" s="276">
        <v>0</v>
      </c>
      <c r="H21" s="276">
        <v>0</v>
      </c>
      <c r="I21" s="276">
        <v>0</v>
      </c>
      <c r="J21" s="276">
        <v>0</v>
      </c>
      <c r="K21" s="276">
        <v>0</v>
      </c>
      <c r="L21" s="276">
        <v>0</v>
      </c>
      <c r="M21" s="276">
        <v>0</v>
      </c>
      <c r="N21" s="276">
        <v>5011.3757940000005</v>
      </c>
      <c r="O21" s="277">
        <v>0</v>
      </c>
      <c r="P21" s="277">
        <v>5011.3757940000005</v>
      </c>
      <c r="Q21" s="276">
        <v>0</v>
      </c>
      <c r="R21" s="276">
        <v>0</v>
      </c>
      <c r="S21" s="276">
        <v>0</v>
      </c>
      <c r="T21" s="231"/>
    </row>
    <row r="22" spans="1:20" ht="31.5">
      <c r="A22" s="285">
        <f t="shared" si="2"/>
        <v>14</v>
      </c>
      <c r="B22" s="295" t="s">
        <v>673</v>
      </c>
      <c r="C22" s="276">
        <v>0</v>
      </c>
      <c r="D22" s="276">
        <v>7558.3675000000003</v>
      </c>
      <c r="E22" s="276">
        <v>0</v>
      </c>
      <c r="F22" s="276">
        <v>0</v>
      </c>
      <c r="G22" s="276">
        <v>0</v>
      </c>
      <c r="H22" s="276">
        <v>0</v>
      </c>
      <c r="I22" s="276">
        <v>0</v>
      </c>
      <c r="J22" s="276">
        <v>0</v>
      </c>
      <c r="K22" s="276">
        <v>0</v>
      </c>
      <c r="L22" s="276">
        <v>0</v>
      </c>
      <c r="M22" s="276">
        <v>0</v>
      </c>
      <c r="N22" s="276">
        <v>7558.3675000000003</v>
      </c>
      <c r="O22" s="277">
        <v>0</v>
      </c>
      <c r="P22" s="277">
        <v>7558.3675000000003</v>
      </c>
      <c r="Q22" s="276">
        <v>0</v>
      </c>
      <c r="R22" s="276">
        <v>0</v>
      </c>
      <c r="S22" s="276">
        <v>0</v>
      </c>
      <c r="T22" s="231"/>
    </row>
    <row r="23" spans="1:20" ht="31.5">
      <c r="A23" s="285">
        <f t="shared" si="2"/>
        <v>15</v>
      </c>
      <c r="B23" s="295" t="s">
        <v>674</v>
      </c>
      <c r="C23" s="276">
        <v>12730</v>
      </c>
      <c r="D23" s="276">
        <v>2526.69</v>
      </c>
      <c r="E23" s="276">
        <v>0</v>
      </c>
      <c r="F23" s="276">
        <v>0</v>
      </c>
      <c r="G23" s="276">
        <v>0</v>
      </c>
      <c r="H23" s="276">
        <v>0</v>
      </c>
      <c r="I23" s="276">
        <v>0</v>
      </c>
      <c r="J23" s="276">
        <v>0</v>
      </c>
      <c r="K23" s="276">
        <v>2526.69</v>
      </c>
      <c r="L23" s="276">
        <v>0</v>
      </c>
      <c r="M23" s="276">
        <v>0</v>
      </c>
      <c r="N23" s="276">
        <v>0</v>
      </c>
      <c r="O23" s="277">
        <v>0</v>
      </c>
      <c r="P23" s="277">
        <v>0</v>
      </c>
      <c r="Q23" s="276">
        <v>0</v>
      </c>
      <c r="R23" s="276">
        <v>0</v>
      </c>
      <c r="S23" s="276">
        <v>0</v>
      </c>
      <c r="T23" s="231">
        <f t="shared" si="1"/>
        <v>0.19848311076197958</v>
      </c>
    </row>
    <row r="24" spans="1:20" ht="31.5">
      <c r="A24" s="285">
        <f t="shared" si="2"/>
        <v>16</v>
      </c>
      <c r="B24" s="295" t="s">
        <v>675</v>
      </c>
      <c r="C24" s="276">
        <v>405.23</v>
      </c>
      <c r="D24" s="276">
        <v>562.07219499999997</v>
      </c>
      <c r="E24" s="276">
        <v>0</v>
      </c>
      <c r="F24" s="276">
        <v>0</v>
      </c>
      <c r="G24" s="276">
        <v>0</v>
      </c>
      <c r="H24" s="276">
        <v>0</v>
      </c>
      <c r="I24" s="276">
        <v>0</v>
      </c>
      <c r="J24" s="276">
        <v>0</v>
      </c>
      <c r="K24" s="276">
        <v>0</v>
      </c>
      <c r="L24" s="276">
        <v>0</v>
      </c>
      <c r="M24" s="276">
        <v>0</v>
      </c>
      <c r="N24" s="276">
        <v>562.07219499999997</v>
      </c>
      <c r="O24" s="277">
        <v>562.07219499999997</v>
      </c>
      <c r="P24" s="277">
        <v>0</v>
      </c>
      <c r="Q24" s="276">
        <v>0</v>
      </c>
      <c r="R24" s="276">
        <v>0</v>
      </c>
      <c r="S24" s="276">
        <v>0</v>
      </c>
      <c r="T24" s="231">
        <f t="shared" si="1"/>
        <v>1.3870448757495741</v>
      </c>
    </row>
    <row r="25" spans="1:20" ht="31.5">
      <c r="A25" s="285">
        <f t="shared" si="2"/>
        <v>17</v>
      </c>
      <c r="B25" s="295" t="s">
        <v>676</v>
      </c>
      <c r="C25" s="276">
        <v>1640</v>
      </c>
      <c r="D25" s="276">
        <v>2660.212</v>
      </c>
      <c r="E25" s="276">
        <v>0</v>
      </c>
      <c r="F25" s="276">
        <v>0</v>
      </c>
      <c r="G25" s="276">
        <v>0</v>
      </c>
      <c r="H25" s="276">
        <v>0</v>
      </c>
      <c r="I25" s="276">
        <v>0</v>
      </c>
      <c r="J25" s="276">
        <v>0</v>
      </c>
      <c r="K25" s="276">
        <v>0</v>
      </c>
      <c r="L25" s="276">
        <v>0</v>
      </c>
      <c r="M25" s="276">
        <v>0</v>
      </c>
      <c r="N25" s="276">
        <v>2660.212</v>
      </c>
      <c r="O25" s="277">
        <v>2660.212</v>
      </c>
      <c r="P25" s="277">
        <v>0</v>
      </c>
      <c r="Q25" s="276">
        <v>0</v>
      </c>
      <c r="R25" s="276">
        <v>0</v>
      </c>
      <c r="S25" s="276">
        <v>0</v>
      </c>
      <c r="T25" s="231">
        <f t="shared" si="1"/>
        <v>1.622080487804878</v>
      </c>
    </row>
    <row r="26" spans="1:20">
      <c r="A26" s="285">
        <f t="shared" si="2"/>
        <v>18</v>
      </c>
      <c r="B26" s="295" t="s">
        <v>677</v>
      </c>
      <c r="C26" s="276">
        <v>0</v>
      </c>
      <c r="D26" s="276">
        <v>276.27199999999999</v>
      </c>
      <c r="E26" s="276">
        <v>0</v>
      </c>
      <c r="F26" s="276">
        <v>0</v>
      </c>
      <c r="G26" s="276">
        <v>276.27199999999999</v>
      </c>
      <c r="H26" s="276">
        <v>0</v>
      </c>
      <c r="I26" s="276">
        <v>0</v>
      </c>
      <c r="J26" s="276">
        <v>0</v>
      </c>
      <c r="K26" s="276">
        <v>0</v>
      </c>
      <c r="L26" s="276">
        <v>0</v>
      </c>
      <c r="M26" s="276">
        <v>0</v>
      </c>
      <c r="N26" s="276">
        <v>0</v>
      </c>
      <c r="O26" s="277">
        <v>0</v>
      </c>
      <c r="P26" s="277">
        <v>0</v>
      </c>
      <c r="Q26" s="276">
        <v>0</v>
      </c>
      <c r="R26" s="276">
        <v>0</v>
      </c>
      <c r="S26" s="276">
        <v>0</v>
      </c>
      <c r="T26" s="231"/>
    </row>
    <row r="27" spans="1:20">
      <c r="A27" s="285">
        <f t="shared" si="2"/>
        <v>19</v>
      </c>
      <c r="B27" s="295" t="s">
        <v>678</v>
      </c>
      <c r="C27" s="276">
        <v>0</v>
      </c>
      <c r="D27" s="276">
        <v>2369.0807999999997</v>
      </c>
      <c r="E27" s="276">
        <v>0</v>
      </c>
      <c r="F27" s="276">
        <v>0</v>
      </c>
      <c r="G27" s="276">
        <v>0</v>
      </c>
      <c r="H27" s="276">
        <v>0</v>
      </c>
      <c r="I27" s="276">
        <v>0</v>
      </c>
      <c r="J27" s="276">
        <v>0</v>
      </c>
      <c r="K27" s="276">
        <v>0</v>
      </c>
      <c r="L27" s="276">
        <v>0</v>
      </c>
      <c r="M27" s="276">
        <v>0</v>
      </c>
      <c r="N27" s="276">
        <v>2369.0807999999997</v>
      </c>
      <c r="O27" s="277">
        <v>2369.0807999999997</v>
      </c>
      <c r="P27" s="277">
        <v>0</v>
      </c>
      <c r="Q27" s="276">
        <v>0</v>
      </c>
      <c r="R27" s="276">
        <v>0</v>
      </c>
      <c r="S27" s="276">
        <v>0</v>
      </c>
      <c r="T27" s="231"/>
    </row>
    <row r="28" spans="1:20">
      <c r="A28" s="285">
        <f t="shared" si="2"/>
        <v>20</v>
      </c>
      <c r="B28" s="295" t="s">
        <v>679</v>
      </c>
      <c r="C28" s="276">
        <v>600</v>
      </c>
      <c r="D28" s="276">
        <f>722-122</f>
        <v>600</v>
      </c>
      <c r="E28" s="276">
        <v>0</v>
      </c>
      <c r="F28" s="276">
        <v>0</v>
      </c>
      <c r="G28" s="276">
        <v>0</v>
      </c>
      <c r="H28" s="276">
        <v>0</v>
      </c>
      <c r="I28" s="276">
        <v>0</v>
      </c>
      <c r="J28" s="276">
        <v>0</v>
      </c>
      <c r="K28" s="276">
        <v>0</v>
      </c>
      <c r="L28" s="276">
        <v>0</v>
      </c>
      <c r="M28" s="276">
        <v>0</v>
      </c>
      <c r="N28" s="276">
        <f>722-122</f>
        <v>600</v>
      </c>
      <c r="O28" s="277">
        <v>0</v>
      </c>
      <c r="P28" s="277">
        <v>0</v>
      </c>
      <c r="Q28" s="276">
        <v>0</v>
      </c>
      <c r="R28" s="276">
        <v>0</v>
      </c>
      <c r="S28" s="276">
        <v>0</v>
      </c>
      <c r="T28" s="231">
        <f t="shared" si="1"/>
        <v>1</v>
      </c>
    </row>
    <row r="29" spans="1:20">
      <c r="A29" s="285">
        <f t="shared" si="2"/>
        <v>21</v>
      </c>
      <c r="B29" s="295" t="s">
        <v>430</v>
      </c>
      <c r="C29" s="276">
        <v>55500</v>
      </c>
      <c r="D29" s="276">
        <v>33711.534</v>
      </c>
      <c r="E29" s="276">
        <v>0</v>
      </c>
      <c r="F29" s="276">
        <v>0</v>
      </c>
      <c r="G29" s="276">
        <v>0</v>
      </c>
      <c r="H29" s="276">
        <v>0</v>
      </c>
      <c r="I29" s="276">
        <v>0</v>
      </c>
      <c r="J29" s="276">
        <v>0</v>
      </c>
      <c r="K29" s="276">
        <v>0</v>
      </c>
      <c r="L29" s="276">
        <v>0</v>
      </c>
      <c r="M29" s="276">
        <v>0</v>
      </c>
      <c r="N29" s="276">
        <v>33711.534</v>
      </c>
      <c r="O29" s="277">
        <v>0</v>
      </c>
      <c r="P29" s="277">
        <v>0</v>
      </c>
      <c r="Q29" s="276">
        <v>0</v>
      </c>
      <c r="R29" s="276">
        <v>0</v>
      </c>
      <c r="S29" s="276">
        <v>0</v>
      </c>
      <c r="T29" s="231">
        <f t="shared" si="1"/>
        <v>0.60741502702702699</v>
      </c>
    </row>
    <row r="30" spans="1:20" ht="31.5">
      <c r="A30" s="285">
        <f t="shared" si="2"/>
        <v>22</v>
      </c>
      <c r="B30" s="295" t="s">
        <v>680</v>
      </c>
      <c r="C30" s="276">
        <v>0</v>
      </c>
      <c r="D30" s="276">
        <v>20.350999999999999</v>
      </c>
      <c r="E30" s="276">
        <v>0</v>
      </c>
      <c r="F30" s="276">
        <v>0</v>
      </c>
      <c r="G30" s="276">
        <v>0</v>
      </c>
      <c r="H30" s="276">
        <v>0</v>
      </c>
      <c r="I30" s="276">
        <v>0</v>
      </c>
      <c r="J30" s="276">
        <v>0</v>
      </c>
      <c r="K30" s="276">
        <v>0</v>
      </c>
      <c r="L30" s="276">
        <v>0</v>
      </c>
      <c r="M30" s="276">
        <v>0</v>
      </c>
      <c r="N30" s="276">
        <v>20.350999999999999</v>
      </c>
      <c r="O30" s="277">
        <v>0</v>
      </c>
      <c r="P30" s="277">
        <v>20.350999999999999</v>
      </c>
      <c r="Q30" s="276">
        <v>0</v>
      </c>
      <c r="R30" s="276">
        <v>0</v>
      </c>
      <c r="S30" s="276">
        <v>0</v>
      </c>
      <c r="T30" s="231"/>
    </row>
    <row r="31" spans="1:20" ht="31.5">
      <c r="A31" s="285">
        <f t="shared" si="2"/>
        <v>23</v>
      </c>
      <c r="B31" s="295" t="s">
        <v>681</v>
      </c>
      <c r="C31" s="276">
        <v>1979</v>
      </c>
      <c r="D31" s="276">
        <v>508.53280000000001</v>
      </c>
      <c r="E31" s="276">
        <v>0</v>
      </c>
      <c r="F31" s="276">
        <v>0</v>
      </c>
      <c r="G31" s="276">
        <v>0</v>
      </c>
      <c r="H31" s="276">
        <v>0</v>
      </c>
      <c r="I31" s="276">
        <v>0</v>
      </c>
      <c r="J31" s="276">
        <v>0</v>
      </c>
      <c r="K31" s="276">
        <v>0</v>
      </c>
      <c r="L31" s="276">
        <v>0</v>
      </c>
      <c r="M31" s="276">
        <v>0</v>
      </c>
      <c r="N31" s="276">
        <v>508.53280000000001</v>
      </c>
      <c r="O31" s="277">
        <v>0</v>
      </c>
      <c r="P31" s="277">
        <v>0</v>
      </c>
      <c r="Q31" s="276">
        <v>0</v>
      </c>
      <c r="R31" s="276">
        <v>0</v>
      </c>
      <c r="S31" s="276">
        <v>0</v>
      </c>
      <c r="T31" s="231">
        <f t="shared" si="1"/>
        <v>0.25696452753916121</v>
      </c>
    </row>
    <row r="32" spans="1:20" ht="31.5">
      <c r="A32" s="285">
        <f t="shared" si="2"/>
        <v>24</v>
      </c>
      <c r="B32" s="295" t="s">
        <v>682</v>
      </c>
      <c r="C32" s="276">
        <v>17713</v>
      </c>
      <c r="D32" s="276">
        <v>18320.986037000002</v>
      </c>
      <c r="E32" s="276">
        <v>0</v>
      </c>
      <c r="F32" s="276">
        <v>0</v>
      </c>
      <c r="G32" s="276">
        <v>0</v>
      </c>
      <c r="H32" s="276">
        <v>0</v>
      </c>
      <c r="I32" s="276">
        <v>0</v>
      </c>
      <c r="J32" s="276">
        <v>0</v>
      </c>
      <c r="K32" s="276">
        <v>0</v>
      </c>
      <c r="L32" s="276">
        <v>0</v>
      </c>
      <c r="M32" s="276">
        <v>0</v>
      </c>
      <c r="N32" s="276">
        <v>18320.986037000002</v>
      </c>
      <c r="O32" s="277">
        <v>17613.943744</v>
      </c>
      <c r="P32" s="277">
        <v>0</v>
      </c>
      <c r="Q32" s="276">
        <v>0</v>
      </c>
      <c r="R32" s="276">
        <v>0</v>
      </c>
      <c r="S32" s="276">
        <v>0</v>
      </c>
      <c r="T32" s="231">
        <f t="shared" si="1"/>
        <v>1.0343242836899453</v>
      </c>
    </row>
    <row r="33" spans="1:20" ht="31.5">
      <c r="A33" s="285">
        <f t="shared" si="2"/>
        <v>25</v>
      </c>
      <c r="B33" s="295" t="s">
        <v>683</v>
      </c>
      <c r="C33" s="276">
        <v>15000</v>
      </c>
      <c r="D33" s="276">
        <v>1964.308</v>
      </c>
      <c r="E33" s="276">
        <v>0</v>
      </c>
      <c r="F33" s="276">
        <v>0</v>
      </c>
      <c r="G33" s="276">
        <v>1964.308</v>
      </c>
      <c r="H33" s="276">
        <v>0</v>
      </c>
      <c r="I33" s="276">
        <v>0</v>
      </c>
      <c r="J33" s="276">
        <v>0</v>
      </c>
      <c r="K33" s="276">
        <v>0</v>
      </c>
      <c r="L33" s="276">
        <v>0</v>
      </c>
      <c r="M33" s="276">
        <v>0</v>
      </c>
      <c r="N33" s="276">
        <v>0</v>
      </c>
      <c r="O33" s="277">
        <v>0</v>
      </c>
      <c r="P33" s="277">
        <v>0</v>
      </c>
      <c r="Q33" s="276">
        <v>0</v>
      </c>
      <c r="R33" s="276">
        <v>0</v>
      </c>
      <c r="S33" s="276">
        <v>0</v>
      </c>
      <c r="T33" s="231">
        <f t="shared" si="1"/>
        <v>0.13095386666666667</v>
      </c>
    </row>
    <row r="34" spans="1:20" ht="31.5">
      <c r="A34" s="285">
        <f t="shared" si="2"/>
        <v>26</v>
      </c>
      <c r="B34" s="295" t="s">
        <v>684</v>
      </c>
      <c r="C34" s="276">
        <v>0</v>
      </c>
      <c r="D34" s="276">
        <v>300</v>
      </c>
      <c r="E34" s="276">
        <v>0</v>
      </c>
      <c r="F34" s="276">
        <v>0</v>
      </c>
      <c r="G34" s="276">
        <v>300</v>
      </c>
      <c r="H34" s="276">
        <v>0</v>
      </c>
      <c r="I34" s="276">
        <v>0</v>
      </c>
      <c r="J34" s="276">
        <v>0</v>
      </c>
      <c r="K34" s="276">
        <v>0</v>
      </c>
      <c r="L34" s="276">
        <v>0</v>
      </c>
      <c r="M34" s="276">
        <v>0</v>
      </c>
      <c r="N34" s="276">
        <v>0</v>
      </c>
      <c r="O34" s="277">
        <v>0</v>
      </c>
      <c r="P34" s="277">
        <v>0</v>
      </c>
      <c r="Q34" s="276">
        <v>0</v>
      </c>
      <c r="R34" s="276">
        <v>0</v>
      </c>
      <c r="S34" s="276">
        <v>0</v>
      </c>
      <c r="T34" s="231"/>
    </row>
    <row r="35" spans="1:20" ht="18.75" customHeight="1">
      <c r="A35" s="285">
        <f t="shared" si="2"/>
        <v>27</v>
      </c>
      <c r="B35" s="295" t="s">
        <v>685</v>
      </c>
      <c r="C35" s="276">
        <v>0</v>
      </c>
      <c r="D35" s="276">
        <v>97</v>
      </c>
      <c r="E35" s="276">
        <v>0</v>
      </c>
      <c r="F35" s="276">
        <v>0</v>
      </c>
      <c r="G35" s="276">
        <v>97</v>
      </c>
      <c r="H35" s="276">
        <v>0</v>
      </c>
      <c r="I35" s="276">
        <v>0</v>
      </c>
      <c r="J35" s="276">
        <v>0</v>
      </c>
      <c r="K35" s="276">
        <v>0</v>
      </c>
      <c r="L35" s="276">
        <v>0</v>
      </c>
      <c r="M35" s="276">
        <v>0</v>
      </c>
      <c r="N35" s="276">
        <v>0</v>
      </c>
      <c r="O35" s="277">
        <v>0</v>
      </c>
      <c r="P35" s="277">
        <v>0</v>
      </c>
      <c r="Q35" s="276">
        <v>0</v>
      </c>
      <c r="R35" s="276">
        <v>0</v>
      </c>
      <c r="S35" s="276">
        <v>0</v>
      </c>
      <c r="T35" s="231"/>
    </row>
    <row r="36" spans="1:20" ht="18.75" customHeight="1">
      <c r="A36" s="285">
        <f t="shared" si="2"/>
        <v>28</v>
      </c>
      <c r="B36" s="295" t="s">
        <v>686</v>
      </c>
      <c r="C36" s="276">
        <v>125000</v>
      </c>
      <c r="D36" s="276">
        <v>36414.013425999998</v>
      </c>
      <c r="E36" s="276">
        <v>0</v>
      </c>
      <c r="F36" s="276">
        <v>0</v>
      </c>
      <c r="G36" s="276">
        <v>23.789000000000001</v>
      </c>
      <c r="H36" s="276">
        <v>0</v>
      </c>
      <c r="I36" s="276">
        <v>0</v>
      </c>
      <c r="J36" s="276">
        <v>0</v>
      </c>
      <c r="K36" s="276">
        <v>0</v>
      </c>
      <c r="L36" s="276">
        <v>0</v>
      </c>
      <c r="M36" s="276">
        <v>0</v>
      </c>
      <c r="N36" s="276">
        <v>36390.224426000001</v>
      </c>
      <c r="O36" s="277">
        <v>14835.924426</v>
      </c>
      <c r="P36" s="277">
        <v>17999.411</v>
      </c>
      <c r="Q36" s="276">
        <v>0</v>
      </c>
      <c r="R36" s="276">
        <v>0</v>
      </c>
      <c r="S36" s="276">
        <v>0</v>
      </c>
      <c r="T36" s="231">
        <f t="shared" si="1"/>
        <v>0.29131210740799995</v>
      </c>
    </row>
    <row r="37" spans="1:20" ht="18.75" customHeight="1">
      <c r="A37" s="285">
        <f t="shared" si="2"/>
        <v>29</v>
      </c>
      <c r="B37" s="295" t="s">
        <v>687</v>
      </c>
      <c r="C37" s="276">
        <v>95500</v>
      </c>
      <c r="D37" s="276">
        <v>73171.648000000016</v>
      </c>
      <c r="E37" s="276">
        <v>0</v>
      </c>
      <c r="F37" s="276">
        <v>0</v>
      </c>
      <c r="G37" s="276">
        <v>0</v>
      </c>
      <c r="H37" s="276">
        <v>0</v>
      </c>
      <c r="I37" s="276">
        <v>0</v>
      </c>
      <c r="J37" s="276">
        <v>11466.902</v>
      </c>
      <c r="K37" s="276">
        <v>0</v>
      </c>
      <c r="L37" s="276">
        <v>0</v>
      </c>
      <c r="M37" s="276">
        <v>0</v>
      </c>
      <c r="N37" s="276">
        <v>61704.746000000006</v>
      </c>
      <c r="O37" s="277">
        <v>61607.877</v>
      </c>
      <c r="P37" s="277">
        <v>96.869</v>
      </c>
      <c r="Q37" s="276">
        <v>0</v>
      </c>
      <c r="R37" s="276">
        <v>0</v>
      </c>
      <c r="S37" s="276">
        <v>0</v>
      </c>
      <c r="T37" s="231">
        <f t="shared" si="1"/>
        <v>0.76619526701570695</v>
      </c>
    </row>
    <row r="38" spans="1:20" ht="18.75" customHeight="1">
      <c r="A38" s="285">
        <f t="shared" si="2"/>
        <v>30</v>
      </c>
      <c r="B38" s="295" t="s">
        <v>688</v>
      </c>
      <c r="C38" s="276">
        <v>69500</v>
      </c>
      <c r="D38" s="276">
        <v>79029.78</v>
      </c>
      <c r="E38" s="276">
        <v>0</v>
      </c>
      <c r="F38" s="276">
        <v>0</v>
      </c>
      <c r="G38" s="276">
        <v>0</v>
      </c>
      <c r="H38" s="276">
        <v>0</v>
      </c>
      <c r="I38" s="276">
        <v>0</v>
      </c>
      <c r="J38" s="276">
        <v>0</v>
      </c>
      <c r="K38" s="276">
        <v>0</v>
      </c>
      <c r="L38" s="276">
        <v>0</v>
      </c>
      <c r="M38" s="276">
        <v>0</v>
      </c>
      <c r="N38" s="276">
        <v>79029.78</v>
      </c>
      <c r="O38" s="277">
        <v>57851.743000000002</v>
      </c>
      <c r="P38" s="277">
        <v>21178.037</v>
      </c>
      <c r="Q38" s="276">
        <v>0</v>
      </c>
      <c r="R38" s="276">
        <v>0</v>
      </c>
      <c r="S38" s="276">
        <v>0</v>
      </c>
      <c r="T38" s="231">
        <f t="shared" si="1"/>
        <v>1.1371191366906475</v>
      </c>
    </row>
    <row r="39" spans="1:20" ht="18.75" customHeight="1">
      <c r="A39" s="285">
        <f t="shared" si="2"/>
        <v>31</v>
      </c>
      <c r="B39" s="295" t="s">
        <v>689</v>
      </c>
      <c r="C39" s="276">
        <v>219812.22700000001</v>
      </c>
      <c r="D39" s="276">
        <v>112530.37812900002</v>
      </c>
      <c r="E39" s="276">
        <v>0</v>
      </c>
      <c r="F39" s="276">
        <v>0</v>
      </c>
      <c r="G39" s="276">
        <v>0</v>
      </c>
      <c r="H39" s="276">
        <v>0</v>
      </c>
      <c r="I39" s="276">
        <v>0</v>
      </c>
      <c r="J39" s="276">
        <v>0</v>
      </c>
      <c r="K39" s="276">
        <v>0</v>
      </c>
      <c r="L39" s="276">
        <v>0</v>
      </c>
      <c r="M39" s="276">
        <v>6064.7820789999996</v>
      </c>
      <c r="N39" s="276">
        <v>106465.59604999999</v>
      </c>
      <c r="O39" s="277">
        <v>48028.851000000002</v>
      </c>
      <c r="P39" s="277">
        <v>15028.563700000001</v>
      </c>
      <c r="Q39" s="276">
        <v>0</v>
      </c>
      <c r="R39" s="276">
        <v>0</v>
      </c>
      <c r="S39" s="276">
        <v>0</v>
      </c>
      <c r="T39" s="231">
        <f t="shared" si="1"/>
        <v>0.51193866540008259</v>
      </c>
    </row>
    <row r="40" spans="1:20" ht="18.75" customHeight="1">
      <c r="A40" s="285">
        <f t="shared" si="2"/>
        <v>32</v>
      </c>
      <c r="B40" s="295" t="s">
        <v>690</v>
      </c>
      <c r="C40" s="276">
        <v>17500</v>
      </c>
      <c r="D40" s="276">
        <v>11358.699000000001</v>
      </c>
      <c r="E40" s="276">
        <v>0</v>
      </c>
      <c r="F40" s="276">
        <v>0</v>
      </c>
      <c r="G40" s="276">
        <v>0</v>
      </c>
      <c r="H40" s="276">
        <v>0</v>
      </c>
      <c r="I40" s="276">
        <v>0</v>
      </c>
      <c r="J40" s="276">
        <v>0</v>
      </c>
      <c r="K40" s="276">
        <v>0</v>
      </c>
      <c r="L40" s="276">
        <v>0</v>
      </c>
      <c r="M40" s="276">
        <v>0</v>
      </c>
      <c r="N40" s="276">
        <v>11358.699000000001</v>
      </c>
      <c r="O40" s="277">
        <v>6671.5129999999999</v>
      </c>
      <c r="P40" s="277">
        <v>4687.1859999999997</v>
      </c>
      <c r="Q40" s="276">
        <v>0</v>
      </c>
      <c r="R40" s="276">
        <v>0</v>
      </c>
      <c r="S40" s="276">
        <v>0</v>
      </c>
      <c r="T40" s="231">
        <f t="shared" si="1"/>
        <v>0.64906851428571433</v>
      </c>
    </row>
    <row r="41" spans="1:20" ht="18.75" customHeight="1">
      <c r="A41" s="285">
        <f t="shared" si="2"/>
        <v>33</v>
      </c>
      <c r="B41" s="295" t="s">
        <v>691</v>
      </c>
      <c r="C41" s="276">
        <v>5262</v>
      </c>
      <c r="D41" s="276">
        <v>6594.070040999999</v>
      </c>
      <c r="E41" s="276">
        <v>0</v>
      </c>
      <c r="F41" s="276">
        <v>0</v>
      </c>
      <c r="G41" s="276">
        <v>64.5</v>
      </c>
      <c r="H41" s="276">
        <v>0</v>
      </c>
      <c r="I41" s="276">
        <v>0</v>
      </c>
      <c r="J41" s="276">
        <v>500</v>
      </c>
      <c r="K41" s="276">
        <v>0</v>
      </c>
      <c r="L41" s="276">
        <v>0</v>
      </c>
      <c r="M41" s="276">
        <v>0</v>
      </c>
      <c r="N41" s="276">
        <v>5295.2590409999993</v>
      </c>
      <c r="O41" s="277">
        <v>5223.7990409999993</v>
      </c>
      <c r="P41" s="277">
        <v>71.459999999999994</v>
      </c>
      <c r="Q41" s="276">
        <v>734.31100000000004</v>
      </c>
      <c r="R41" s="276">
        <v>0</v>
      </c>
      <c r="S41" s="276">
        <v>0</v>
      </c>
      <c r="T41" s="231">
        <f t="shared" si="1"/>
        <v>1.2531490005701253</v>
      </c>
    </row>
    <row r="42" spans="1:20" ht="18.75" customHeight="1">
      <c r="A42" s="285">
        <f t="shared" si="2"/>
        <v>34</v>
      </c>
      <c r="B42" s="295" t="s">
        <v>692</v>
      </c>
      <c r="C42" s="276">
        <v>105500</v>
      </c>
      <c r="D42" s="276">
        <v>74140.755710999991</v>
      </c>
      <c r="E42" s="276">
        <v>0</v>
      </c>
      <c r="F42" s="276">
        <v>0</v>
      </c>
      <c r="G42" s="276">
        <v>0</v>
      </c>
      <c r="H42" s="276">
        <v>0</v>
      </c>
      <c r="I42" s="276">
        <v>0</v>
      </c>
      <c r="J42" s="276">
        <v>0</v>
      </c>
      <c r="K42" s="276">
        <v>0</v>
      </c>
      <c r="L42" s="276">
        <v>0</v>
      </c>
      <c r="M42" s="276">
        <v>0</v>
      </c>
      <c r="N42" s="276">
        <v>74126.604710999993</v>
      </c>
      <c r="O42" s="277">
        <v>29364.411510999998</v>
      </c>
      <c r="P42" s="277">
        <v>44762.193200000002</v>
      </c>
      <c r="Q42" s="276">
        <v>14.151</v>
      </c>
      <c r="R42" s="276">
        <v>0</v>
      </c>
      <c r="S42" s="276">
        <v>0</v>
      </c>
      <c r="T42" s="231">
        <f t="shared" si="1"/>
        <v>0.70275597830331749</v>
      </c>
    </row>
    <row r="43" spans="1:20" ht="18.75" customHeight="1">
      <c r="A43" s="285">
        <f t="shared" si="2"/>
        <v>35</v>
      </c>
      <c r="B43" s="295" t="s">
        <v>693</v>
      </c>
      <c r="C43" s="276">
        <v>20000</v>
      </c>
      <c r="D43" s="276">
        <v>12898.466000000002</v>
      </c>
      <c r="E43" s="276">
        <v>0</v>
      </c>
      <c r="F43" s="276">
        <v>0</v>
      </c>
      <c r="G43" s="276">
        <v>0</v>
      </c>
      <c r="H43" s="276">
        <v>0</v>
      </c>
      <c r="I43" s="276">
        <v>0</v>
      </c>
      <c r="J43" s="276">
        <v>0</v>
      </c>
      <c r="K43" s="276">
        <v>0</v>
      </c>
      <c r="L43" s="276">
        <v>0</v>
      </c>
      <c r="M43" s="276">
        <v>0</v>
      </c>
      <c r="N43" s="276">
        <v>12898.466000000002</v>
      </c>
      <c r="O43" s="277">
        <v>10849.151000000002</v>
      </c>
      <c r="P43" s="277">
        <v>0</v>
      </c>
      <c r="Q43" s="276">
        <v>0</v>
      </c>
      <c r="R43" s="276">
        <v>0</v>
      </c>
      <c r="S43" s="276">
        <v>0</v>
      </c>
      <c r="T43" s="231">
        <f t="shared" si="1"/>
        <v>0.64492330000000009</v>
      </c>
    </row>
    <row r="44" spans="1:20" ht="18.75" customHeight="1">
      <c r="A44" s="285">
        <f t="shared" si="2"/>
        <v>36</v>
      </c>
      <c r="B44" s="295" t="s">
        <v>694</v>
      </c>
      <c r="C44" s="276">
        <v>177922.41700000002</v>
      </c>
      <c r="D44" s="276">
        <v>132950.55007399997</v>
      </c>
      <c r="E44" s="276">
        <v>0</v>
      </c>
      <c r="F44" s="276">
        <v>0</v>
      </c>
      <c r="G44" s="276">
        <v>0</v>
      </c>
      <c r="H44" s="276">
        <v>0</v>
      </c>
      <c r="I44" s="276">
        <v>0</v>
      </c>
      <c r="J44" s="276">
        <v>0</v>
      </c>
      <c r="K44" s="276">
        <v>0</v>
      </c>
      <c r="L44" s="276">
        <v>0</v>
      </c>
      <c r="M44" s="276">
        <v>11248.396917</v>
      </c>
      <c r="N44" s="276">
        <v>121702.15315699998</v>
      </c>
      <c r="O44" s="277">
        <v>33182.880499999999</v>
      </c>
      <c r="P44" s="277">
        <v>76657.542858000001</v>
      </c>
      <c r="Q44" s="276">
        <v>0</v>
      </c>
      <c r="R44" s="276">
        <v>0</v>
      </c>
      <c r="S44" s="276">
        <v>0</v>
      </c>
      <c r="T44" s="231">
        <f t="shared" si="1"/>
        <v>0.74723889387136622</v>
      </c>
    </row>
    <row r="45" spans="1:20" ht="18.75" customHeight="1">
      <c r="A45" s="285">
        <f t="shared" si="2"/>
        <v>37</v>
      </c>
      <c r="B45" s="295" t="s">
        <v>695</v>
      </c>
      <c r="C45" s="276">
        <v>500</v>
      </c>
      <c r="D45" s="276">
        <v>21420.967000000004</v>
      </c>
      <c r="E45" s="276">
        <v>0</v>
      </c>
      <c r="F45" s="276">
        <v>0</v>
      </c>
      <c r="G45" s="276">
        <v>0</v>
      </c>
      <c r="H45" s="276">
        <v>0</v>
      </c>
      <c r="I45" s="276">
        <v>0</v>
      </c>
      <c r="J45" s="276">
        <v>0</v>
      </c>
      <c r="K45" s="276">
        <v>0</v>
      </c>
      <c r="L45" s="276">
        <v>0</v>
      </c>
      <c r="M45" s="276">
        <v>1251.104</v>
      </c>
      <c r="N45" s="276">
        <v>20169.863000000005</v>
      </c>
      <c r="O45" s="277">
        <v>19774.528000000002</v>
      </c>
      <c r="P45" s="277">
        <v>395.33500000000004</v>
      </c>
      <c r="Q45" s="276">
        <v>0</v>
      </c>
      <c r="R45" s="276">
        <v>0</v>
      </c>
      <c r="S45" s="276">
        <v>0</v>
      </c>
      <c r="T45" s="231">
        <f t="shared" si="1"/>
        <v>42.841934000000009</v>
      </c>
    </row>
    <row r="46" spans="1:20" ht="18.75" customHeight="1">
      <c r="A46" s="285">
        <f t="shared" si="2"/>
        <v>38</v>
      </c>
      <c r="B46" s="295" t="s">
        <v>696</v>
      </c>
      <c r="C46" s="276">
        <v>104500</v>
      </c>
      <c r="D46" s="276">
        <v>33921.552745000001</v>
      </c>
      <c r="E46" s="276">
        <v>0</v>
      </c>
      <c r="F46" s="276">
        <v>0</v>
      </c>
      <c r="G46" s="276">
        <v>2281</v>
      </c>
      <c r="H46" s="276">
        <v>0</v>
      </c>
      <c r="I46" s="276">
        <v>0</v>
      </c>
      <c r="J46" s="276">
        <v>0</v>
      </c>
      <c r="K46" s="276">
        <v>0</v>
      </c>
      <c r="L46" s="276">
        <v>0</v>
      </c>
      <c r="M46" s="276">
        <v>0</v>
      </c>
      <c r="N46" s="276">
        <v>31640.552745000001</v>
      </c>
      <c r="O46" s="277">
        <v>28188.589963000002</v>
      </c>
      <c r="P46" s="277">
        <v>3451.9627820000001</v>
      </c>
      <c r="Q46" s="276">
        <v>0</v>
      </c>
      <c r="R46" s="276">
        <v>0</v>
      </c>
      <c r="S46" s="276">
        <v>0</v>
      </c>
      <c r="T46" s="231">
        <f t="shared" si="1"/>
        <v>0.32460816023923444</v>
      </c>
    </row>
    <row r="47" spans="1:20" ht="18.75" customHeight="1">
      <c r="A47" s="285">
        <f t="shared" si="2"/>
        <v>39</v>
      </c>
      <c r="B47" s="295" t="s">
        <v>697</v>
      </c>
      <c r="C47" s="276">
        <v>25000</v>
      </c>
      <c r="D47" s="276">
        <v>40520.903999999995</v>
      </c>
      <c r="E47" s="276">
        <v>0</v>
      </c>
      <c r="F47" s="276">
        <v>0</v>
      </c>
      <c r="G47" s="276">
        <v>0</v>
      </c>
      <c r="H47" s="276">
        <v>0</v>
      </c>
      <c r="I47" s="276">
        <v>0</v>
      </c>
      <c r="J47" s="276">
        <v>27.218</v>
      </c>
      <c r="K47" s="276">
        <v>0</v>
      </c>
      <c r="L47" s="276">
        <v>0</v>
      </c>
      <c r="M47" s="276">
        <v>0</v>
      </c>
      <c r="N47" s="276">
        <v>40493.685999999994</v>
      </c>
      <c r="O47" s="277">
        <v>33069.712999999996</v>
      </c>
      <c r="P47" s="277">
        <v>7423.973</v>
      </c>
      <c r="Q47" s="276">
        <v>0</v>
      </c>
      <c r="R47" s="276">
        <v>0</v>
      </c>
      <c r="S47" s="276">
        <v>0</v>
      </c>
      <c r="T47" s="231">
        <f t="shared" si="1"/>
        <v>1.6208361599999999</v>
      </c>
    </row>
    <row r="48" spans="1:20" ht="18.75" customHeight="1">
      <c r="A48" s="285">
        <f t="shared" si="2"/>
        <v>40</v>
      </c>
      <c r="B48" s="295" t="s">
        <v>698</v>
      </c>
      <c r="C48" s="276">
        <v>1894922.8531940002</v>
      </c>
      <c r="D48" s="276">
        <v>1797500.1678899999</v>
      </c>
      <c r="E48" s="276">
        <v>0</v>
      </c>
      <c r="F48" s="276">
        <v>0</v>
      </c>
      <c r="G48" s="276">
        <v>0</v>
      </c>
      <c r="H48" s="276">
        <v>0</v>
      </c>
      <c r="I48" s="276">
        <v>0</v>
      </c>
      <c r="J48" s="276">
        <v>0</v>
      </c>
      <c r="K48" s="276">
        <v>0</v>
      </c>
      <c r="L48" s="276">
        <v>0</v>
      </c>
      <c r="M48" s="276">
        <v>0</v>
      </c>
      <c r="N48" s="276">
        <v>1797500.1678900002</v>
      </c>
      <c r="O48" s="277">
        <v>57960.075499999999</v>
      </c>
      <c r="P48" s="277">
        <v>0</v>
      </c>
      <c r="Q48" s="276">
        <v>0</v>
      </c>
      <c r="R48" s="276">
        <v>0</v>
      </c>
      <c r="S48" s="276">
        <v>0</v>
      </c>
      <c r="T48" s="231">
        <f t="shared" si="1"/>
        <v>0.94858751893788773</v>
      </c>
    </row>
    <row r="49" spans="1:20" ht="18.75" customHeight="1">
      <c r="A49" s="285">
        <f t="shared" si="2"/>
        <v>41</v>
      </c>
      <c r="B49" s="295" t="s">
        <v>699</v>
      </c>
      <c r="C49" s="276">
        <v>0</v>
      </c>
      <c r="D49" s="276">
        <v>2175.5549999999998</v>
      </c>
      <c r="E49" s="276">
        <v>0</v>
      </c>
      <c r="F49" s="276">
        <v>0</v>
      </c>
      <c r="G49" s="276">
        <v>0</v>
      </c>
      <c r="H49" s="276">
        <v>0</v>
      </c>
      <c r="I49" s="276">
        <v>0</v>
      </c>
      <c r="J49" s="276">
        <v>0</v>
      </c>
      <c r="K49" s="276">
        <v>0</v>
      </c>
      <c r="L49" s="276">
        <v>0</v>
      </c>
      <c r="M49" s="276">
        <v>0</v>
      </c>
      <c r="N49" s="276">
        <v>2175.5549999999998</v>
      </c>
      <c r="O49" s="277">
        <v>0</v>
      </c>
      <c r="P49" s="277">
        <v>0</v>
      </c>
      <c r="Q49" s="276">
        <v>0</v>
      </c>
      <c r="R49" s="276">
        <v>0</v>
      </c>
      <c r="S49" s="276">
        <v>0</v>
      </c>
      <c r="T49" s="231"/>
    </row>
    <row r="50" spans="1:20" ht="18.75" customHeight="1">
      <c r="A50" s="285">
        <f t="shared" si="2"/>
        <v>42</v>
      </c>
      <c r="B50" s="295" t="s">
        <v>700</v>
      </c>
      <c r="C50" s="276">
        <v>3373</v>
      </c>
      <c r="D50" s="276">
        <v>1207.529</v>
      </c>
      <c r="E50" s="276">
        <v>0</v>
      </c>
      <c r="F50" s="276">
        <v>0</v>
      </c>
      <c r="G50" s="276">
        <v>106.1</v>
      </c>
      <c r="H50" s="276">
        <v>0</v>
      </c>
      <c r="I50" s="276">
        <v>0</v>
      </c>
      <c r="J50" s="276">
        <v>0</v>
      </c>
      <c r="K50" s="276">
        <v>0</v>
      </c>
      <c r="L50" s="276">
        <v>0</v>
      </c>
      <c r="M50" s="276">
        <v>0</v>
      </c>
      <c r="N50" s="276">
        <v>1101.4290000000001</v>
      </c>
      <c r="O50" s="277">
        <v>1101.4290000000001</v>
      </c>
      <c r="P50" s="277">
        <v>0</v>
      </c>
      <c r="Q50" s="276">
        <v>0</v>
      </c>
      <c r="R50" s="276">
        <v>0</v>
      </c>
      <c r="S50" s="276">
        <v>0</v>
      </c>
      <c r="T50" s="231">
        <f t="shared" si="1"/>
        <v>0.357998517640083</v>
      </c>
    </row>
    <row r="51" spans="1:20" ht="18.75" customHeight="1">
      <c r="A51" s="285">
        <f t="shared" si="2"/>
        <v>43</v>
      </c>
      <c r="B51" s="295" t="s">
        <v>701</v>
      </c>
      <c r="C51" s="276">
        <v>2880</v>
      </c>
      <c r="D51" s="276">
        <v>215</v>
      </c>
      <c r="E51" s="276">
        <v>0</v>
      </c>
      <c r="F51" s="276">
        <v>0</v>
      </c>
      <c r="G51" s="276">
        <v>0</v>
      </c>
      <c r="H51" s="276">
        <v>0</v>
      </c>
      <c r="I51" s="276">
        <v>0</v>
      </c>
      <c r="J51" s="276">
        <v>0</v>
      </c>
      <c r="K51" s="276">
        <v>0</v>
      </c>
      <c r="L51" s="276">
        <v>0</v>
      </c>
      <c r="M51" s="276">
        <v>0</v>
      </c>
      <c r="N51" s="276">
        <v>120</v>
      </c>
      <c r="O51" s="277">
        <v>120</v>
      </c>
      <c r="P51" s="277">
        <v>0</v>
      </c>
      <c r="Q51" s="276">
        <v>95</v>
      </c>
      <c r="R51" s="276">
        <v>0</v>
      </c>
      <c r="S51" s="276">
        <v>0</v>
      </c>
      <c r="T51" s="231">
        <f t="shared" si="1"/>
        <v>7.4652777777777776E-2</v>
      </c>
    </row>
    <row r="52" spans="1:20" ht="18.75" customHeight="1">
      <c r="A52" s="285">
        <f t="shared" si="2"/>
        <v>44</v>
      </c>
      <c r="B52" s="295" t="s">
        <v>702</v>
      </c>
      <c r="C52" s="276">
        <v>0</v>
      </c>
      <c r="D52" s="276">
        <v>7294.6269030000003</v>
      </c>
      <c r="E52" s="276">
        <v>0</v>
      </c>
      <c r="F52" s="276">
        <v>0</v>
      </c>
      <c r="G52" s="276">
        <v>0</v>
      </c>
      <c r="H52" s="276">
        <v>0</v>
      </c>
      <c r="I52" s="276">
        <v>0</v>
      </c>
      <c r="J52" s="276">
        <v>0</v>
      </c>
      <c r="K52" s="276">
        <v>0</v>
      </c>
      <c r="L52" s="276">
        <v>0</v>
      </c>
      <c r="M52" s="276">
        <v>0</v>
      </c>
      <c r="N52" s="276">
        <v>7294.6269030000003</v>
      </c>
      <c r="O52" s="277">
        <v>0</v>
      </c>
      <c r="P52" s="277">
        <v>0</v>
      </c>
      <c r="Q52" s="276">
        <v>0</v>
      </c>
      <c r="R52" s="276">
        <v>0</v>
      </c>
      <c r="S52" s="276">
        <v>0</v>
      </c>
      <c r="T52" s="231"/>
    </row>
    <row r="53" spans="1:20" ht="18.75" customHeight="1">
      <c r="A53" s="285">
        <f t="shared" si="2"/>
        <v>45</v>
      </c>
      <c r="B53" s="295" t="s">
        <v>703</v>
      </c>
      <c r="C53" s="276">
        <v>0</v>
      </c>
      <c r="D53" s="276">
        <v>3233.3910000000001</v>
      </c>
      <c r="E53" s="276">
        <v>0</v>
      </c>
      <c r="F53" s="276">
        <v>0</v>
      </c>
      <c r="G53" s="276">
        <v>0</v>
      </c>
      <c r="H53" s="276">
        <v>0</v>
      </c>
      <c r="I53" s="276">
        <v>0</v>
      </c>
      <c r="J53" s="276">
        <v>0</v>
      </c>
      <c r="K53" s="276">
        <v>0</v>
      </c>
      <c r="L53" s="276">
        <v>0</v>
      </c>
      <c r="M53" s="276">
        <v>0</v>
      </c>
      <c r="N53" s="276">
        <v>3233.3910000000001</v>
      </c>
      <c r="O53" s="277">
        <v>3233.3910000000001</v>
      </c>
      <c r="P53" s="277">
        <v>0</v>
      </c>
      <c r="Q53" s="276">
        <v>0</v>
      </c>
      <c r="R53" s="276">
        <v>0</v>
      </c>
      <c r="S53" s="276">
        <v>0</v>
      </c>
      <c r="T53" s="231"/>
    </row>
    <row r="54" spans="1:20" ht="18.75" customHeight="1">
      <c r="A54" s="285">
        <f t="shared" si="2"/>
        <v>46</v>
      </c>
      <c r="B54" s="295" t="s">
        <v>704</v>
      </c>
      <c r="C54" s="276">
        <v>0</v>
      </c>
      <c r="D54" s="276">
        <v>14502.488499999999</v>
      </c>
      <c r="E54" s="276">
        <v>0</v>
      </c>
      <c r="F54" s="276">
        <v>0</v>
      </c>
      <c r="G54" s="276">
        <v>0</v>
      </c>
      <c r="H54" s="276">
        <v>0</v>
      </c>
      <c r="I54" s="276">
        <v>0</v>
      </c>
      <c r="J54" s="276">
        <v>0</v>
      </c>
      <c r="K54" s="276">
        <v>0</v>
      </c>
      <c r="L54" s="276">
        <v>0</v>
      </c>
      <c r="M54" s="276">
        <v>0</v>
      </c>
      <c r="N54" s="276">
        <v>14502.488499999999</v>
      </c>
      <c r="O54" s="277">
        <v>0</v>
      </c>
      <c r="P54" s="277">
        <v>0</v>
      </c>
      <c r="Q54" s="276">
        <v>0</v>
      </c>
      <c r="R54" s="276">
        <v>0</v>
      </c>
      <c r="S54" s="276">
        <v>0</v>
      </c>
      <c r="T54" s="231"/>
    </row>
    <row r="55" spans="1:20" ht="18.75" customHeight="1">
      <c r="A55" s="285">
        <f t="shared" si="2"/>
        <v>47</v>
      </c>
      <c r="B55" s="295" t="s">
        <v>705</v>
      </c>
      <c r="C55" s="276">
        <v>1127.9915080000001</v>
      </c>
      <c r="D55" s="276">
        <v>1127.9915080000001</v>
      </c>
      <c r="E55" s="276">
        <v>0</v>
      </c>
      <c r="F55" s="276">
        <v>0</v>
      </c>
      <c r="G55" s="276">
        <v>0</v>
      </c>
      <c r="H55" s="276">
        <v>0</v>
      </c>
      <c r="I55" s="276">
        <v>0</v>
      </c>
      <c r="J55" s="276">
        <v>0</v>
      </c>
      <c r="K55" s="276">
        <v>0</v>
      </c>
      <c r="L55" s="276">
        <v>0</v>
      </c>
      <c r="M55" s="276">
        <v>0</v>
      </c>
      <c r="N55" s="276">
        <v>0</v>
      </c>
      <c r="O55" s="277">
        <v>0</v>
      </c>
      <c r="P55" s="277">
        <v>0</v>
      </c>
      <c r="Q55" s="276">
        <v>1127.9915080000001</v>
      </c>
      <c r="R55" s="276">
        <v>0</v>
      </c>
      <c r="S55" s="276">
        <v>0</v>
      </c>
      <c r="T55" s="231">
        <f t="shared" si="1"/>
        <v>1</v>
      </c>
    </row>
    <row r="56" spans="1:20" ht="47.25">
      <c r="A56" s="285">
        <f t="shared" si="2"/>
        <v>48</v>
      </c>
      <c r="B56" s="292" t="s">
        <v>706</v>
      </c>
      <c r="C56" s="291">
        <f>+D56</f>
        <v>2700</v>
      </c>
      <c r="D56" s="291">
        <f>2700000000/1000000</f>
        <v>2700</v>
      </c>
      <c r="E56" s="276">
        <v>0</v>
      </c>
      <c r="F56" s="276">
        <v>0</v>
      </c>
      <c r="G56" s="276">
        <v>0</v>
      </c>
      <c r="H56" s="276">
        <v>0</v>
      </c>
      <c r="I56" s="276">
        <v>0</v>
      </c>
      <c r="J56" s="276">
        <v>0</v>
      </c>
      <c r="K56" s="276">
        <v>0</v>
      </c>
      <c r="L56" s="276">
        <v>0</v>
      </c>
      <c r="M56" s="276">
        <v>0</v>
      </c>
      <c r="N56" s="276">
        <v>0</v>
      </c>
      <c r="O56" s="276">
        <v>0</v>
      </c>
      <c r="P56" s="276">
        <v>0</v>
      </c>
      <c r="Q56" s="276">
        <v>0</v>
      </c>
      <c r="R56" s="276">
        <v>0</v>
      </c>
      <c r="S56" s="291">
        <f t="shared" ref="S56:S65" si="3">+D56</f>
        <v>2700</v>
      </c>
      <c r="T56" s="231">
        <f t="shared" si="1"/>
        <v>1</v>
      </c>
    </row>
    <row r="57" spans="1:20" ht="47.25">
      <c r="A57" s="285">
        <f t="shared" si="2"/>
        <v>49</v>
      </c>
      <c r="B57" s="292" t="s">
        <v>707</v>
      </c>
      <c r="C57" s="291">
        <f t="shared" ref="C57:C72" si="4">+D57</f>
        <v>287.125</v>
      </c>
      <c r="D57" s="291">
        <f>287125000/1000000</f>
        <v>287.125</v>
      </c>
      <c r="E57" s="276">
        <v>0</v>
      </c>
      <c r="F57" s="276">
        <v>0</v>
      </c>
      <c r="G57" s="276">
        <v>0</v>
      </c>
      <c r="H57" s="276">
        <v>0</v>
      </c>
      <c r="I57" s="276">
        <v>0</v>
      </c>
      <c r="J57" s="276">
        <v>0</v>
      </c>
      <c r="K57" s="276">
        <v>0</v>
      </c>
      <c r="L57" s="276">
        <v>0</v>
      </c>
      <c r="M57" s="276">
        <v>0</v>
      </c>
      <c r="N57" s="276">
        <v>0</v>
      </c>
      <c r="O57" s="276">
        <v>0</v>
      </c>
      <c r="P57" s="276">
        <v>0</v>
      </c>
      <c r="Q57" s="276">
        <v>0</v>
      </c>
      <c r="R57" s="276">
        <v>0</v>
      </c>
      <c r="S57" s="291">
        <f t="shared" si="3"/>
        <v>287.125</v>
      </c>
      <c r="T57" s="231">
        <f t="shared" si="1"/>
        <v>1</v>
      </c>
    </row>
    <row r="58" spans="1:20" ht="47.25">
      <c r="A58" s="285">
        <f t="shared" si="2"/>
        <v>50</v>
      </c>
      <c r="B58" s="292" t="s">
        <v>708</v>
      </c>
      <c r="C58" s="291">
        <f t="shared" si="4"/>
        <v>54.645000000000003</v>
      </c>
      <c r="D58" s="291">
        <v>54.645000000000003</v>
      </c>
      <c r="E58" s="276">
        <v>0</v>
      </c>
      <c r="F58" s="276">
        <v>0</v>
      </c>
      <c r="G58" s="276">
        <v>0</v>
      </c>
      <c r="H58" s="276">
        <v>0</v>
      </c>
      <c r="I58" s="276">
        <v>0</v>
      </c>
      <c r="J58" s="276">
        <v>0</v>
      </c>
      <c r="K58" s="276">
        <v>0</v>
      </c>
      <c r="L58" s="276">
        <v>0</v>
      </c>
      <c r="M58" s="276">
        <v>0</v>
      </c>
      <c r="N58" s="276">
        <v>0</v>
      </c>
      <c r="O58" s="276">
        <v>0</v>
      </c>
      <c r="P58" s="276">
        <v>0</v>
      </c>
      <c r="Q58" s="276">
        <v>0</v>
      </c>
      <c r="R58" s="276">
        <v>0</v>
      </c>
      <c r="S58" s="291">
        <f t="shared" si="3"/>
        <v>54.645000000000003</v>
      </c>
      <c r="T58" s="231">
        <f t="shared" si="1"/>
        <v>1</v>
      </c>
    </row>
    <row r="59" spans="1:20" ht="31.5">
      <c r="A59" s="285">
        <f t="shared" si="2"/>
        <v>51</v>
      </c>
      <c r="B59" s="292" t="s">
        <v>709</v>
      </c>
      <c r="C59" s="291">
        <f t="shared" si="4"/>
        <v>38.6</v>
      </c>
      <c r="D59" s="291">
        <v>38.6</v>
      </c>
      <c r="E59" s="276">
        <v>0</v>
      </c>
      <c r="F59" s="276">
        <v>0</v>
      </c>
      <c r="G59" s="276">
        <v>0</v>
      </c>
      <c r="H59" s="276">
        <v>0</v>
      </c>
      <c r="I59" s="276">
        <v>0</v>
      </c>
      <c r="J59" s="276">
        <v>0</v>
      </c>
      <c r="K59" s="276">
        <v>0</v>
      </c>
      <c r="L59" s="276">
        <v>0</v>
      </c>
      <c r="M59" s="276">
        <v>0</v>
      </c>
      <c r="N59" s="276">
        <v>0</v>
      </c>
      <c r="O59" s="276">
        <v>0</v>
      </c>
      <c r="P59" s="276">
        <v>0</v>
      </c>
      <c r="Q59" s="276">
        <v>0</v>
      </c>
      <c r="R59" s="276">
        <v>0</v>
      </c>
      <c r="S59" s="291">
        <f t="shared" si="3"/>
        <v>38.6</v>
      </c>
      <c r="T59" s="231">
        <f t="shared" si="1"/>
        <v>1</v>
      </c>
    </row>
    <row r="60" spans="1:20" ht="31.5">
      <c r="A60" s="285">
        <f t="shared" si="2"/>
        <v>52</v>
      </c>
      <c r="B60" s="292" t="s">
        <v>710</v>
      </c>
      <c r="C60" s="291">
        <f t="shared" si="4"/>
        <v>223.79</v>
      </c>
      <c r="D60" s="291">
        <v>223.79</v>
      </c>
      <c r="E60" s="276">
        <v>0</v>
      </c>
      <c r="F60" s="276">
        <v>0</v>
      </c>
      <c r="G60" s="276">
        <v>0</v>
      </c>
      <c r="H60" s="276">
        <v>0</v>
      </c>
      <c r="I60" s="276">
        <v>0</v>
      </c>
      <c r="J60" s="276">
        <v>0</v>
      </c>
      <c r="K60" s="276">
        <v>0</v>
      </c>
      <c r="L60" s="276">
        <v>0</v>
      </c>
      <c r="M60" s="276">
        <v>0</v>
      </c>
      <c r="N60" s="276">
        <v>0</v>
      </c>
      <c r="O60" s="276">
        <v>0</v>
      </c>
      <c r="P60" s="276">
        <v>0</v>
      </c>
      <c r="Q60" s="276">
        <v>0</v>
      </c>
      <c r="R60" s="276">
        <v>0</v>
      </c>
      <c r="S60" s="291">
        <f t="shared" si="3"/>
        <v>223.79</v>
      </c>
      <c r="T60" s="231">
        <f t="shared" si="1"/>
        <v>1</v>
      </c>
    </row>
    <row r="61" spans="1:20" ht="47.25">
      <c r="A61" s="285">
        <f t="shared" si="2"/>
        <v>53</v>
      </c>
      <c r="B61" s="292" t="s">
        <v>711</v>
      </c>
      <c r="C61" s="291">
        <f t="shared" si="4"/>
        <v>3000</v>
      </c>
      <c r="D61" s="291">
        <v>3000</v>
      </c>
      <c r="E61" s="276">
        <v>0</v>
      </c>
      <c r="F61" s="276">
        <v>0</v>
      </c>
      <c r="G61" s="276">
        <v>0</v>
      </c>
      <c r="H61" s="276">
        <v>0</v>
      </c>
      <c r="I61" s="276">
        <v>0</v>
      </c>
      <c r="J61" s="276">
        <v>0</v>
      </c>
      <c r="K61" s="276">
        <v>0</v>
      </c>
      <c r="L61" s="276">
        <v>0</v>
      </c>
      <c r="M61" s="276">
        <v>0</v>
      </c>
      <c r="N61" s="276">
        <v>0</v>
      </c>
      <c r="O61" s="276">
        <v>0</v>
      </c>
      <c r="P61" s="276">
        <v>0</v>
      </c>
      <c r="Q61" s="276">
        <v>0</v>
      </c>
      <c r="R61" s="276">
        <v>0</v>
      </c>
      <c r="S61" s="291">
        <f t="shared" si="3"/>
        <v>3000</v>
      </c>
      <c r="T61" s="231">
        <f t="shared" si="1"/>
        <v>1</v>
      </c>
    </row>
    <row r="62" spans="1:20" ht="47.25">
      <c r="A62" s="285">
        <f t="shared" si="2"/>
        <v>54</v>
      </c>
      <c r="B62" s="292" t="s">
        <v>712</v>
      </c>
      <c r="C62" s="291">
        <f t="shared" si="4"/>
        <v>25000</v>
      </c>
      <c r="D62" s="291">
        <v>25000</v>
      </c>
      <c r="E62" s="276">
        <v>0</v>
      </c>
      <c r="F62" s="276">
        <v>0</v>
      </c>
      <c r="G62" s="276">
        <v>0</v>
      </c>
      <c r="H62" s="276">
        <v>0</v>
      </c>
      <c r="I62" s="276">
        <v>0</v>
      </c>
      <c r="J62" s="276">
        <v>0</v>
      </c>
      <c r="K62" s="276">
        <v>0</v>
      </c>
      <c r="L62" s="276">
        <v>0</v>
      </c>
      <c r="M62" s="276">
        <v>0</v>
      </c>
      <c r="N62" s="276">
        <v>0</v>
      </c>
      <c r="O62" s="276">
        <v>0</v>
      </c>
      <c r="P62" s="276">
        <v>0</v>
      </c>
      <c r="Q62" s="276">
        <v>0</v>
      </c>
      <c r="R62" s="276">
        <v>0</v>
      </c>
      <c r="S62" s="291">
        <f t="shared" si="3"/>
        <v>25000</v>
      </c>
      <c r="T62" s="231">
        <f t="shared" si="1"/>
        <v>1</v>
      </c>
    </row>
    <row r="63" spans="1:20" ht="47.25">
      <c r="A63" s="285">
        <f t="shared" si="2"/>
        <v>55</v>
      </c>
      <c r="B63" s="292" t="s">
        <v>713</v>
      </c>
      <c r="C63" s="291">
        <f t="shared" si="4"/>
        <v>5000</v>
      </c>
      <c r="D63" s="291">
        <v>5000</v>
      </c>
      <c r="E63" s="276">
        <v>0</v>
      </c>
      <c r="F63" s="276">
        <v>0</v>
      </c>
      <c r="G63" s="276">
        <v>0</v>
      </c>
      <c r="H63" s="276">
        <v>0</v>
      </c>
      <c r="I63" s="276">
        <v>0</v>
      </c>
      <c r="J63" s="276">
        <v>0</v>
      </c>
      <c r="K63" s="276">
        <v>0</v>
      </c>
      <c r="L63" s="276">
        <v>0</v>
      </c>
      <c r="M63" s="276">
        <v>0</v>
      </c>
      <c r="N63" s="276">
        <v>0</v>
      </c>
      <c r="O63" s="276">
        <v>0</v>
      </c>
      <c r="P63" s="276">
        <v>0</v>
      </c>
      <c r="Q63" s="276">
        <v>0</v>
      </c>
      <c r="R63" s="276">
        <v>0</v>
      </c>
      <c r="S63" s="291">
        <f t="shared" si="3"/>
        <v>5000</v>
      </c>
      <c r="T63" s="231">
        <f t="shared" si="1"/>
        <v>1</v>
      </c>
    </row>
    <row r="64" spans="1:20" ht="31.5">
      <c r="A64" s="285">
        <f t="shared" si="2"/>
        <v>56</v>
      </c>
      <c r="B64" s="292" t="s">
        <v>714</v>
      </c>
      <c r="C64" s="291">
        <f t="shared" si="4"/>
        <v>1000</v>
      </c>
      <c r="D64" s="291">
        <v>1000</v>
      </c>
      <c r="E64" s="276">
        <v>0</v>
      </c>
      <c r="F64" s="276">
        <v>0</v>
      </c>
      <c r="G64" s="276">
        <v>0</v>
      </c>
      <c r="H64" s="276">
        <v>0</v>
      </c>
      <c r="I64" s="276">
        <v>0</v>
      </c>
      <c r="J64" s="276">
        <v>0</v>
      </c>
      <c r="K64" s="276">
        <v>0</v>
      </c>
      <c r="L64" s="276">
        <v>0</v>
      </c>
      <c r="M64" s="276">
        <v>0</v>
      </c>
      <c r="N64" s="276">
        <v>0</v>
      </c>
      <c r="O64" s="276">
        <v>0</v>
      </c>
      <c r="P64" s="276">
        <v>0</v>
      </c>
      <c r="Q64" s="276">
        <v>0</v>
      </c>
      <c r="R64" s="276">
        <v>0</v>
      </c>
      <c r="S64" s="291">
        <f t="shared" si="3"/>
        <v>1000</v>
      </c>
      <c r="T64" s="231">
        <f t="shared" si="1"/>
        <v>1</v>
      </c>
    </row>
    <row r="65" spans="1:20" ht="31.5">
      <c r="A65" s="285">
        <f t="shared" si="2"/>
        <v>57</v>
      </c>
      <c r="B65" s="292" t="s">
        <v>715</v>
      </c>
      <c r="C65" s="291">
        <f t="shared" si="4"/>
        <v>5000</v>
      </c>
      <c r="D65" s="291">
        <v>5000</v>
      </c>
      <c r="E65" s="276">
        <v>0</v>
      </c>
      <c r="F65" s="276">
        <v>0</v>
      </c>
      <c r="G65" s="276">
        <v>0</v>
      </c>
      <c r="H65" s="276">
        <v>0</v>
      </c>
      <c r="I65" s="276">
        <v>0</v>
      </c>
      <c r="J65" s="276">
        <v>0</v>
      </c>
      <c r="K65" s="276">
        <v>0</v>
      </c>
      <c r="L65" s="276">
        <v>0</v>
      </c>
      <c r="M65" s="276">
        <v>0</v>
      </c>
      <c r="N65" s="276">
        <v>0</v>
      </c>
      <c r="O65" s="276">
        <v>0</v>
      </c>
      <c r="P65" s="276">
        <v>0</v>
      </c>
      <c r="Q65" s="276">
        <v>0</v>
      </c>
      <c r="R65" s="276">
        <v>0</v>
      </c>
      <c r="S65" s="291">
        <f t="shared" si="3"/>
        <v>5000</v>
      </c>
      <c r="T65" s="231">
        <f t="shared" si="1"/>
        <v>1</v>
      </c>
    </row>
    <row r="66" spans="1:20" ht="47.25">
      <c r="A66" s="285">
        <f t="shared" si="2"/>
        <v>58</v>
      </c>
      <c r="B66" s="292" t="s">
        <v>716</v>
      </c>
      <c r="C66" s="291">
        <f t="shared" si="4"/>
        <v>11485.149437</v>
      </c>
      <c r="D66" s="291">
        <v>11485.149437</v>
      </c>
      <c r="E66" s="276">
        <v>0</v>
      </c>
      <c r="F66" s="276">
        <v>0</v>
      </c>
      <c r="G66" s="276">
        <v>0</v>
      </c>
      <c r="H66" s="276">
        <v>0</v>
      </c>
      <c r="I66" s="276">
        <v>0</v>
      </c>
      <c r="J66" s="276">
        <v>0</v>
      </c>
      <c r="K66" s="276">
        <v>0</v>
      </c>
      <c r="L66" s="276">
        <v>0</v>
      </c>
      <c r="M66" s="276">
        <v>0</v>
      </c>
      <c r="N66" s="291">
        <f>11485149437/1000000</f>
        <v>11485.149437</v>
      </c>
      <c r="O66" s="276">
        <v>0</v>
      </c>
      <c r="P66" s="276">
        <v>0</v>
      </c>
      <c r="Q66" s="276">
        <v>0</v>
      </c>
      <c r="R66" s="276">
        <v>0</v>
      </c>
      <c r="S66" s="276">
        <v>0</v>
      </c>
      <c r="T66" s="231">
        <f t="shared" si="1"/>
        <v>1</v>
      </c>
    </row>
    <row r="67" spans="1:20" ht="47.25">
      <c r="A67" s="285">
        <f t="shared" si="2"/>
        <v>59</v>
      </c>
      <c r="B67" s="292" t="s">
        <v>717</v>
      </c>
      <c r="C67" s="291">
        <f t="shared" si="4"/>
        <v>2081.8890000000001</v>
      </c>
      <c r="D67" s="291">
        <v>2081.8890000000001</v>
      </c>
      <c r="E67" s="276">
        <v>0</v>
      </c>
      <c r="F67" s="276">
        <v>0</v>
      </c>
      <c r="G67" s="276">
        <v>0</v>
      </c>
      <c r="H67" s="276">
        <v>0</v>
      </c>
      <c r="I67" s="276">
        <v>0</v>
      </c>
      <c r="J67" s="276">
        <v>0</v>
      </c>
      <c r="K67" s="276">
        <v>0</v>
      </c>
      <c r="L67" s="276">
        <v>0</v>
      </c>
      <c r="M67" s="276">
        <v>0</v>
      </c>
      <c r="N67" s="276">
        <v>0</v>
      </c>
      <c r="O67" s="276">
        <v>0</v>
      </c>
      <c r="P67" s="276">
        <v>0</v>
      </c>
      <c r="Q67" s="276">
        <v>0</v>
      </c>
      <c r="R67" s="276">
        <v>0</v>
      </c>
      <c r="S67" s="291">
        <f t="shared" ref="S67:S72" si="5">+D67</f>
        <v>2081.8890000000001</v>
      </c>
      <c r="T67" s="231">
        <f t="shared" si="1"/>
        <v>1</v>
      </c>
    </row>
    <row r="68" spans="1:20" ht="47.25">
      <c r="A68" s="285">
        <f t="shared" si="2"/>
        <v>60</v>
      </c>
      <c r="B68" s="292" t="s">
        <v>718</v>
      </c>
      <c r="C68" s="291">
        <f t="shared" si="4"/>
        <v>750</v>
      </c>
      <c r="D68" s="291">
        <v>750</v>
      </c>
      <c r="E68" s="276">
        <v>0</v>
      </c>
      <c r="F68" s="276">
        <v>0</v>
      </c>
      <c r="G68" s="276">
        <v>0</v>
      </c>
      <c r="H68" s="276">
        <v>0</v>
      </c>
      <c r="I68" s="276">
        <v>0</v>
      </c>
      <c r="J68" s="276">
        <v>0</v>
      </c>
      <c r="K68" s="276">
        <v>0</v>
      </c>
      <c r="L68" s="276">
        <v>0</v>
      </c>
      <c r="M68" s="276">
        <v>0</v>
      </c>
      <c r="N68" s="276">
        <v>0</v>
      </c>
      <c r="O68" s="276">
        <v>0</v>
      </c>
      <c r="P68" s="276">
        <v>0</v>
      </c>
      <c r="Q68" s="276">
        <v>0</v>
      </c>
      <c r="R68" s="276">
        <v>0</v>
      </c>
      <c r="S68" s="291">
        <f t="shared" si="5"/>
        <v>750</v>
      </c>
      <c r="T68" s="231">
        <f t="shared" si="1"/>
        <v>1</v>
      </c>
    </row>
    <row r="69" spans="1:20" ht="63">
      <c r="A69" s="285">
        <f t="shared" si="2"/>
        <v>61</v>
      </c>
      <c r="B69" s="292" t="s">
        <v>719</v>
      </c>
      <c r="C69" s="291">
        <f t="shared" si="4"/>
        <v>3764</v>
      </c>
      <c r="D69" s="291">
        <v>3764</v>
      </c>
      <c r="E69" s="276">
        <v>0</v>
      </c>
      <c r="F69" s="276">
        <v>0</v>
      </c>
      <c r="G69" s="276">
        <v>0</v>
      </c>
      <c r="H69" s="276">
        <v>0</v>
      </c>
      <c r="I69" s="276">
        <v>0</v>
      </c>
      <c r="J69" s="276">
        <v>0</v>
      </c>
      <c r="K69" s="276">
        <v>0</v>
      </c>
      <c r="L69" s="276">
        <v>0</v>
      </c>
      <c r="M69" s="276">
        <v>0</v>
      </c>
      <c r="N69" s="276">
        <v>0</v>
      </c>
      <c r="O69" s="276">
        <v>0</v>
      </c>
      <c r="P69" s="276">
        <v>0</v>
      </c>
      <c r="Q69" s="276">
        <v>0</v>
      </c>
      <c r="R69" s="276">
        <v>0</v>
      </c>
      <c r="S69" s="291">
        <f t="shared" si="5"/>
        <v>3764</v>
      </c>
      <c r="T69" s="231">
        <f t="shared" si="1"/>
        <v>1</v>
      </c>
    </row>
    <row r="70" spans="1:20" ht="47.25">
      <c r="A70" s="285">
        <f t="shared" si="2"/>
        <v>62</v>
      </c>
      <c r="B70" s="292" t="s">
        <v>720</v>
      </c>
      <c r="C70" s="291">
        <f t="shared" si="4"/>
        <v>5827</v>
      </c>
      <c r="D70" s="291">
        <v>5827</v>
      </c>
      <c r="E70" s="276">
        <v>0</v>
      </c>
      <c r="F70" s="276">
        <v>0</v>
      </c>
      <c r="G70" s="276">
        <v>0</v>
      </c>
      <c r="H70" s="276">
        <v>0</v>
      </c>
      <c r="I70" s="276">
        <v>0</v>
      </c>
      <c r="J70" s="276">
        <v>0</v>
      </c>
      <c r="K70" s="276">
        <v>0</v>
      </c>
      <c r="L70" s="276">
        <v>0</v>
      </c>
      <c r="M70" s="276">
        <v>0</v>
      </c>
      <c r="N70" s="276">
        <v>0</v>
      </c>
      <c r="O70" s="276">
        <v>0</v>
      </c>
      <c r="P70" s="276">
        <v>0</v>
      </c>
      <c r="Q70" s="276">
        <v>0</v>
      </c>
      <c r="R70" s="276">
        <v>0</v>
      </c>
      <c r="S70" s="291">
        <f t="shared" si="5"/>
        <v>5827</v>
      </c>
      <c r="T70" s="231">
        <f t="shared" si="1"/>
        <v>1</v>
      </c>
    </row>
    <row r="71" spans="1:20" ht="47.25">
      <c r="A71" s="285">
        <f t="shared" si="2"/>
        <v>63</v>
      </c>
      <c r="B71" s="292" t="s">
        <v>721</v>
      </c>
      <c r="C71" s="291">
        <f t="shared" si="4"/>
        <v>207</v>
      </c>
      <c r="D71" s="291">
        <v>207</v>
      </c>
      <c r="E71" s="276">
        <v>0</v>
      </c>
      <c r="F71" s="276">
        <v>0</v>
      </c>
      <c r="G71" s="276">
        <v>0</v>
      </c>
      <c r="H71" s="276">
        <v>0</v>
      </c>
      <c r="I71" s="276">
        <v>0</v>
      </c>
      <c r="J71" s="276">
        <v>0</v>
      </c>
      <c r="K71" s="276">
        <v>0</v>
      </c>
      <c r="L71" s="276">
        <v>0</v>
      </c>
      <c r="M71" s="276">
        <v>0</v>
      </c>
      <c r="N71" s="276">
        <v>0</v>
      </c>
      <c r="O71" s="276">
        <v>0</v>
      </c>
      <c r="P71" s="276">
        <v>0</v>
      </c>
      <c r="Q71" s="276">
        <v>0</v>
      </c>
      <c r="R71" s="276">
        <v>0</v>
      </c>
      <c r="S71" s="291">
        <f t="shared" si="5"/>
        <v>207</v>
      </c>
      <c r="T71" s="231">
        <f t="shared" si="1"/>
        <v>1</v>
      </c>
    </row>
    <row r="72" spans="1:20" ht="31.5">
      <c r="A72" s="285">
        <f t="shared" si="2"/>
        <v>64</v>
      </c>
      <c r="B72" s="292" t="s">
        <v>722</v>
      </c>
      <c r="C72" s="291">
        <f t="shared" si="4"/>
        <v>15000</v>
      </c>
      <c r="D72" s="291">
        <v>15000</v>
      </c>
      <c r="E72" s="276">
        <v>0</v>
      </c>
      <c r="F72" s="276">
        <v>0</v>
      </c>
      <c r="G72" s="276">
        <v>0</v>
      </c>
      <c r="H72" s="276">
        <v>0</v>
      </c>
      <c r="I72" s="276">
        <v>0</v>
      </c>
      <c r="J72" s="276">
        <v>0</v>
      </c>
      <c r="K72" s="276">
        <v>0</v>
      </c>
      <c r="L72" s="276">
        <v>0</v>
      </c>
      <c r="M72" s="276">
        <v>0</v>
      </c>
      <c r="N72" s="276">
        <v>0</v>
      </c>
      <c r="O72" s="276">
        <v>0</v>
      </c>
      <c r="P72" s="276">
        <v>0</v>
      </c>
      <c r="Q72" s="276">
        <v>0</v>
      </c>
      <c r="R72" s="276">
        <v>0</v>
      </c>
      <c r="S72" s="291">
        <f t="shared" si="5"/>
        <v>15000</v>
      </c>
      <c r="T72" s="231">
        <f t="shared" si="1"/>
        <v>1</v>
      </c>
    </row>
  </sheetData>
  <mergeCells count="21">
    <mergeCell ref="O5:P5"/>
    <mergeCell ref="Q5:Q6"/>
    <mergeCell ref="R5:R6"/>
    <mergeCell ref="S5:S6"/>
    <mergeCell ref="T5:T6"/>
    <mergeCell ref="M5:M6"/>
    <mergeCell ref="N5:N6"/>
    <mergeCell ref="A2:T2"/>
    <mergeCell ref="A3:T3"/>
    <mergeCell ref="A5:A6"/>
    <mergeCell ref="B5:B6"/>
    <mergeCell ref="C5:C6"/>
    <mergeCell ref="D5:D6"/>
    <mergeCell ref="G5:G6"/>
    <mergeCell ref="H5:H6"/>
    <mergeCell ref="F5:F6"/>
    <mergeCell ref="E5:E6"/>
    <mergeCell ref="I5:I6"/>
    <mergeCell ref="J5:J6"/>
    <mergeCell ref="K5:K6"/>
    <mergeCell ref="L5:L6"/>
  </mergeCells>
  <pageMargins left="0.57999999999999996" right="0.28000000000000003" top="0.33" bottom="0.28000000000000003" header="0.3" footer="0.3"/>
  <pageSetup paperSize="9" scale="64" fitToHeight="100"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9"/>
  <sheetViews>
    <sheetView tabSelected="1" topLeftCell="B1" workbookViewId="0">
      <selection activeCell="C6" sqref="C6"/>
    </sheetView>
  </sheetViews>
  <sheetFormatPr defaultRowHeight="12.75"/>
  <cols>
    <col min="1" max="1" width="6" style="367" customWidth="1"/>
    <col min="2" max="2" width="27" style="367" customWidth="1"/>
    <col min="3" max="5" width="17" style="367" customWidth="1"/>
    <col min="6" max="20" width="16" style="367" customWidth="1"/>
    <col min="21" max="16384" width="9.140625" style="367"/>
  </cols>
  <sheetData>
    <row r="1" spans="1:20">
      <c r="A1" s="361"/>
      <c r="T1" s="362" t="s">
        <v>1050</v>
      </c>
    </row>
    <row r="2" spans="1:20" ht="22.5" customHeight="1">
      <c r="A2" s="457" t="s">
        <v>1051</v>
      </c>
      <c r="B2" s="458"/>
      <c r="C2" s="458"/>
      <c r="D2" s="458"/>
      <c r="E2" s="458"/>
      <c r="F2" s="458"/>
      <c r="G2" s="458"/>
      <c r="H2" s="458"/>
      <c r="I2" s="458"/>
      <c r="J2" s="458"/>
      <c r="K2" s="458"/>
      <c r="L2" s="458"/>
      <c r="M2" s="458"/>
      <c r="N2" s="458"/>
      <c r="O2" s="458"/>
      <c r="P2" s="458"/>
      <c r="Q2" s="458"/>
      <c r="R2" s="458"/>
      <c r="S2" s="458"/>
      <c r="T2" s="458"/>
    </row>
    <row r="3" spans="1:20" s="395" customFormat="1">
      <c r="A3" s="462" t="str">
        <f>+'MB  55 chi ĐT'!A3:T3</f>
        <v>(Ban hành kèm theo Tờ trình số              /TTr-UBND ngày         /      /2023 của UBND tỉnh)</v>
      </c>
      <c r="B3" s="462"/>
      <c r="C3" s="462"/>
      <c r="D3" s="462"/>
      <c r="E3" s="462"/>
      <c r="F3" s="462"/>
      <c r="G3" s="462"/>
      <c r="H3" s="462"/>
      <c r="I3" s="462"/>
      <c r="J3" s="462"/>
      <c r="K3" s="462"/>
      <c r="L3" s="462"/>
      <c r="M3" s="462"/>
      <c r="N3" s="462"/>
      <c r="O3" s="462"/>
      <c r="P3" s="462"/>
      <c r="Q3" s="462"/>
      <c r="R3" s="462"/>
      <c r="S3" s="462"/>
      <c r="T3" s="462"/>
    </row>
    <row r="4" spans="1:20">
      <c r="T4" s="363" t="s">
        <v>260</v>
      </c>
    </row>
    <row r="5" spans="1:20">
      <c r="A5" s="459" t="s">
        <v>28</v>
      </c>
      <c r="B5" s="459" t="s">
        <v>646</v>
      </c>
      <c r="C5" s="459" t="s">
        <v>182</v>
      </c>
      <c r="D5" s="459" t="s">
        <v>178</v>
      </c>
      <c r="E5" s="461" t="s">
        <v>1052</v>
      </c>
      <c r="F5" s="461" t="s">
        <v>1053</v>
      </c>
      <c r="G5" s="459" t="s">
        <v>138</v>
      </c>
      <c r="H5" s="461" t="s">
        <v>1054</v>
      </c>
      <c r="I5" s="461" t="s">
        <v>1055</v>
      </c>
      <c r="J5" s="461" t="s">
        <v>1056</v>
      </c>
      <c r="K5" s="461" t="s">
        <v>1057</v>
      </c>
      <c r="L5" s="461" t="s">
        <v>1058</v>
      </c>
      <c r="M5" s="461" t="s">
        <v>1059</v>
      </c>
      <c r="N5" s="461" t="s">
        <v>1060</v>
      </c>
      <c r="O5" s="459" t="s">
        <v>162</v>
      </c>
      <c r="P5" s="460"/>
      <c r="Q5" s="461" t="s">
        <v>1061</v>
      </c>
      <c r="R5" s="461" t="s">
        <v>1062</v>
      </c>
      <c r="S5" s="459" t="s">
        <v>656</v>
      </c>
      <c r="T5" s="459" t="s">
        <v>179</v>
      </c>
    </row>
    <row r="6" spans="1:20" ht="38.25">
      <c r="A6" s="460"/>
      <c r="B6" s="460"/>
      <c r="C6" s="460"/>
      <c r="D6" s="460"/>
      <c r="E6" s="460"/>
      <c r="F6" s="460"/>
      <c r="G6" s="460"/>
      <c r="H6" s="460"/>
      <c r="I6" s="460"/>
      <c r="J6" s="458"/>
      <c r="K6" s="460"/>
      <c r="L6" s="460"/>
      <c r="M6" s="458"/>
      <c r="N6" s="460"/>
      <c r="O6" s="368" t="s">
        <v>657</v>
      </c>
      <c r="P6" s="369" t="s">
        <v>1063</v>
      </c>
      <c r="Q6" s="460"/>
      <c r="R6" s="458"/>
      <c r="S6" s="460"/>
      <c r="T6" s="460"/>
    </row>
    <row r="7" spans="1:20">
      <c r="A7" s="370" t="s">
        <v>37</v>
      </c>
      <c r="B7" s="370" t="s">
        <v>38</v>
      </c>
      <c r="C7" s="370" t="s">
        <v>1064</v>
      </c>
      <c r="D7" s="370" t="s">
        <v>1065</v>
      </c>
      <c r="E7" s="370" t="s">
        <v>264</v>
      </c>
      <c r="F7" s="370" t="s">
        <v>265</v>
      </c>
      <c r="G7" s="370" t="s">
        <v>1066</v>
      </c>
      <c r="H7" s="370" t="s">
        <v>1067</v>
      </c>
      <c r="I7" s="370" t="s">
        <v>1068</v>
      </c>
      <c r="J7" s="370" t="s">
        <v>1069</v>
      </c>
      <c r="K7" s="370" t="s">
        <v>1070</v>
      </c>
      <c r="L7" s="370" t="s">
        <v>1071</v>
      </c>
      <c r="M7" s="370" t="s">
        <v>1072</v>
      </c>
      <c r="N7" s="370" t="s">
        <v>221</v>
      </c>
      <c r="O7" s="370" t="s">
        <v>1073</v>
      </c>
      <c r="P7" s="370" t="s">
        <v>1074</v>
      </c>
      <c r="Q7" s="370" t="s">
        <v>1075</v>
      </c>
      <c r="R7" s="370" t="s">
        <v>1076</v>
      </c>
      <c r="S7" s="370" t="s">
        <v>1077</v>
      </c>
      <c r="T7" s="370" t="s">
        <v>659</v>
      </c>
    </row>
    <row r="8" spans="1:20">
      <c r="A8" s="364"/>
      <c r="B8" s="369" t="s">
        <v>578</v>
      </c>
      <c r="C8" s="365">
        <v>2859980728974</v>
      </c>
      <c r="D8" s="365">
        <v>2539096902366</v>
      </c>
      <c r="E8" s="365">
        <v>684372746036</v>
      </c>
      <c r="F8" s="365">
        <v>31952025916</v>
      </c>
      <c r="G8" s="365">
        <v>161215390731</v>
      </c>
      <c r="H8" s="365">
        <v>81493629280</v>
      </c>
      <c r="I8" s="365">
        <v>497385728596</v>
      </c>
      <c r="J8" s="365">
        <v>60655869075</v>
      </c>
      <c r="K8" s="365">
        <v>42095739563</v>
      </c>
      <c r="L8" s="365">
        <v>56161248917</v>
      </c>
      <c r="M8" s="365">
        <v>67255421166</v>
      </c>
      <c r="N8" s="365">
        <v>225889031701</v>
      </c>
      <c r="O8" s="365">
        <v>10081937000</v>
      </c>
      <c r="P8" s="365">
        <v>155232562645</v>
      </c>
      <c r="Q8" s="365">
        <v>568423830362</v>
      </c>
      <c r="R8" s="365">
        <v>54626227416</v>
      </c>
      <c r="S8" s="365">
        <v>7570013607</v>
      </c>
      <c r="T8" s="371" t="s">
        <v>1078</v>
      </c>
    </row>
    <row r="9" spans="1:20">
      <c r="A9" s="364"/>
      <c r="B9" s="372" t="s">
        <v>1079</v>
      </c>
      <c r="C9" s="365">
        <v>2859980728974</v>
      </c>
      <c r="D9" s="365">
        <v>2539096902366</v>
      </c>
      <c r="E9" s="365">
        <v>684372746036</v>
      </c>
      <c r="F9" s="365">
        <v>31952025916</v>
      </c>
      <c r="G9" s="365">
        <v>161215390731</v>
      </c>
      <c r="H9" s="365">
        <v>81493629280</v>
      </c>
      <c r="I9" s="365">
        <v>497385728596</v>
      </c>
      <c r="J9" s="365">
        <v>60655869075</v>
      </c>
      <c r="K9" s="365">
        <v>42095739563</v>
      </c>
      <c r="L9" s="365">
        <v>56161248917</v>
      </c>
      <c r="M9" s="365">
        <v>67255421166</v>
      </c>
      <c r="N9" s="365">
        <v>225889031701</v>
      </c>
      <c r="O9" s="365">
        <v>10081937000</v>
      </c>
      <c r="P9" s="365">
        <v>155232562645</v>
      </c>
      <c r="Q9" s="365">
        <v>568423830362</v>
      </c>
      <c r="R9" s="365">
        <v>54626227416</v>
      </c>
      <c r="S9" s="365">
        <v>7570013607</v>
      </c>
      <c r="T9" s="371" t="s">
        <v>1078</v>
      </c>
    </row>
    <row r="10" spans="1:20">
      <c r="A10" s="364" t="s">
        <v>1064</v>
      </c>
      <c r="B10" s="373" t="s">
        <v>1080</v>
      </c>
      <c r="C10" s="366">
        <v>33654824605</v>
      </c>
      <c r="D10" s="366">
        <v>33552870597</v>
      </c>
      <c r="E10" s="366">
        <v>0</v>
      </c>
      <c r="F10" s="366">
        <v>0</v>
      </c>
      <c r="G10" s="366">
        <v>0</v>
      </c>
      <c r="H10" s="366">
        <v>0</v>
      </c>
      <c r="I10" s="366">
        <v>0</v>
      </c>
      <c r="J10" s="366">
        <v>0</v>
      </c>
      <c r="K10" s="366">
        <v>0</v>
      </c>
      <c r="L10" s="366">
        <v>0</v>
      </c>
      <c r="M10" s="366">
        <v>0</v>
      </c>
      <c r="N10" s="366">
        <v>0</v>
      </c>
      <c r="O10" s="366">
        <v>0</v>
      </c>
      <c r="P10" s="366">
        <v>0</v>
      </c>
      <c r="Q10" s="366">
        <v>33552870597</v>
      </c>
      <c r="R10" s="366">
        <v>0</v>
      </c>
      <c r="S10" s="366">
        <v>0</v>
      </c>
      <c r="T10" s="374" t="s">
        <v>1081</v>
      </c>
    </row>
    <row r="11" spans="1:20" ht="38.25">
      <c r="A11" s="364"/>
      <c r="B11" s="375" t="s">
        <v>1082</v>
      </c>
      <c r="C11" s="366">
        <v>33654824605</v>
      </c>
      <c r="D11" s="366">
        <v>33552870597</v>
      </c>
      <c r="E11" s="366">
        <v>0</v>
      </c>
      <c r="F11" s="366">
        <v>0</v>
      </c>
      <c r="G11" s="366">
        <v>0</v>
      </c>
      <c r="H11" s="366">
        <v>0</v>
      </c>
      <c r="I11" s="366">
        <v>0</v>
      </c>
      <c r="J11" s="366">
        <v>0</v>
      </c>
      <c r="K11" s="366">
        <v>0</v>
      </c>
      <c r="L11" s="366">
        <v>0</v>
      </c>
      <c r="M11" s="366">
        <v>0</v>
      </c>
      <c r="N11" s="366">
        <v>0</v>
      </c>
      <c r="O11" s="366">
        <v>0</v>
      </c>
      <c r="P11" s="366">
        <v>0</v>
      </c>
      <c r="Q11" s="366">
        <v>33552870597</v>
      </c>
      <c r="R11" s="366">
        <v>0</v>
      </c>
      <c r="S11" s="366">
        <v>0</v>
      </c>
      <c r="T11" s="374" t="s">
        <v>1081</v>
      </c>
    </row>
    <row r="12" spans="1:20">
      <c r="A12" s="364" t="s">
        <v>1065</v>
      </c>
      <c r="B12" s="373" t="s">
        <v>1083</v>
      </c>
      <c r="C12" s="366">
        <v>53793772000</v>
      </c>
      <c r="D12" s="366">
        <v>52063080800</v>
      </c>
      <c r="E12" s="366">
        <v>445000000</v>
      </c>
      <c r="F12" s="366">
        <v>0</v>
      </c>
      <c r="G12" s="366">
        <v>0</v>
      </c>
      <c r="H12" s="366">
        <v>0</v>
      </c>
      <c r="I12" s="366">
        <v>0</v>
      </c>
      <c r="J12" s="366">
        <v>2483395400</v>
      </c>
      <c r="K12" s="366">
        <v>0</v>
      </c>
      <c r="L12" s="366">
        <v>0</v>
      </c>
      <c r="M12" s="366">
        <v>0</v>
      </c>
      <c r="N12" s="366">
        <v>3391000000</v>
      </c>
      <c r="O12" s="366">
        <v>0</v>
      </c>
      <c r="P12" s="366">
        <v>0</v>
      </c>
      <c r="Q12" s="366">
        <v>45743685400</v>
      </c>
      <c r="R12" s="366">
        <v>0</v>
      </c>
      <c r="S12" s="366">
        <v>0</v>
      </c>
      <c r="T12" s="374" t="s">
        <v>1084</v>
      </c>
    </row>
    <row r="13" spans="1:20" ht="25.5">
      <c r="A13" s="364"/>
      <c r="B13" s="375" t="s">
        <v>1085</v>
      </c>
      <c r="C13" s="366">
        <v>46653772000</v>
      </c>
      <c r="D13" s="366">
        <v>45743685400</v>
      </c>
      <c r="E13" s="366">
        <v>0</v>
      </c>
      <c r="F13" s="366">
        <v>0</v>
      </c>
      <c r="G13" s="366">
        <v>0</v>
      </c>
      <c r="H13" s="366">
        <v>0</v>
      </c>
      <c r="I13" s="366">
        <v>0</v>
      </c>
      <c r="J13" s="366">
        <v>0</v>
      </c>
      <c r="K13" s="366">
        <v>0</v>
      </c>
      <c r="L13" s="366">
        <v>0</v>
      </c>
      <c r="M13" s="366">
        <v>0</v>
      </c>
      <c r="N13" s="366">
        <v>0</v>
      </c>
      <c r="O13" s="366">
        <v>0</v>
      </c>
      <c r="P13" s="366">
        <v>0</v>
      </c>
      <c r="Q13" s="366">
        <v>45743685400</v>
      </c>
      <c r="R13" s="366">
        <v>0</v>
      </c>
      <c r="S13" s="366">
        <v>0</v>
      </c>
      <c r="T13" s="374" t="s">
        <v>1086</v>
      </c>
    </row>
    <row r="14" spans="1:20" ht="38.25">
      <c r="A14" s="364"/>
      <c r="B14" s="375" t="s">
        <v>1087</v>
      </c>
      <c r="C14" s="366">
        <v>3458000000</v>
      </c>
      <c r="D14" s="366">
        <v>2858000000</v>
      </c>
      <c r="E14" s="366">
        <v>135000000</v>
      </c>
      <c r="F14" s="366">
        <v>0</v>
      </c>
      <c r="G14" s="366">
        <v>0</v>
      </c>
      <c r="H14" s="366">
        <v>0</v>
      </c>
      <c r="I14" s="366">
        <v>0</v>
      </c>
      <c r="J14" s="366">
        <v>0</v>
      </c>
      <c r="K14" s="366">
        <v>0</v>
      </c>
      <c r="L14" s="366">
        <v>0</v>
      </c>
      <c r="M14" s="366">
        <v>0</v>
      </c>
      <c r="N14" s="366">
        <v>2723000000</v>
      </c>
      <c r="O14" s="366">
        <v>0</v>
      </c>
      <c r="P14" s="366">
        <v>0</v>
      </c>
      <c r="Q14" s="366">
        <v>0</v>
      </c>
      <c r="R14" s="366">
        <v>0</v>
      </c>
      <c r="S14" s="366">
        <v>0</v>
      </c>
      <c r="T14" s="374" t="s">
        <v>1088</v>
      </c>
    </row>
    <row r="15" spans="1:20" ht="25.5">
      <c r="A15" s="364"/>
      <c r="B15" s="375" t="s">
        <v>1089</v>
      </c>
      <c r="C15" s="366">
        <v>668000000</v>
      </c>
      <c r="D15" s="366">
        <v>668000000</v>
      </c>
      <c r="E15" s="366">
        <v>0</v>
      </c>
      <c r="F15" s="366">
        <v>0</v>
      </c>
      <c r="G15" s="366">
        <v>0</v>
      </c>
      <c r="H15" s="366">
        <v>0</v>
      </c>
      <c r="I15" s="366">
        <v>0</v>
      </c>
      <c r="J15" s="366">
        <v>0</v>
      </c>
      <c r="K15" s="366">
        <v>0</v>
      </c>
      <c r="L15" s="366">
        <v>0</v>
      </c>
      <c r="M15" s="366">
        <v>0</v>
      </c>
      <c r="N15" s="366">
        <v>668000000</v>
      </c>
      <c r="O15" s="366">
        <v>0</v>
      </c>
      <c r="P15" s="366">
        <v>0</v>
      </c>
      <c r="Q15" s="366">
        <v>0</v>
      </c>
      <c r="R15" s="366">
        <v>0</v>
      </c>
      <c r="S15" s="366">
        <v>0</v>
      </c>
      <c r="T15" s="374" t="s">
        <v>1090</v>
      </c>
    </row>
    <row r="16" spans="1:20" ht="25.5">
      <c r="A16" s="364"/>
      <c r="B16" s="375" t="s">
        <v>1091</v>
      </c>
      <c r="C16" s="366">
        <v>3014000000</v>
      </c>
      <c r="D16" s="366">
        <v>2793395400</v>
      </c>
      <c r="E16" s="366">
        <v>310000000</v>
      </c>
      <c r="F16" s="366">
        <v>0</v>
      </c>
      <c r="G16" s="366">
        <v>0</v>
      </c>
      <c r="H16" s="366">
        <v>0</v>
      </c>
      <c r="I16" s="366">
        <v>0</v>
      </c>
      <c r="J16" s="366">
        <v>2483395400</v>
      </c>
      <c r="K16" s="366">
        <v>0</v>
      </c>
      <c r="L16" s="366">
        <v>0</v>
      </c>
      <c r="M16" s="366">
        <v>0</v>
      </c>
      <c r="N16" s="366">
        <v>0</v>
      </c>
      <c r="O16" s="366">
        <v>0</v>
      </c>
      <c r="P16" s="366">
        <v>0</v>
      </c>
      <c r="Q16" s="366">
        <v>0</v>
      </c>
      <c r="R16" s="366">
        <v>0</v>
      </c>
      <c r="S16" s="366">
        <v>0</v>
      </c>
      <c r="T16" s="374" t="s">
        <v>1092</v>
      </c>
    </row>
    <row r="17" spans="1:20">
      <c r="A17" s="364" t="s">
        <v>264</v>
      </c>
      <c r="B17" s="373" t="s">
        <v>1093</v>
      </c>
      <c r="C17" s="366">
        <v>21482000000</v>
      </c>
      <c r="D17" s="366">
        <v>21424853031</v>
      </c>
      <c r="E17" s="366">
        <v>320057000</v>
      </c>
      <c r="F17" s="366">
        <v>0</v>
      </c>
      <c r="G17" s="366">
        <v>0</v>
      </c>
      <c r="H17" s="366">
        <v>0</v>
      </c>
      <c r="I17" s="366">
        <v>0</v>
      </c>
      <c r="J17" s="366">
        <v>0</v>
      </c>
      <c r="K17" s="366">
        <v>0</v>
      </c>
      <c r="L17" s="366">
        <v>0</v>
      </c>
      <c r="M17" s="366">
        <v>0</v>
      </c>
      <c r="N17" s="366">
        <v>403000000</v>
      </c>
      <c r="O17" s="366">
        <v>0</v>
      </c>
      <c r="P17" s="366">
        <v>0</v>
      </c>
      <c r="Q17" s="366">
        <v>20701796031</v>
      </c>
      <c r="R17" s="366">
        <v>0</v>
      </c>
      <c r="S17" s="366">
        <v>0</v>
      </c>
      <c r="T17" s="374" t="s">
        <v>1094</v>
      </c>
    </row>
    <row r="18" spans="1:20" ht="25.5">
      <c r="A18" s="364"/>
      <c r="B18" s="375" t="s">
        <v>1095</v>
      </c>
      <c r="C18" s="366">
        <v>20899000000</v>
      </c>
      <c r="D18" s="366">
        <v>20841853031</v>
      </c>
      <c r="E18" s="366">
        <v>140057000</v>
      </c>
      <c r="F18" s="366">
        <v>0</v>
      </c>
      <c r="G18" s="366">
        <v>0</v>
      </c>
      <c r="H18" s="366">
        <v>0</v>
      </c>
      <c r="I18" s="366">
        <v>0</v>
      </c>
      <c r="J18" s="366">
        <v>0</v>
      </c>
      <c r="K18" s="366">
        <v>0</v>
      </c>
      <c r="L18" s="366">
        <v>0</v>
      </c>
      <c r="M18" s="366">
        <v>0</v>
      </c>
      <c r="N18" s="366">
        <v>0</v>
      </c>
      <c r="O18" s="366">
        <v>0</v>
      </c>
      <c r="P18" s="366">
        <v>0</v>
      </c>
      <c r="Q18" s="366">
        <v>20701796031</v>
      </c>
      <c r="R18" s="366">
        <v>0</v>
      </c>
      <c r="S18" s="366">
        <v>0</v>
      </c>
      <c r="T18" s="374" t="s">
        <v>1094</v>
      </c>
    </row>
    <row r="19" spans="1:20" ht="25.5">
      <c r="A19" s="364"/>
      <c r="B19" s="375" t="s">
        <v>1096</v>
      </c>
      <c r="C19" s="366">
        <v>583000000</v>
      </c>
      <c r="D19" s="366">
        <v>583000000</v>
      </c>
      <c r="E19" s="366">
        <v>180000000</v>
      </c>
      <c r="F19" s="366">
        <v>0</v>
      </c>
      <c r="G19" s="366">
        <v>0</v>
      </c>
      <c r="H19" s="366">
        <v>0</v>
      </c>
      <c r="I19" s="366">
        <v>0</v>
      </c>
      <c r="J19" s="366">
        <v>0</v>
      </c>
      <c r="K19" s="366">
        <v>0</v>
      </c>
      <c r="L19" s="366">
        <v>0</v>
      </c>
      <c r="M19" s="366">
        <v>0</v>
      </c>
      <c r="N19" s="366">
        <v>403000000</v>
      </c>
      <c r="O19" s="366">
        <v>0</v>
      </c>
      <c r="P19" s="366">
        <v>0</v>
      </c>
      <c r="Q19" s="366">
        <v>0</v>
      </c>
      <c r="R19" s="366">
        <v>0</v>
      </c>
      <c r="S19" s="366">
        <v>0</v>
      </c>
      <c r="T19" s="374" t="s">
        <v>1090</v>
      </c>
    </row>
    <row r="20" spans="1:20" ht="25.5">
      <c r="A20" s="364" t="s">
        <v>265</v>
      </c>
      <c r="B20" s="373" t="s">
        <v>344</v>
      </c>
      <c r="C20" s="366">
        <v>206435377000</v>
      </c>
      <c r="D20" s="366">
        <v>181852779672</v>
      </c>
      <c r="E20" s="366">
        <v>72000000</v>
      </c>
      <c r="F20" s="366">
        <v>0</v>
      </c>
      <c r="G20" s="366">
        <v>0</v>
      </c>
      <c r="H20" s="366">
        <v>0</v>
      </c>
      <c r="I20" s="366">
        <v>0</v>
      </c>
      <c r="J20" s="366">
        <v>0</v>
      </c>
      <c r="K20" s="366">
        <v>0</v>
      </c>
      <c r="L20" s="366">
        <v>0</v>
      </c>
      <c r="M20" s="366">
        <v>31107328000</v>
      </c>
      <c r="N20" s="366">
        <v>72969206672</v>
      </c>
      <c r="O20" s="366">
        <v>0</v>
      </c>
      <c r="P20" s="366">
        <v>65680365645</v>
      </c>
      <c r="Q20" s="366">
        <v>77704245000</v>
      </c>
      <c r="R20" s="366">
        <v>0</v>
      </c>
      <c r="S20" s="366">
        <v>0</v>
      </c>
      <c r="T20" s="374" t="s">
        <v>1097</v>
      </c>
    </row>
    <row r="21" spans="1:20" ht="25.5">
      <c r="A21" s="364"/>
      <c r="B21" s="375" t="s">
        <v>1098</v>
      </c>
      <c r="C21" s="366">
        <v>1646000000</v>
      </c>
      <c r="D21" s="366">
        <v>1646000000</v>
      </c>
      <c r="E21" s="366">
        <v>0</v>
      </c>
      <c r="F21" s="366">
        <v>0</v>
      </c>
      <c r="G21" s="366">
        <v>0</v>
      </c>
      <c r="H21" s="366">
        <v>0</v>
      </c>
      <c r="I21" s="366">
        <v>0</v>
      </c>
      <c r="J21" s="366">
        <v>0</v>
      </c>
      <c r="K21" s="366">
        <v>0</v>
      </c>
      <c r="L21" s="366">
        <v>0</v>
      </c>
      <c r="M21" s="366">
        <v>0</v>
      </c>
      <c r="N21" s="366">
        <v>269000000</v>
      </c>
      <c r="O21" s="366">
        <v>0</v>
      </c>
      <c r="P21" s="366">
        <v>269000000</v>
      </c>
      <c r="Q21" s="366">
        <v>1377000000</v>
      </c>
      <c r="R21" s="366">
        <v>0</v>
      </c>
      <c r="S21" s="366">
        <v>0</v>
      </c>
      <c r="T21" s="374" t="s">
        <v>1090</v>
      </c>
    </row>
    <row r="22" spans="1:20" ht="25.5">
      <c r="A22" s="364"/>
      <c r="B22" s="375" t="s">
        <v>1099</v>
      </c>
      <c r="C22" s="366">
        <v>3595000000</v>
      </c>
      <c r="D22" s="366">
        <v>3595000000</v>
      </c>
      <c r="E22" s="366">
        <v>0</v>
      </c>
      <c r="F22" s="366">
        <v>0</v>
      </c>
      <c r="G22" s="366">
        <v>0</v>
      </c>
      <c r="H22" s="366">
        <v>0</v>
      </c>
      <c r="I22" s="366">
        <v>0</v>
      </c>
      <c r="J22" s="366">
        <v>0</v>
      </c>
      <c r="K22" s="366">
        <v>0</v>
      </c>
      <c r="L22" s="366">
        <v>0</v>
      </c>
      <c r="M22" s="366">
        <v>0</v>
      </c>
      <c r="N22" s="366">
        <v>523000000</v>
      </c>
      <c r="O22" s="366">
        <v>0</v>
      </c>
      <c r="P22" s="366">
        <v>523000000</v>
      </c>
      <c r="Q22" s="366">
        <v>3072000000</v>
      </c>
      <c r="R22" s="366">
        <v>0</v>
      </c>
      <c r="S22" s="366">
        <v>0</v>
      </c>
      <c r="T22" s="374" t="s">
        <v>1090</v>
      </c>
    </row>
    <row r="23" spans="1:20" ht="38.25">
      <c r="A23" s="364"/>
      <c r="B23" s="375" t="s">
        <v>1100</v>
      </c>
      <c r="C23" s="366">
        <v>2473300000</v>
      </c>
      <c r="D23" s="366">
        <v>2473300000</v>
      </c>
      <c r="E23" s="366">
        <v>0</v>
      </c>
      <c r="F23" s="366">
        <v>0</v>
      </c>
      <c r="G23" s="366">
        <v>0</v>
      </c>
      <c r="H23" s="366">
        <v>0</v>
      </c>
      <c r="I23" s="366">
        <v>0</v>
      </c>
      <c r="J23" s="366">
        <v>0</v>
      </c>
      <c r="K23" s="366">
        <v>0</v>
      </c>
      <c r="L23" s="366">
        <v>0</v>
      </c>
      <c r="M23" s="366">
        <v>0</v>
      </c>
      <c r="N23" s="366">
        <v>2473300000</v>
      </c>
      <c r="O23" s="366">
        <v>0</v>
      </c>
      <c r="P23" s="366">
        <v>0</v>
      </c>
      <c r="Q23" s="366">
        <v>0</v>
      </c>
      <c r="R23" s="366">
        <v>0</v>
      </c>
      <c r="S23" s="366">
        <v>0</v>
      </c>
      <c r="T23" s="374" t="s">
        <v>1090</v>
      </c>
    </row>
    <row r="24" spans="1:20" ht="25.5">
      <c r="A24" s="364"/>
      <c r="B24" s="375" t="s">
        <v>1101</v>
      </c>
      <c r="C24" s="366">
        <v>13876700000</v>
      </c>
      <c r="D24" s="366">
        <v>13876258000</v>
      </c>
      <c r="E24" s="366">
        <v>0</v>
      </c>
      <c r="F24" s="366">
        <v>0</v>
      </c>
      <c r="G24" s="366">
        <v>0</v>
      </c>
      <c r="H24" s="366">
        <v>0</v>
      </c>
      <c r="I24" s="366">
        <v>0</v>
      </c>
      <c r="J24" s="366">
        <v>0</v>
      </c>
      <c r="K24" s="366">
        <v>0</v>
      </c>
      <c r="L24" s="366">
        <v>0</v>
      </c>
      <c r="M24" s="366">
        <v>13876258000</v>
      </c>
      <c r="N24" s="366">
        <v>0</v>
      </c>
      <c r="O24" s="366">
        <v>0</v>
      </c>
      <c r="P24" s="366">
        <v>0</v>
      </c>
      <c r="Q24" s="366">
        <v>0</v>
      </c>
      <c r="R24" s="366">
        <v>0</v>
      </c>
      <c r="S24" s="366">
        <v>0</v>
      </c>
      <c r="T24" s="374" t="s">
        <v>1090</v>
      </c>
    </row>
    <row r="25" spans="1:20" ht="25.5">
      <c r="A25" s="364"/>
      <c r="B25" s="375" t="s">
        <v>1102</v>
      </c>
      <c r="C25" s="366">
        <v>17237103000</v>
      </c>
      <c r="D25" s="366">
        <v>17231070000</v>
      </c>
      <c r="E25" s="366">
        <v>0</v>
      </c>
      <c r="F25" s="366">
        <v>0</v>
      </c>
      <c r="G25" s="366">
        <v>0</v>
      </c>
      <c r="H25" s="366">
        <v>0</v>
      </c>
      <c r="I25" s="366">
        <v>0</v>
      </c>
      <c r="J25" s="366">
        <v>0</v>
      </c>
      <c r="K25" s="366">
        <v>0</v>
      </c>
      <c r="L25" s="366">
        <v>0</v>
      </c>
      <c r="M25" s="366">
        <v>17231070000</v>
      </c>
      <c r="N25" s="366">
        <v>0</v>
      </c>
      <c r="O25" s="366">
        <v>0</v>
      </c>
      <c r="P25" s="366">
        <v>0</v>
      </c>
      <c r="Q25" s="366">
        <v>0</v>
      </c>
      <c r="R25" s="366">
        <v>0</v>
      </c>
      <c r="S25" s="366">
        <v>0</v>
      </c>
      <c r="T25" s="374" t="s">
        <v>1103</v>
      </c>
    </row>
    <row r="26" spans="1:20" ht="38.25">
      <c r="A26" s="364"/>
      <c r="B26" s="375" t="s">
        <v>1104</v>
      </c>
      <c r="C26" s="366">
        <v>2365400000</v>
      </c>
      <c r="D26" s="366">
        <v>2355415900</v>
      </c>
      <c r="E26" s="366">
        <v>0</v>
      </c>
      <c r="F26" s="366">
        <v>0</v>
      </c>
      <c r="G26" s="366">
        <v>0</v>
      </c>
      <c r="H26" s="366">
        <v>0</v>
      </c>
      <c r="I26" s="366">
        <v>0</v>
      </c>
      <c r="J26" s="366">
        <v>0</v>
      </c>
      <c r="K26" s="366">
        <v>0</v>
      </c>
      <c r="L26" s="366">
        <v>0</v>
      </c>
      <c r="M26" s="366">
        <v>0</v>
      </c>
      <c r="N26" s="366">
        <v>2355415900</v>
      </c>
      <c r="O26" s="366">
        <v>0</v>
      </c>
      <c r="P26" s="366">
        <v>0</v>
      </c>
      <c r="Q26" s="366">
        <v>0</v>
      </c>
      <c r="R26" s="366">
        <v>0</v>
      </c>
      <c r="S26" s="366">
        <v>0</v>
      </c>
      <c r="T26" s="374" t="s">
        <v>1105</v>
      </c>
    </row>
    <row r="27" spans="1:20" ht="25.5">
      <c r="A27" s="364"/>
      <c r="B27" s="375" t="s">
        <v>1106</v>
      </c>
      <c r="C27" s="366">
        <v>6653000000</v>
      </c>
      <c r="D27" s="366">
        <v>6567045700</v>
      </c>
      <c r="E27" s="366">
        <v>0</v>
      </c>
      <c r="F27" s="366">
        <v>0</v>
      </c>
      <c r="G27" s="366">
        <v>0</v>
      </c>
      <c r="H27" s="366">
        <v>0</v>
      </c>
      <c r="I27" s="366">
        <v>0</v>
      </c>
      <c r="J27" s="366">
        <v>0</v>
      </c>
      <c r="K27" s="366">
        <v>0</v>
      </c>
      <c r="L27" s="366">
        <v>0</v>
      </c>
      <c r="M27" s="366">
        <v>0</v>
      </c>
      <c r="N27" s="366">
        <v>1528045700</v>
      </c>
      <c r="O27" s="366">
        <v>0</v>
      </c>
      <c r="P27" s="366">
        <v>1528045700</v>
      </c>
      <c r="Q27" s="366">
        <v>5039000000</v>
      </c>
      <c r="R27" s="366">
        <v>0</v>
      </c>
      <c r="S27" s="366">
        <v>0</v>
      </c>
      <c r="T27" s="374" t="s">
        <v>1107</v>
      </c>
    </row>
    <row r="28" spans="1:20" ht="25.5">
      <c r="A28" s="364"/>
      <c r="B28" s="375" t="s">
        <v>1108</v>
      </c>
      <c r="C28" s="366">
        <v>2091000000</v>
      </c>
      <c r="D28" s="366">
        <v>2091000000</v>
      </c>
      <c r="E28" s="366">
        <v>0</v>
      </c>
      <c r="F28" s="366">
        <v>0</v>
      </c>
      <c r="G28" s="366">
        <v>0</v>
      </c>
      <c r="H28" s="366">
        <v>0</v>
      </c>
      <c r="I28" s="366">
        <v>0</v>
      </c>
      <c r="J28" s="366">
        <v>0</v>
      </c>
      <c r="K28" s="366">
        <v>0</v>
      </c>
      <c r="L28" s="366">
        <v>0</v>
      </c>
      <c r="M28" s="366">
        <v>0</v>
      </c>
      <c r="N28" s="366">
        <v>256000000</v>
      </c>
      <c r="O28" s="366">
        <v>0</v>
      </c>
      <c r="P28" s="366">
        <v>256000000</v>
      </c>
      <c r="Q28" s="366">
        <v>1835000000</v>
      </c>
      <c r="R28" s="366">
        <v>0</v>
      </c>
      <c r="S28" s="366">
        <v>0</v>
      </c>
      <c r="T28" s="374" t="s">
        <v>1090</v>
      </c>
    </row>
    <row r="29" spans="1:20" ht="25.5">
      <c r="A29" s="364"/>
      <c r="B29" s="375" t="s">
        <v>1109</v>
      </c>
      <c r="C29" s="366">
        <v>6881000000</v>
      </c>
      <c r="D29" s="366">
        <v>6881000000</v>
      </c>
      <c r="E29" s="366">
        <v>0</v>
      </c>
      <c r="F29" s="366">
        <v>0</v>
      </c>
      <c r="G29" s="366">
        <v>0</v>
      </c>
      <c r="H29" s="366">
        <v>0</v>
      </c>
      <c r="I29" s="366">
        <v>0</v>
      </c>
      <c r="J29" s="366">
        <v>0</v>
      </c>
      <c r="K29" s="366">
        <v>0</v>
      </c>
      <c r="L29" s="366">
        <v>0</v>
      </c>
      <c r="M29" s="366">
        <v>0</v>
      </c>
      <c r="N29" s="366">
        <v>819000000</v>
      </c>
      <c r="O29" s="366">
        <v>0</v>
      </c>
      <c r="P29" s="366">
        <v>819000000</v>
      </c>
      <c r="Q29" s="366">
        <v>6062000000</v>
      </c>
      <c r="R29" s="366">
        <v>0</v>
      </c>
      <c r="S29" s="366">
        <v>0</v>
      </c>
      <c r="T29" s="374" t="s">
        <v>1090</v>
      </c>
    </row>
    <row r="30" spans="1:20" ht="25.5">
      <c r="A30" s="364"/>
      <c r="B30" s="375" t="s">
        <v>1110</v>
      </c>
      <c r="C30" s="366">
        <v>23497448000</v>
      </c>
      <c r="D30" s="366">
        <v>16621860000</v>
      </c>
      <c r="E30" s="366">
        <v>0</v>
      </c>
      <c r="F30" s="366">
        <v>0</v>
      </c>
      <c r="G30" s="366">
        <v>0</v>
      </c>
      <c r="H30" s="366">
        <v>0</v>
      </c>
      <c r="I30" s="366">
        <v>0</v>
      </c>
      <c r="J30" s="366">
        <v>0</v>
      </c>
      <c r="K30" s="366">
        <v>0</v>
      </c>
      <c r="L30" s="366">
        <v>0</v>
      </c>
      <c r="M30" s="366">
        <v>0</v>
      </c>
      <c r="N30" s="366">
        <v>8045448000</v>
      </c>
      <c r="O30" s="366">
        <v>0</v>
      </c>
      <c r="P30" s="366">
        <v>8045448000</v>
      </c>
      <c r="Q30" s="366">
        <v>8576412000</v>
      </c>
      <c r="R30" s="366">
        <v>0</v>
      </c>
      <c r="S30" s="366">
        <v>0</v>
      </c>
      <c r="T30" s="374" t="s">
        <v>1111</v>
      </c>
    </row>
    <row r="31" spans="1:20" ht="25.5">
      <c r="A31" s="364"/>
      <c r="B31" s="375" t="s">
        <v>1112</v>
      </c>
      <c r="C31" s="366">
        <v>2144000000</v>
      </c>
      <c r="D31" s="366">
        <v>2144000000</v>
      </c>
      <c r="E31" s="366">
        <v>0</v>
      </c>
      <c r="F31" s="366">
        <v>0</v>
      </c>
      <c r="G31" s="366">
        <v>0</v>
      </c>
      <c r="H31" s="366">
        <v>0</v>
      </c>
      <c r="I31" s="366">
        <v>0</v>
      </c>
      <c r="J31" s="366">
        <v>0</v>
      </c>
      <c r="K31" s="366">
        <v>0</v>
      </c>
      <c r="L31" s="366">
        <v>0</v>
      </c>
      <c r="M31" s="366">
        <v>0</v>
      </c>
      <c r="N31" s="366">
        <v>406000000</v>
      </c>
      <c r="O31" s="366">
        <v>0</v>
      </c>
      <c r="P31" s="366">
        <v>406000000</v>
      </c>
      <c r="Q31" s="366">
        <v>1738000000</v>
      </c>
      <c r="R31" s="366">
        <v>0</v>
      </c>
      <c r="S31" s="366">
        <v>0</v>
      </c>
      <c r="T31" s="374" t="s">
        <v>1090</v>
      </c>
    </row>
    <row r="32" spans="1:20" ht="25.5">
      <c r="A32" s="364"/>
      <c r="B32" s="375" t="s">
        <v>1113</v>
      </c>
      <c r="C32" s="366">
        <v>7312800000</v>
      </c>
      <c r="D32" s="366">
        <v>3076800000</v>
      </c>
      <c r="E32" s="366">
        <v>0</v>
      </c>
      <c r="F32" s="366">
        <v>0</v>
      </c>
      <c r="G32" s="366">
        <v>0</v>
      </c>
      <c r="H32" s="366">
        <v>0</v>
      </c>
      <c r="I32" s="366">
        <v>0</v>
      </c>
      <c r="J32" s="366">
        <v>0</v>
      </c>
      <c r="K32" s="366">
        <v>0</v>
      </c>
      <c r="L32" s="366">
        <v>0</v>
      </c>
      <c r="M32" s="366">
        <v>0</v>
      </c>
      <c r="N32" s="366">
        <v>3076800000</v>
      </c>
      <c r="O32" s="366">
        <v>0</v>
      </c>
      <c r="P32" s="366">
        <v>3076800000</v>
      </c>
      <c r="Q32" s="366">
        <v>0</v>
      </c>
      <c r="R32" s="366">
        <v>0</v>
      </c>
      <c r="S32" s="366">
        <v>0</v>
      </c>
      <c r="T32" s="374" t="s">
        <v>1114</v>
      </c>
    </row>
    <row r="33" spans="1:20" ht="25.5">
      <c r="A33" s="364"/>
      <c r="B33" s="375" t="s">
        <v>1115</v>
      </c>
      <c r="C33" s="366">
        <v>6838400000</v>
      </c>
      <c r="D33" s="366">
        <v>6838400000</v>
      </c>
      <c r="E33" s="366">
        <v>0</v>
      </c>
      <c r="F33" s="366">
        <v>0</v>
      </c>
      <c r="G33" s="366">
        <v>0</v>
      </c>
      <c r="H33" s="366">
        <v>0</v>
      </c>
      <c r="I33" s="366">
        <v>0</v>
      </c>
      <c r="J33" s="366">
        <v>0</v>
      </c>
      <c r="K33" s="366">
        <v>0</v>
      </c>
      <c r="L33" s="366">
        <v>0</v>
      </c>
      <c r="M33" s="366">
        <v>0</v>
      </c>
      <c r="N33" s="366">
        <v>6838400000</v>
      </c>
      <c r="O33" s="366">
        <v>0</v>
      </c>
      <c r="P33" s="366">
        <v>6838400000</v>
      </c>
      <c r="Q33" s="366">
        <v>0</v>
      </c>
      <c r="R33" s="366">
        <v>0</v>
      </c>
      <c r="S33" s="366">
        <v>0</v>
      </c>
      <c r="T33" s="374" t="s">
        <v>1090</v>
      </c>
    </row>
    <row r="34" spans="1:20" ht="25.5">
      <c r="A34" s="364"/>
      <c r="B34" s="375" t="s">
        <v>1116</v>
      </c>
      <c r="C34" s="366">
        <v>5663031000</v>
      </c>
      <c r="D34" s="366">
        <v>5590817800</v>
      </c>
      <c r="E34" s="366">
        <v>0</v>
      </c>
      <c r="F34" s="366">
        <v>0</v>
      </c>
      <c r="G34" s="366">
        <v>0</v>
      </c>
      <c r="H34" s="366">
        <v>0</v>
      </c>
      <c r="I34" s="366">
        <v>0</v>
      </c>
      <c r="J34" s="366">
        <v>0</v>
      </c>
      <c r="K34" s="366">
        <v>0</v>
      </c>
      <c r="L34" s="366">
        <v>0</v>
      </c>
      <c r="M34" s="366">
        <v>0</v>
      </c>
      <c r="N34" s="366">
        <v>5590817800</v>
      </c>
      <c r="O34" s="366">
        <v>0</v>
      </c>
      <c r="P34" s="366">
        <v>5590817800</v>
      </c>
      <c r="Q34" s="366">
        <v>0</v>
      </c>
      <c r="R34" s="366">
        <v>0</v>
      </c>
      <c r="S34" s="366">
        <v>0</v>
      </c>
      <c r="T34" s="374" t="s">
        <v>1117</v>
      </c>
    </row>
    <row r="35" spans="1:20" ht="25.5">
      <c r="A35" s="364"/>
      <c r="B35" s="375" t="s">
        <v>1118</v>
      </c>
      <c r="C35" s="366">
        <v>9570842000</v>
      </c>
      <c r="D35" s="366">
        <v>7437061000</v>
      </c>
      <c r="E35" s="366">
        <v>0</v>
      </c>
      <c r="F35" s="366">
        <v>0</v>
      </c>
      <c r="G35" s="366">
        <v>0</v>
      </c>
      <c r="H35" s="366">
        <v>0</v>
      </c>
      <c r="I35" s="366">
        <v>0</v>
      </c>
      <c r="J35" s="366">
        <v>0</v>
      </c>
      <c r="K35" s="366">
        <v>0</v>
      </c>
      <c r="L35" s="366">
        <v>0</v>
      </c>
      <c r="M35" s="366">
        <v>0</v>
      </c>
      <c r="N35" s="366">
        <v>4094061000</v>
      </c>
      <c r="O35" s="366">
        <v>0</v>
      </c>
      <c r="P35" s="366">
        <v>4094061000</v>
      </c>
      <c r="Q35" s="366">
        <v>3343000000</v>
      </c>
      <c r="R35" s="366">
        <v>0</v>
      </c>
      <c r="S35" s="366">
        <v>0</v>
      </c>
      <c r="T35" s="374" t="s">
        <v>1119</v>
      </c>
    </row>
    <row r="36" spans="1:20" ht="38.25">
      <c r="A36" s="364"/>
      <c r="B36" s="375" t="s">
        <v>1120</v>
      </c>
      <c r="C36" s="366">
        <v>8609200000</v>
      </c>
      <c r="D36" s="366">
        <v>8576880000</v>
      </c>
      <c r="E36" s="366">
        <v>72000000</v>
      </c>
      <c r="F36" s="366">
        <v>0</v>
      </c>
      <c r="G36" s="366">
        <v>0</v>
      </c>
      <c r="H36" s="366">
        <v>0</v>
      </c>
      <c r="I36" s="366">
        <v>0</v>
      </c>
      <c r="J36" s="366">
        <v>0</v>
      </c>
      <c r="K36" s="366">
        <v>0</v>
      </c>
      <c r="L36" s="366">
        <v>0</v>
      </c>
      <c r="M36" s="366">
        <v>0</v>
      </c>
      <c r="N36" s="366">
        <v>1588200000</v>
      </c>
      <c r="O36" s="366">
        <v>0</v>
      </c>
      <c r="P36" s="366">
        <v>1588200000</v>
      </c>
      <c r="Q36" s="366">
        <v>6916680000</v>
      </c>
      <c r="R36" s="366">
        <v>0</v>
      </c>
      <c r="S36" s="366">
        <v>0</v>
      </c>
      <c r="T36" s="374" t="s">
        <v>1121</v>
      </c>
    </row>
    <row r="37" spans="1:20" ht="25.5">
      <c r="A37" s="364"/>
      <c r="B37" s="375" t="s">
        <v>1122</v>
      </c>
      <c r="C37" s="366">
        <v>4296103000</v>
      </c>
      <c r="D37" s="366">
        <v>4296103000</v>
      </c>
      <c r="E37" s="366">
        <v>0</v>
      </c>
      <c r="F37" s="366">
        <v>0</v>
      </c>
      <c r="G37" s="366">
        <v>0</v>
      </c>
      <c r="H37" s="366">
        <v>0</v>
      </c>
      <c r="I37" s="366">
        <v>0</v>
      </c>
      <c r="J37" s="366">
        <v>0</v>
      </c>
      <c r="K37" s="366">
        <v>0</v>
      </c>
      <c r="L37" s="366">
        <v>0</v>
      </c>
      <c r="M37" s="366">
        <v>0</v>
      </c>
      <c r="N37" s="366">
        <v>1189600000</v>
      </c>
      <c r="O37" s="366">
        <v>0</v>
      </c>
      <c r="P37" s="366">
        <v>1189600000</v>
      </c>
      <c r="Q37" s="366">
        <v>3106503000</v>
      </c>
      <c r="R37" s="366">
        <v>0</v>
      </c>
      <c r="S37" s="366">
        <v>0</v>
      </c>
      <c r="T37" s="374" t="s">
        <v>1090</v>
      </c>
    </row>
    <row r="38" spans="1:20" ht="25.5">
      <c r="A38" s="364"/>
      <c r="B38" s="375" t="s">
        <v>1123</v>
      </c>
      <c r="C38" s="366">
        <v>7515000000</v>
      </c>
      <c r="D38" s="366">
        <v>7445000000</v>
      </c>
      <c r="E38" s="366">
        <v>0</v>
      </c>
      <c r="F38" s="366">
        <v>0</v>
      </c>
      <c r="G38" s="366">
        <v>0</v>
      </c>
      <c r="H38" s="366">
        <v>0</v>
      </c>
      <c r="I38" s="366">
        <v>0</v>
      </c>
      <c r="J38" s="366">
        <v>0</v>
      </c>
      <c r="K38" s="366">
        <v>0</v>
      </c>
      <c r="L38" s="366">
        <v>0</v>
      </c>
      <c r="M38" s="366">
        <v>0</v>
      </c>
      <c r="N38" s="366">
        <v>957000000</v>
      </c>
      <c r="O38" s="366">
        <v>0</v>
      </c>
      <c r="P38" s="366">
        <v>957000000</v>
      </c>
      <c r="Q38" s="366">
        <v>6488000000</v>
      </c>
      <c r="R38" s="366">
        <v>0</v>
      </c>
      <c r="S38" s="366">
        <v>0</v>
      </c>
      <c r="T38" s="374" t="s">
        <v>1124</v>
      </c>
    </row>
    <row r="39" spans="1:20" ht="25.5">
      <c r="A39" s="364"/>
      <c r="B39" s="375" t="s">
        <v>1125</v>
      </c>
      <c r="C39" s="366">
        <v>1870000000</v>
      </c>
      <c r="D39" s="366">
        <v>1870000000</v>
      </c>
      <c r="E39" s="366">
        <v>0</v>
      </c>
      <c r="F39" s="366">
        <v>0</v>
      </c>
      <c r="G39" s="366">
        <v>0</v>
      </c>
      <c r="H39" s="366">
        <v>0</v>
      </c>
      <c r="I39" s="366">
        <v>0</v>
      </c>
      <c r="J39" s="366">
        <v>0</v>
      </c>
      <c r="K39" s="366">
        <v>0</v>
      </c>
      <c r="L39" s="366">
        <v>0</v>
      </c>
      <c r="M39" s="366">
        <v>0</v>
      </c>
      <c r="N39" s="366">
        <v>265000000</v>
      </c>
      <c r="O39" s="366">
        <v>0</v>
      </c>
      <c r="P39" s="366">
        <v>265000000</v>
      </c>
      <c r="Q39" s="366">
        <v>1605000000</v>
      </c>
      <c r="R39" s="366">
        <v>0</v>
      </c>
      <c r="S39" s="366">
        <v>0</v>
      </c>
      <c r="T39" s="374" t="s">
        <v>1090</v>
      </c>
    </row>
    <row r="40" spans="1:20" ht="25.5">
      <c r="A40" s="364"/>
      <c r="B40" s="375" t="s">
        <v>1126</v>
      </c>
      <c r="C40" s="366">
        <v>3015000000</v>
      </c>
      <c r="D40" s="366">
        <v>3015000000</v>
      </c>
      <c r="E40" s="366">
        <v>0</v>
      </c>
      <c r="F40" s="366">
        <v>0</v>
      </c>
      <c r="G40" s="366">
        <v>0</v>
      </c>
      <c r="H40" s="366">
        <v>0</v>
      </c>
      <c r="I40" s="366">
        <v>0</v>
      </c>
      <c r="J40" s="366">
        <v>0</v>
      </c>
      <c r="K40" s="366">
        <v>0</v>
      </c>
      <c r="L40" s="366">
        <v>0</v>
      </c>
      <c r="M40" s="366">
        <v>0</v>
      </c>
      <c r="N40" s="366">
        <v>346000000</v>
      </c>
      <c r="O40" s="366">
        <v>0</v>
      </c>
      <c r="P40" s="366">
        <v>346000000</v>
      </c>
      <c r="Q40" s="366">
        <v>2669000000</v>
      </c>
      <c r="R40" s="366">
        <v>0</v>
      </c>
      <c r="S40" s="366">
        <v>0</v>
      </c>
      <c r="T40" s="374" t="s">
        <v>1090</v>
      </c>
    </row>
    <row r="41" spans="1:20" ht="25.5">
      <c r="A41" s="364"/>
      <c r="B41" s="375" t="s">
        <v>1127</v>
      </c>
      <c r="C41" s="366">
        <v>3042000000</v>
      </c>
      <c r="D41" s="366">
        <v>3042000000</v>
      </c>
      <c r="E41" s="366">
        <v>0</v>
      </c>
      <c r="F41" s="366">
        <v>0</v>
      </c>
      <c r="G41" s="366">
        <v>0</v>
      </c>
      <c r="H41" s="366">
        <v>0</v>
      </c>
      <c r="I41" s="366">
        <v>0</v>
      </c>
      <c r="J41" s="366">
        <v>0</v>
      </c>
      <c r="K41" s="366">
        <v>0</v>
      </c>
      <c r="L41" s="366">
        <v>0</v>
      </c>
      <c r="M41" s="366">
        <v>0</v>
      </c>
      <c r="N41" s="366">
        <v>439000000</v>
      </c>
      <c r="O41" s="366">
        <v>0</v>
      </c>
      <c r="P41" s="366">
        <v>439000000</v>
      </c>
      <c r="Q41" s="366">
        <v>2603000000</v>
      </c>
      <c r="R41" s="366">
        <v>0</v>
      </c>
      <c r="S41" s="366">
        <v>0</v>
      </c>
      <c r="T41" s="374" t="s">
        <v>1090</v>
      </c>
    </row>
    <row r="42" spans="1:20" ht="25.5">
      <c r="A42" s="364"/>
      <c r="B42" s="375" t="s">
        <v>1128</v>
      </c>
      <c r="C42" s="366">
        <v>3839000000</v>
      </c>
      <c r="D42" s="366">
        <v>3839000000</v>
      </c>
      <c r="E42" s="366">
        <v>0</v>
      </c>
      <c r="F42" s="366">
        <v>0</v>
      </c>
      <c r="G42" s="366">
        <v>0</v>
      </c>
      <c r="H42" s="366">
        <v>0</v>
      </c>
      <c r="I42" s="366">
        <v>0</v>
      </c>
      <c r="J42" s="366">
        <v>0</v>
      </c>
      <c r="K42" s="366">
        <v>0</v>
      </c>
      <c r="L42" s="366">
        <v>0</v>
      </c>
      <c r="M42" s="366">
        <v>0</v>
      </c>
      <c r="N42" s="366">
        <v>719000000</v>
      </c>
      <c r="O42" s="366">
        <v>0</v>
      </c>
      <c r="P42" s="366">
        <v>719000000</v>
      </c>
      <c r="Q42" s="366">
        <v>3120000000</v>
      </c>
      <c r="R42" s="366">
        <v>0</v>
      </c>
      <c r="S42" s="366">
        <v>0</v>
      </c>
      <c r="T42" s="374" t="s">
        <v>1090</v>
      </c>
    </row>
    <row r="43" spans="1:20" ht="25.5">
      <c r="A43" s="364"/>
      <c r="B43" s="375" t="s">
        <v>1129</v>
      </c>
      <c r="C43" s="366">
        <v>2705000000</v>
      </c>
      <c r="D43" s="366">
        <v>2705000000</v>
      </c>
      <c r="E43" s="366">
        <v>0</v>
      </c>
      <c r="F43" s="366">
        <v>0</v>
      </c>
      <c r="G43" s="366">
        <v>0</v>
      </c>
      <c r="H43" s="366">
        <v>0</v>
      </c>
      <c r="I43" s="366">
        <v>0</v>
      </c>
      <c r="J43" s="366">
        <v>0</v>
      </c>
      <c r="K43" s="366">
        <v>0</v>
      </c>
      <c r="L43" s="366">
        <v>0</v>
      </c>
      <c r="M43" s="366">
        <v>0</v>
      </c>
      <c r="N43" s="366">
        <v>335000000</v>
      </c>
      <c r="O43" s="366">
        <v>0</v>
      </c>
      <c r="P43" s="366">
        <v>335000000</v>
      </c>
      <c r="Q43" s="366">
        <v>2370000000</v>
      </c>
      <c r="R43" s="366">
        <v>0</v>
      </c>
      <c r="S43" s="366">
        <v>0</v>
      </c>
      <c r="T43" s="374" t="s">
        <v>1090</v>
      </c>
    </row>
    <row r="44" spans="1:20" ht="25.5">
      <c r="A44" s="364"/>
      <c r="B44" s="375" t="s">
        <v>1130</v>
      </c>
      <c r="C44" s="366">
        <v>2602800000</v>
      </c>
      <c r="D44" s="366">
        <v>2602800000</v>
      </c>
      <c r="E44" s="366">
        <v>0</v>
      </c>
      <c r="F44" s="366">
        <v>0</v>
      </c>
      <c r="G44" s="366">
        <v>0</v>
      </c>
      <c r="H44" s="366">
        <v>0</v>
      </c>
      <c r="I44" s="366">
        <v>0</v>
      </c>
      <c r="J44" s="366">
        <v>0</v>
      </c>
      <c r="K44" s="366">
        <v>0</v>
      </c>
      <c r="L44" s="366">
        <v>0</v>
      </c>
      <c r="M44" s="366">
        <v>0</v>
      </c>
      <c r="N44" s="366">
        <v>2602800000</v>
      </c>
      <c r="O44" s="366">
        <v>0</v>
      </c>
      <c r="P44" s="366">
        <v>2602800000</v>
      </c>
      <c r="Q44" s="366">
        <v>0</v>
      </c>
      <c r="R44" s="366">
        <v>0</v>
      </c>
      <c r="S44" s="366">
        <v>0</v>
      </c>
      <c r="T44" s="374" t="s">
        <v>1090</v>
      </c>
    </row>
    <row r="45" spans="1:20" ht="25.5">
      <c r="A45" s="364"/>
      <c r="B45" s="375" t="s">
        <v>1131</v>
      </c>
      <c r="C45" s="366">
        <v>10273550000</v>
      </c>
      <c r="D45" s="366">
        <v>7988347000</v>
      </c>
      <c r="E45" s="366">
        <v>0</v>
      </c>
      <c r="F45" s="366">
        <v>0</v>
      </c>
      <c r="G45" s="366">
        <v>0</v>
      </c>
      <c r="H45" s="366">
        <v>0</v>
      </c>
      <c r="I45" s="366">
        <v>0</v>
      </c>
      <c r="J45" s="366">
        <v>0</v>
      </c>
      <c r="K45" s="366">
        <v>0</v>
      </c>
      <c r="L45" s="366">
        <v>0</v>
      </c>
      <c r="M45" s="366">
        <v>0</v>
      </c>
      <c r="N45" s="366">
        <v>7988347000</v>
      </c>
      <c r="O45" s="366">
        <v>0</v>
      </c>
      <c r="P45" s="366">
        <v>7988347000</v>
      </c>
      <c r="Q45" s="366">
        <v>0</v>
      </c>
      <c r="R45" s="366">
        <v>0</v>
      </c>
      <c r="S45" s="366">
        <v>0</v>
      </c>
      <c r="T45" s="374" t="s">
        <v>1132</v>
      </c>
    </row>
    <row r="46" spans="1:20" ht="25.5">
      <c r="A46" s="364"/>
      <c r="B46" s="375" t="s">
        <v>1133</v>
      </c>
      <c r="C46" s="366">
        <v>5358800000</v>
      </c>
      <c r="D46" s="366">
        <v>4359136945</v>
      </c>
      <c r="E46" s="366">
        <v>0</v>
      </c>
      <c r="F46" s="366">
        <v>0</v>
      </c>
      <c r="G46" s="366">
        <v>0</v>
      </c>
      <c r="H46" s="366">
        <v>0</v>
      </c>
      <c r="I46" s="366">
        <v>0</v>
      </c>
      <c r="J46" s="366">
        <v>0</v>
      </c>
      <c r="K46" s="366">
        <v>0</v>
      </c>
      <c r="L46" s="366">
        <v>0</v>
      </c>
      <c r="M46" s="366">
        <v>0</v>
      </c>
      <c r="N46" s="366">
        <v>1480136945</v>
      </c>
      <c r="O46" s="366">
        <v>0</v>
      </c>
      <c r="P46" s="366">
        <v>1480136945</v>
      </c>
      <c r="Q46" s="366">
        <v>2879000000</v>
      </c>
      <c r="R46" s="366">
        <v>0</v>
      </c>
      <c r="S46" s="366">
        <v>0</v>
      </c>
      <c r="T46" s="374" t="s">
        <v>1134</v>
      </c>
    </row>
    <row r="47" spans="1:20" ht="51">
      <c r="A47" s="364"/>
      <c r="B47" s="375" t="s">
        <v>1135</v>
      </c>
      <c r="C47" s="366">
        <v>11425800000</v>
      </c>
      <c r="D47" s="366">
        <v>4833775127</v>
      </c>
      <c r="E47" s="366">
        <v>0</v>
      </c>
      <c r="F47" s="366">
        <v>0</v>
      </c>
      <c r="G47" s="366">
        <v>0</v>
      </c>
      <c r="H47" s="366">
        <v>0</v>
      </c>
      <c r="I47" s="366">
        <v>0</v>
      </c>
      <c r="J47" s="366">
        <v>0</v>
      </c>
      <c r="K47" s="366">
        <v>0</v>
      </c>
      <c r="L47" s="366">
        <v>0</v>
      </c>
      <c r="M47" s="366">
        <v>0</v>
      </c>
      <c r="N47" s="366">
        <v>2460125127</v>
      </c>
      <c r="O47" s="366">
        <v>0</v>
      </c>
      <c r="P47" s="366">
        <v>0</v>
      </c>
      <c r="Q47" s="366">
        <v>2373650000</v>
      </c>
      <c r="R47" s="366">
        <v>0</v>
      </c>
      <c r="S47" s="366">
        <v>0</v>
      </c>
      <c r="T47" s="374" t="s">
        <v>1136</v>
      </c>
    </row>
    <row r="48" spans="1:20" ht="25.5">
      <c r="A48" s="364"/>
      <c r="B48" s="375" t="s">
        <v>1137</v>
      </c>
      <c r="C48" s="366">
        <v>3633000000</v>
      </c>
      <c r="D48" s="366">
        <v>3633000000</v>
      </c>
      <c r="E48" s="366">
        <v>0</v>
      </c>
      <c r="F48" s="366">
        <v>0</v>
      </c>
      <c r="G48" s="366">
        <v>0</v>
      </c>
      <c r="H48" s="366">
        <v>0</v>
      </c>
      <c r="I48" s="366">
        <v>0</v>
      </c>
      <c r="J48" s="366">
        <v>0</v>
      </c>
      <c r="K48" s="366">
        <v>0</v>
      </c>
      <c r="L48" s="366">
        <v>0</v>
      </c>
      <c r="M48" s="366">
        <v>0</v>
      </c>
      <c r="N48" s="366">
        <v>590000000</v>
      </c>
      <c r="O48" s="366">
        <v>0</v>
      </c>
      <c r="P48" s="366">
        <v>590000000</v>
      </c>
      <c r="Q48" s="366">
        <v>3043000000</v>
      </c>
      <c r="R48" s="366">
        <v>0</v>
      </c>
      <c r="S48" s="366">
        <v>0</v>
      </c>
      <c r="T48" s="374" t="s">
        <v>1090</v>
      </c>
    </row>
    <row r="49" spans="1:20" ht="25.5">
      <c r="A49" s="364"/>
      <c r="B49" s="375" t="s">
        <v>1138</v>
      </c>
      <c r="C49" s="366">
        <v>2303000000</v>
      </c>
      <c r="D49" s="366">
        <v>2303000000</v>
      </c>
      <c r="E49" s="366">
        <v>0</v>
      </c>
      <c r="F49" s="366">
        <v>0</v>
      </c>
      <c r="G49" s="366">
        <v>0</v>
      </c>
      <c r="H49" s="366">
        <v>0</v>
      </c>
      <c r="I49" s="366">
        <v>0</v>
      </c>
      <c r="J49" s="366">
        <v>0</v>
      </c>
      <c r="K49" s="366">
        <v>0</v>
      </c>
      <c r="L49" s="366">
        <v>0</v>
      </c>
      <c r="M49" s="366">
        <v>0</v>
      </c>
      <c r="N49" s="366">
        <v>327000000</v>
      </c>
      <c r="O49" s="366">
        <v>0</v>
      </c>
      <c r="P49" s="366">
        <v>327000000</v>
      </c>
      <c r="Q49" s="366">
        <v>1976000000</v>
      </c>
      <c r="R49" s="366">
        <v>0</v>
      </c>
      <c r="S49" s="366">
        <v>0</v>
      </c>
      <c r="T49" s="374" t="s">
        <v>1090</v>
      </c>
    </row>
    <row r="50" spans="1:20">
      <c r="A50" s="364"/>
      <c r="B50" s="375" t="s">
        <v>1139</v>
      </c>
      <c r="C50" s="366">
        <v>6945000000</v>
      </c>
      <c r="D50" s="366">
        <v>6945000000</v>
      </c>
      <c r="E50" s="366">
        <v>0</v>
      </c>
      <c r="F50" s="366">
        <v>0</v>
      </c>
      <c r="G50" s="366">
        <v>0</v>
      </c>
      <c r="H50" s="366">
        <v>0</v>
      </c>
      <c r="I50" s="366">
        <v>0</v>
      </c>
      <c r="J50" s="366">
        <v>0</v>
      </c>
      <c r="K50" s="366">
        <v>0</v>
      </c>
      <c r="L50" s="366">
        <v>0</v>
      </c>
      <c r="M50" s="366">
        <v>0</v>
      </c>
      <c r="N50" s="366">
        <v>1536000000</v>
      </c>
      <c r="O50" s="366">
        <v>0</v>
      </c>
      <c r="P50" s="366">
        <v>1536000000</v>
      </c>
      <c r="Q50" s="366">
        <v>5409000000</v>
      </c>
      <c r="R50" s="366">
        <v>0</v>
      </c>
      <c r="S50" s="366">
        <v>0</v>
      </c>
      <c r="T50" s="374" t="s">
        <v>1090</v>
      </c>
    </row>
    <row r="51" spans="1:20" ht="38.25">
      <c r="A51" s="364"/>
      <c r="B51" s="375" t="s">
        <v>1140</v>
      </c>
      <c r="C51" s="366">
        <v>4503000000</v>
      </c>
      <c r="D51" s="366">
        <v>3668972600</v>
      </c>
      <c r="E51" s="366">
        <v>0</v>
      </c>
      <c r="F51" s="366">
        <v>0</v>
      </c>
      <c r="G51" s="366">
        <v>0</v>
      </c>
      <c r="H51" s="366">
        <v>0</v>
      </c>
      <c r="I51" s="366">
        <v>0</v>
      </c>
      <c r="J51" s="366">
        <v>0</v>
      </c>
      <c r="K51" s="366">
        <v>0</v>
      </c>
      <c r="L51" s="366">
        <v>0</v>
      </c>
      <c r="M51" s="366">
        <v>0</v>
      </c>
      <c r="N51" s="366">
        <v>1565972600</v>
      </c>
      <c r="O51" s="366">
        <v>0</v>
      </c>
      <c r="P51" s="366">
        <v>1565972600</v>
      </c>
      <c r="Q51" s="366">
        <v>2103000000</v>
      </c>
      <c r="R51" s="366">
        <v>0</v>
      </c>
      <c r="S51" s="366">
        <v>0</v>
      </c>
      <c r="T51" s="374" t="s">
        <v>1141</v>
      </c>
    </row>
    <row r="52" spans="1:20" ht="51">
      <c r="A52" s="364"/>
      <c r="B52" s="375" t="s">
        <v>1142</v>
      </c>
      <c r="C52" s="366">
        <v>900000000</v>
      </c>
      <c r="D52" s="366">
        <v>900000000</v>
      </c>
      <c r="E52" s="366">
        <v>0</v>
      </c>
      <c r="F52" s="366">
        <v>0</v>
      </c>
      <c r="G52" s="366">
        <v>0</v>
      </c>
      <c r="H52" s="366">
        <v>0</v>
      </c>
      <c r="I52" s="366">
        <v>0</v>
      </c>
      <c r="J52" s="366">
        <v>0</v>
      </c>
      <c r="K52" s="366">
        <v>0</v>
      </c>
      <c r="L52" s="366">
        <v>0</v>
      </c>
      <c r="M52" s="366">
        <v>0</v>
      </c>
      <c r="N52" s="366">
        <v>900000000</v>
      </c>
      <c r="O52" s="366">
        <v>0</v>
      </c>
      <c r="P52" s="366">
        <v>900000000</v>
      </c>
      <c r="Q52" s="366">
        <v>0</v>
      </c>
      <c r="R52" s="366">
        <v>0</v>
      </c>
      <c r="S52" s="366">
        <v>0</v>
      </c>
      <c r="T52" s="374" t="s">
        <v>1090</v>
      </c>
    </row>
    <row r="53" spans="1:20" ht="25.5">
      <c r="A53" s="364"/>
      <c r="B53" s="375" t="s">
        <v>1143</v>
      </c>
      <c r="C53" s="366">
        <v>11754100000</v>
      </c>
      <c r="D53" s="366">
        <v>11404736600</v>
      </c>
      <c r="E53" s="366">
        <v>0</v>
      </c>
      <c r="F53" s="366">
        <v>0</v>
      </c>
      <c r="G53" s="366">
        <v>0</v>
      </c>
      <c r="H53" s="366">
        <v>0</v>
      </c>
      <c r="I53" s="366">
        <v>0</v>
      </c>
      <c r="J53" s="366">
        <v>0</v>
      </c>
      <c r="K53" s="366">
        <v>0</v>
      </c>
      <c r="L53" s="366">
        <v>0</v>
      </c>
      <c r="M53" s="366">
        <v>0</v>
      </c>
      <c r="N53" s="366">
        <v>11404736600</v>
      </c>
      <c r="O53" s="366">
        <v>0</v>
      </c>
      <c r="P53" s="366">
        <v>11404736600</v>
      </c>
      <c r="Q53" s="366">
        <v>0</v>
      </c>
      <c r="R53" s="366">
        <v>0</v>
      </c>
      <c r="S53" s="366">
        <v>0</v>
      </c>
      <c r="T53" s="374" t="s">
        <v>1144</v>
      </c>
    </row>
    <row r="54" spans="1:20">
      <c r="A54" s="364" t="s">
        <v>1066</v>
      </c>
      <c r="B54" s="373" t="s">
        <v>1145</v>
      </c>
      <c r="C54" s="366">
        <v>13024375000</v>
      </c>
      <c r="D54" s="366">
        <v>10360982000</v>
      </c>
      <c r="E54" s="366">
        <v>27000000</v>
      </c>
      <c r="F54" s="366">
        <v>0</v>
      </c>
      <c r="G54" s="366">
        <v>0</v>
      </c>
      <c r="H54" s="366">
        <v>0</v>
      </c>
      <c r="I54" s="366">
        <v>0</v>
      </c>
      <c r="J54" s="366">
        <v>0</v>
      </c>
      <c r="K54" s="366">
        <v>0</v>
      </c>
      <c r="L54" s="366">
        <v>0</v>
      </c>
      <c r="M54" s="366">
        <v>0</v>
      </c>
      <c r="N54" s="366">
        <v>122000000</v>
      </c>
      <c r="O54" s="366">
        <v>0</v>
      </c>
      <c r="P54" s="366">
        <v>0</v>
      </c>
      <c r="Q54" s="366">
        <v>10211982000</v>
      </c>
      <c r="R54" s="366">
        <v>0</v>
      </c>
      <c r="S54" s="366">
        <v>0</v>
      </c>
      <c r="T54" s="374" t="s">
        <v>1146</v>
      </c>
    </row>
    <row r="55" spans="1:20" ht="25.5">
      <c r="A55" s="364"/>
      <c r="B55" s="375" t="s">
        <v>1147</v>
      </c>
      <c r="C55" s="366">
        <v>10628751000</v>
      </c>
      <c r="D55" s="366">
        <v>10238982000</v>
      </c>
      <c r="E55" s="366">
        <v>27000000</v>
      </c>
      <c r="F55" s="366">
        <v>0</v>
      </c>
      <c r="G55" s="366">
        <v>0</v>
      </c>
      <c r="H55" s="366">
        <v>0</v>
      </c>
      <c r="I55" s="366">
        <v>0</v>
      </c>
      <c r="J55" s="366">
        <v>0</v>
      </c>
      <c r="K55" s="366">
        <v>0</v>
      </c>
      <c r="L55" s="366">
        <v>0</v>
      </c>
      <c r="M55" s="366">
        <v>0</v>
      </c>
      <c r="N55" s="366">
        <v>0</v>
      </c>
      <c r="O55" s="366">
        <v>0</v>
      </c>
      <c r="P55" s="366">
        <v>0</v>
      </c>
      <c r="Q55" s="366">
        <v>10211982000</v>
      </c>
      <c r="R55" s="366">
        <v>0</v>
      </c>
      <c r="S55" s="366">
        <v>0</v>
      </c>
      <c r="T55" s="374" t="s">
        <v>1148</v>
      </c>
    </row>
    <row r="56" spans="1:20" ht="76.5">
      <c r="A56" s="364"/>
      <c r="B56" s="375" t="s">
        <v>1149</v>
      </c>
      <c r="C56" s="366">
        <v>122000000</v>
      </c>
      <c r="D56" s="366">
        <v>122000000</v>
      </c>
      <c r="E56" s="366">
        <v>0</v>
      </c>
      <c r="F56" s="366">
        <v>0</v>
      </c>
      <c r="G56" s="366">
        <v>0</v>
      </c>
      <c r="H56" s="366">
        <v>0</v>
      </c>
      <c r="I56" s="366">
        <v>0</v>
      </c>
      <c r="J56" s="366">
        <v>0</v>
      </c>
      <c r="K56" s="366">
        <v>0</v>
      </c>
      <c r="L56" s="366">
        <v>0</v>
      </c>
      <c r="M56" s="366">
        <v>0</v>
      </c>
      <c r="N56" s="366">
        <v>122000000</v>
      </c>
      <c r="O56" s="366">
        <v>0</v>
      </c>
      <c r="P56" s="366">
        <v>0</v>
      </c>
      <c r="Q56" s="366">
        <v>0</v>
      </c>
      <c r="R56" s="366">
        <v>0</v>
      </c>
      <c r="S56" s="366">
        <v>0</v>
      </c>
      <c r="T56" s="376">
        <f>+D56/C56</f>
        <v>1</v>
      </c>
    </row>
    <row r="57" spans="1:20">
      <c r="A57" s="364" t="s">
        <v>1067</v>
      </c>
      <c r="B57" s="373" t="s">
        <v>1150</v>
      </c>
      <c r="C57" s="366">
        <v>14587880000</v>
      </c>
      <c r="D57" s="366">
        <v>14514284758</v>
      </c>
      <c r="E57" s="366">
        <v>27000000</v>
      </c>
      <c r="F57" s="366">
        <v>0</v>
      </c>
      <c r="G57" s="366">
        <v>0</v>
      </c>
      <c r="H57" s="366">
        <v>0</v>
      </c>
      <c r="I57" s="366">
        <v>0</v>
      </c>
      <c r="J57" s="366">
        <v>0</v>
      </c>
      <c r="K57" s="366">
        <v>0</v>
      </c>
      <c r="L57" s="366">
        <v>0</v>
      </c>
      <c r="M57" s="366">
        <v>0</v>
      </c>
      <c r="N57" s="366">
        <v>9073284758</v>
      </c>
      <c r="O57" s="366">
        <v>0</v>
      </c>
      <c r="P57" s="366">
        <v>0</v>
      </c>
      <c r="Q57" s="366">
        <v>5414000000</v>
      </c>
      <c r="R57" s="366">
        <v>0</v>
      </c>
      <c r="S57" s="366">
        <v>0</v>
      </c>
      <c r="T57" s="374" t="s">
        <v>1151</v>
      </c>
    </row>
    <row r="58" spans="1:20" ht="25.5">
      <c r="A58" s="364"/>
      <c r="B58" s="375" t="s">
        <v>1152</v>
      </c>
      <c r="C58" s="366">
        <v>298000000</v>
      </c>
      <c r="D58" s="366">
        <v>298000000</v>
      </c>
      <c r="E58" s="366">
        <v>0</v>
      </c>
      <c r="F58" s="366">
        <v>0</v>
      </c>
      <c r="G58" s="366">
        <v>0</v>
      </c>
      <c r="H58" s="366">
        <v>0</v>
      </c>
      <c r="I58" s="366">
        <v>0</v>
      </c>
      <c r="J58" s="366">
        <v>0</v>
      </c>
      <c r="K58" s="366">
        <v>0</v>
      </c>
      <c r="L58" s="366">
        <v>0</v>
      </c>
      <c r="M58" s="366">
        <v>0</v>
      </c>
      <c r="N58" s="366">
        <v>298000000</v>
      </c>
      <c r="O58" s="366">
        <v>0</v>
      </c>
      <c r="P58" s="366">
        <v>0</v>
      </c>
      <c r="Q58" s="366">
        <v>0</v>
      </c>
      <c r="R58" s="366">
        <v>0</v>
      </c>
      <c r="S58" s="366">
        <v>0</v>
      </c>
      <c r="T58" s="374" t="s">
        <v>1090</v>
      </c>
    </row>
    <row r="59" spans="1:20" ht="25.5">
      <c r="A59" s="364"/>
      <c r="B59" s="375" t="s">
        <v>1153</v>
      </c>
      <c r="C59" s="366">
        <v>9349000000</v>
      </c>
      <c r="D59" s="366">
        <v>9302000000</v>
      </c>
      <c r="E59" s="366">
        <v>27000000</v>
      </c>
      <c r="F59" s="366">
        <v>0</v>
      </c>
      <c r="G59" s="366">
        <v>0</v>
      </c>
      <c r="H59" s="366">
        <v>0</v>
      </c>
      <c r="I59" s="366">
        <v>0</v>
      </c>
      <c r="J59" s="366">
        <v>0</v>
      </c>
      <c r="K59" s="366">
        <v>0</v>
      </c>
      <c r="L59" s="366">
        <v>0</v>
      </c>
      <c r="M59" s="366">
        <v>0</v>
      </c>
      <c r="N59" s="366">
        <v>3861000000</v>
      </c>
      <c r="O59" s="366">
        <v>0</v>
      </c>
      <c r="P59" s="366">
        <v>0</v>
      </c>
      <c r="Q59" s="366">
        <v>5414000000</v>
      </c>
      <c r="R59" s="366">
        <v>0</v>
      </c>
      <c r="S59" s="366">
        <v>0</v>
      </c>
      <c r="T59" s="374" t="s">
        <v>1151</v>
      </c>
    </row>
    <row r="60" spans="1:20" ht="25.5">
      <c r="A60" s="364"/>
      <c r="B60" s="375" t="s">
        <v>1154</v>
      </c>
      <c r="C60" s="366">
        <v>3921880000</v>
      </c>
      <c r="D60" s="366">
        <v>3895284758</v>
      </c>
      <c r="E60" s="366">
        <v>0</v>
      </c>
      <c r="F60" s="366">
        <v>0</v>
      </c>
      <c r="G60" s="366">
        <v>0</v>
      </c>
      <c r="H60" s="366">
        <v>0</v>
      </c>
      <c r="I60" s="366">
        <v>0</v>
      </c>
      <c r="J60" s="366">
        <v>0</v>
      </c>
      <c r="K60" s="366">
        <v>0</v>
      </c>
      <c r="L60" s="366">
        <v>0</v>
      </c>
      <c r="M60" s="366">
        <v>0</v>
      </c>
      <c r="N60" s="366">
        <v>3895284758</v>
      </c>
      <c r="O60" s="366">
        <v>0</v>
      </c>
      <c r="P60" s="366">
        <v>0</v>
      </c>
      <c r="Q60" s="366">
        <v>0</v>
      </c>
      <c r="R60" s="366">
        <v>0</v>
      </c>
      <c r="S60" s="366">
        <v>0</v>
      </c>
      <c r="T60" s="374" t="s">
        <v>1155</v>
      </c>
    </row>
    <row r="61" spans="1:20" ht="25.5">
      <c r="A61" s="364"/>
      <c r="B61" s="375" t="s">
        <v>1156</v>
      </c>
      <c r="C61" s="366">
        <v>627000000</v>
      </c>
      <c r="D61" s="366">
        <v>627000000</v>
      </c>
      <c r="E61" s="366">
        <v>0</v>
      </c>
      <c r="F61" s="366">
        <v>0</v>
      </c>
      <c r="G61" s="366">
        <v>0</v>
      </c>
      <c r="H61" s="366">
        <v>0</v>
      </c>
      <c r="I61" s="366">
        <v>0</v>
      </c>
      <c r="J61" s="366">
        <v>0</v>
      </c>
      <c r="K61" s="366">
        <v>0</v>
      </c>
      <c r="L61" s="366">
        <v>0</v>
      </c>
      <c r="M61" s="366">
        <v>0</v>
      </c>
      <c r="N61" s="366">
        <v>627000000</v>
      </c>
      <c r="O61" s="366">
        <v>0</v>
      </c>
      <c r="P61" s="366">
        <v>0</v>
      </c>
      <c r="Q61" s="366">
        <v>0</v>
      </c>
      <c r="R61" s="366">
        <v>0</v>
      </c>
      <c r="S61" s="366">
        <v>0</v>
      </c>
      <c r="T61" s="374" t="s">
        <v>1090</v>
      </c>
    </row>
    <row r="62" spans="1:20" ht="25.5">
      <c r="A62" s="364"/>
      <c r="B62" s="375" t="s">
        <v>1157</v>
      </c>
      <c r="C62" s="366">
        <v>392000000</v>
      </c>
      <c r="D62" s="366">
        <v>392000000</v>
      </c>
      <c r="E62" s="366">
        <v>0</v>
      </c>
      <c r="F62" s="366">
        <v>0</v>
      </c>
      <c r="G62" s="366">
        <v>0</v>
      </c>
      <c r="H62" s="366">
        <v>0</v>
      </c>
      <c r="I62" s="366">
        <v>0</v>
      </c>
      <c r="J62" s="366">
        <v>0</v>
      </c>
      <c r="K62" s="366">
        <v>0</v>
      </c>
      <c r="L62" s="366">
        <v>0</v>
      </c>
      <c r="M62" s="366">
        <v>0</v>
      </c>
      <c r="N62" s="366">
        <v>392000000</v>
      </c>
      <c r="O62" s="366">
        <v>0</v>
      </c>
      <c r="P62" s="366">
        <v>0</v>
      </c>
      <c r="Q62" s="366">
        <v>0</v>
      </c>
      <c r="R62" s="366">
        <v>0</v>
      </c>
      <c r="S62" s="366">
        <v>0</v>
      </c>
      <c r="T62" s="374" t="s">
        <v>1090</v>
      </c>
    </row>
    <row r="63" spans="1:20">
      <c r="A63" s="364" t="s">
        <v>1068</v>
      </c>
      <c r="B63" s="373" t="s">
        <v>1158</v>
      </c>
      <c r="C63" s="366">
        <v>15142772000</v>
      </c>
      <c r="D63" s="366">
        <v>13686592400</v>
      </c>
      <c r="E63" s="366">
        <v>15110000</v>
      </c>
      <c r="F63" s="366">
        <v>0</v>
      </c>
      <c r="G63" s="366">
        <v>0</v>
      </c>
      <c r="H63" s="366">
        <v>0</v>
      </c>
      <c r="I63" s="366">
        <v>0</v>
      </c>
      <c r="J63" s="366">
        <v>0</v>
      </c>
      <c r="K63" s="366">
        <v>0</v>
      </c>
      <c r="L63" s="366">
        <v>0</v>
      </c>
      <c r="M63" s="366">
        <v>0</v>
      </c>
      <c r="N63" s="366">
        <v>7011509150</v>
      </c>
      <c r="O63" s="366">
        <v>0</v>
      </c>
      <c r="P63" s="366">
        <v>0</v>
      </c>
      <c r="Q63" s="366">
        <v>6659973250</v>
      </c>
      <c r="R63" s="366">
        <v>0</v>
      </c>
      <c r="S63" s="366">
        <v>0</v>
      </c>
      <c r="T63" s="374" t="s">
        <v>1159</v>
      </c>
    </row>
    <row r="64" spans="1:20" ht="25.5">
      <c r="A64" s="364"/>
      <c r="B64" s="375" t="s">
        <v>1160</v>
      </c>
      <c r="C64" s="366">
        <v>9890812000</v>
      </c>
      <c r="D64" s="366">
        <v>9584632400</v>
      </c>
      <c r="E64" s="366">
        <v>15110000</v>
      </c>
      <c r="F64" s="366">
        <v>0</v>
      </c>
      <c r="G64" s="366">
        <v>0</v>
      </c>
      <c r="H64" s="366">
        <v>0</v>
      </c>
      <c r="I64" s="366">
        <v>0</v>
      </c>
      <c r="J64" s="366">
        <v>0</v>
      </c>
      <c r="K64" s="366">
        <v>0</v>
      </c>
      <c r="L64" s="366">
        <v>0</v>
      </c>
      <c r="M64" s="366">
        <v>0</v>
      </c>
      <c r="N64" s="366">
        <v>2909549150</v>
      </c>
      <c r="O64" s="366">
        <v>0</v>
      </c>
      <c r="P64" s="366">
        <v>0</v>
      </c>
      <c r="Q64" s="366">
        <v>6659973250</v>
      </c>
      <c r="R64" s="366">
        <v>0</v>
      </c>
      <c r="S64" s="366">
        <v>0</v>
      </c>
      <c r="T64" s="374" t="s">
        <v>1161</v>
      </c>
    </row>
    <row r="65" spans="1:20" ht="25.5">
      <c r="A65" s="364"/>
      <c r="B65" s="375" t="s">
        <v>1162</v>
      </c>
      <c r="C65" s="366">
        <v>5251960000</v>
      </c>
      <c r="D65" s="366">
        <v>4101960000</v>
      </c>
      <c r="E65" s="366">
        <v>0</v>
      </c>
      <c r="F65" s="366">
        <v>0</v>
      </c>
      <c r="G65" s="366">
        <v>0</v>
      </c>
      <c r="H65" s="366">
        <v>0</v>
      </c>
      <c r="I65" s="366">
        <v>0</v>
      </c>
      <c r="J65" s="366">
        <v>0</v>
      </c>
      <c r="K65" s="366">
        <v>0</v>
      </c>
      <c r="L65" s="366">
        <v>0</v>
      </c>
      <c r="M65" s="366">
        <v>0</v>
      </c>
      <c r="N65" s="366">
        <v>4101960000</v>
      </c>
      <c r="O65" s="366">
        <v>0</v>
      </c>
      <c r="P65" s="366">
        <v>0</v>
      </c>
      <c r="Q65" s="366">
        <v>0</v>
      </c>
      <c r="R65" s="366">
        <v>0</v>
      </c>
      <c r="S65" s="366">
        <v>0</v>
      </c>
      <c r="T65" s="374" t="s">
        <v>1163</v>
      </c>
    </row>
    <row r="66" spans="1:20">
      <c r="A66" s="364" t="s">
        <v>1069</v>
      </c>
      <c r="B66" s="373" t="s">
        <v>1164</v>
      </c>
      <c r="C66" s="366">
        <v>73298420769</v>
      </c>
      <c r="D66" s="366">
        <v>39692191916</v>
      </c>
      <c r="E66" s="366">
        <v>36000000</v>
      </c>
      <c r="F66" s="366">
        <v>31952025916</v>
      </c>
      <c r="G66" s="366">
        <v>0</v>
      </c>
      <c r="H66" s="366">
        <v>0</v>
      </c>
      <c r="I66" s="366">
        <v>0</v>
      </c>
      <c r="J66" s="366">
        <v>0</v>
      </c>
      <c r="K66" s="366">
        <v>0</v>
      </c>
      <c r="L66" s="366">
        <v>0</v>
      </c>
      <c r="M66" s="366">
        <v>0</v>
      </c>
      <c r="N66" s="366">
        <v>0</v>
      </c>
      <c r="O66" s="366">
        <v>0</v>
      </c>
      <c r="P66" s="366">
        <v>0</v>
      </c>
      <c r="Q66" s="366">
        <v>7704166000</v>
      </c>
      <c r="R66" s="366">
        <v>0</v>
      </c>
      <c r="S66" s="366">
        <v>0</v>
      </c>
      <c r="T66" s="374" t="s">
        <v>1165</v>
      </c>
    </row>
    <row r="67" spans="1:20" ht="38.25">
      <c r="A67" s="364"/>
      <c r="B67" s="375" t="s">
        <v>1166</v>
      </c>
      <c r="C67" s="366">
        <v>3253500000</v>
      </c>
      <c r="D67" s="366">
        <v>3253500000</v>
      </c>
      <c r="E67" s="366">
        <v>0</v>
      </c>
      <c r="F67" s="366">
        <v>3253500000</v>
      </c>
      <c r="G67" s="366">
        <v>0</v>
      </c>
      <c r="H67" s="366">
        <v>0</v>
      </c>
      <c r="I67" s="366">
        <v>0</v>
      </c>
      <c r="J67" s="366">
        <v>0</v>
      </c>
      <c r="K67" s="366">
        <v>0</v>
      </c>
      <c r="L67" s="366">
        <v>0</v>
      </c>
      <c r="M67" s="366">
        <v>0</v>
      </c>
      <c r="N67" s="366">
        <v>0</v>
      </c>
      <c r="O67" s="366">
        <v>0</v>
      </c>
      <c r="P67" s="366">
        <v>0</v>
      </c>
      <c r="Q67" s="366">
        <v>0</v>
      </c>
      <c r="R67" s="366">
        <v>0</v>
      </c>
      <c r="S67" s="366">
        <v>0</v>
      </c>
      <c r="T67" s="374" t="s">
        <v>1090</v>
      </c>
    </row>
    <row r="68" spans="1:20" ht="38.25">
      <c r="A68" s="364"/>
      <c r="B68" s="375" t="s">
        <v>1167</v>
      </c>
      <c r="C68" s="366">
        <v>1300000000</v>
      </c>
      <c r="D68" s="366">
        <v>1300000000</v>
      </c>
      <c r="E68" s="366">
        <v>0</v>
      </c>
      <c r="F68" s="366">
        <v>1300000000</v>
      </c>
      <c r="G68" s="366">
        <v>0</v>
      </c>
      <c r="H68" s="366">
        <v>0</v>
      </c>
      <c r="I68" s="366">
        <v>0</v>
      </c>
      <c r="J68" s="366">
        <v>0</v>
      </c>
      <c r="K68" s="366">
        <v>0</v>
      </c>
      <c r="L68" s="366">
        <v>0</v>
      </c>
      <c r="M68" s="366">
        <v>0</v>
      </c>
      <c r="N68" s="366">
        <v>0</v>
      </c>
      <c r="O68" s="366">
        <v>0</v>
      </c>
      <c r="P68" s="366">
        <v>0</v>
      </c>
      <c r="Q68" s="366">
        <v>0</v>
      </c>
      <c r="R68" s="366">
        <v>0</v>
      </c>
      <c r="S68" s="366">
        <v>0</v>
      </c>
      <c r="T68" s="374" t="s">
        <v>1090</v>
      </c>
    </row>
    <row r="69" spans="1:20" ht="25.5">
      <c r="A69" s="364"/>
      <c r="B69" s="375" t="s">
        <v>1168</v>
      </c>
      <c r="C69" s="366">
        <v>8555600000</v>
      </c>
      <c r="D69" s="366">
        <v>5923959000</v>
      </c>
      <c r="E69" s="366">
        <v>0</v>
      </c>
      <c r="F69" s="366">
        <v>3373959000</v>
      </c>
      <c r="G69" s="366">
        <v>0</v>
      </c>
      <c r="H69" s="366">
        <v>0</v>
      </c>
      <c r="I69" s="366">
        <v>0</v>
      </c>
      <c r="J69" s="366">
        <v>0</v>
      </c>
      <c r="K69" s="366">
        <v>0</v>
      </c>
      <c r="L69" s="366">
        <v>0</v>
      </c>
      <c r="M69" s="366">
        <v>0</v>
      </c>
      <c r="N69" s="366">
        <v>0</v>
      </c>
      <c r="O69" s="366">
        <v>0</v>
      </c>
      <c r="P69" s="366">
        <v>0</v>
      </c>
      <c r="Q69" s="366">
        <v>2550000000</v>
      </c>
      <c r="R69" s="366">
        <v>0</v>
      </c>
      <c r="S69" s="366">
        <v>0</v>
      </c>
      <c r="T69" s="374" t="s">
        <v>1169</v>
      </c>
    </row>
    <row r="70" spans="1:20" ht="25.5">
      <c r="A70" s="364"/>
      <c r="B70" s="375" t="s">
        <v>1170</v>
      </c>
      <c r="C70" s="366">
        <v>57507837800</v>
      </c>
      <c r="D70" s="366">
        <v>26750212520</v>
      </c>
      <c r="E70" s="366">
        <v>36000000</v>
      </c>
      <c r="F70" s="366">
        <v>21560046520</v>
      </c>
      <c r="G70" s="366">
        <v>0</v>
      </c>
      <c r="H70" s="366">
        <v>0</v>
      </c>
      <c r="I70" s="366">
        <v>0</v>
      </c>
      <c r="J70" s="366">
        <v>0</v>
      </c>
      <c r="K70" s="366">
        <v>0</v>
      </c>
      <c r="L70" s="366">
        <v>0</v>
      </c>
      <c r="M70" s="366">
        <v>0</v>
      </c>
      <c r="N70" s="366">
        <v>0</v>
      </c>
      <c r="O70" s="366">
        <v>0</v>
      </c>
      <c r="P70" s="366">
        <v>0</v>
      </c>
      <c r="Q70" s="366">
        <v>5154166000</v>
      </c>
      <c r="R70" s="366">
        <v>0</v>
      </c>
      <c r="S70" s="366">
        <v>0</v>
      </c>
      <c r="T70" s="374" t="s">
        <v>1171</v>
      </c>
    </row>
    <row r="71" spans="1:20" ht="38.25">
      <c r="A71" s="364"/>
      <c r="B71" s="375" t="s">
        <v>1172</v>
      </c>
      <c r="C71" s="366">
        <v>2681482969</v>
      </c>
      <c r="D71" s="366">
        <v>2464520396</v>
      </c>
      <c r="E71" s="366">
        <v>0</v>
      </c>
      <c r="F71" s="366">
        <v>2464520396</v>
      </c>
      <c r="G71" s="366">
        <v>0</v>
      </c>
      <c r="H71" s="366">
        <v>0</v>
      </c>
      <c r="I71" s="366">
        <v>0</v>
      </c>
      <c r="J71" s="366">
        <v>0</v>
      </c>
      <c r="K71" s="366">
        <v>0</v>
      </c>
      <c r="L71" s="366">
        <v>0</v>
      </c>
      <c r="M71" s="366">
        <v>0</v>
      </c>
      <c r="N71" s="366">
        <v>0</v>
      </c>
      <c r="O71" s="366">
        <v>0</v>
      </c>
      <c r="P71" s="366">
        <v>0</v>
      </c>
      <c r="Q71" s="366">
        <v>0</v>
      </c>
      <c r="R71" s="366">
        <v>0</v>
      </c>
      <c r="S71" s="366">
        <v>0</v>
      </c>
      <c r="T71" s="374" t="s">
        <v>1173</v>
      </c>
    </row>
    <row r="72" spans="1:20">
      <c r="A72" s="364" t="s">
        <v>1070</v>
      </c>
      <c r="B72" s="373" t="s">
        <v>378</v>
      </c>
      <c r="C72" s="366">
        <v>22405663000</v>
      </c>
      <c r="D72" s="366">
        <v>18454763590</v>
      </c>
      <c r="E72" s="366">
        <v>441522418</v>
      </c>
      <c r="F72" s="366">
        <v>0</v>
      </c>
      <c r="G72" s="366">
        <v>0</v>
      </c>
      <c r="H72" s="366">
        <v>0</v>
      </c>
      <c r="I72" s="366">
        <v>0</v>
      </c>
      <c r="J72" s="366">
        <v>0</v>
      </c>
      <c r="K72" s="366">
        <v>0</v>
      </c>
      <c r="L72" s="366">
        <v>0</v>
      </c>
      <c r="M72" s="366">
        <v>0</v>
      </c>
      <c r="N72" s="366">
        <v>2053361172</v>
      </c>
      <c r="O72" s="366">
        <v>0</v>
      </c>
      <c r="P72" s="366">
        <v>0</v>
      </c>
      <c r="Q72" s="366">
        <v>15959880000</v>
      </c>
      <c r="R72" s="366">
        <v>0</v>
      </c>
      <c r="S72" s="366">
        <v>0</v>
      </c>
      <c r="T72" s="374" t="s">
        <v>1174</v>
      </c>
    </row>
    <row r="73" spans="1:20" ht="25.5">
      <c r="A73" s="364"/>
      <c r="B73" s="375" t="s">
        <v>1175</v>
      </c>
      <c r="C73" s="366">
        <v>3140000000</v>
      </c>
      <c r="D73" s="366">
        <v>2494883590</v>
      </c>
      <c r="E73" s="366">
        <v>441522418</v>
      </c>
      <c r="F73" s="366">
        <v>0</v>
      </c>
      <c r="G73" s="366">
        <v>0</v>
      </c>
      <c r="H73" s="366">
        <v>0</v>
      </c>
      <c r="I73" s="366">
        <v>0</v>
      </c>
      <c r="J73" s="366">
        <v>0</v>
      </c>
      <c r="K73" s="366">
        <v>0</v>
      </c>
      <c r="L73" s="366">
        <v>0</v>
      </c>
      <c r="M73" s="366">
        <v>0</v>
      </c>
      <c r="N73" s="366">
        <v>2053361172</v>
      </c>
      <c r="O73" s="366">
        <v>0</v>
      </c>
      <c r="P73" s="366">
        <v>0</v>
      </c>
      <c r="Q73" s="366">
        <v>0</v>
      </c>
      <c r="R73" s="366">
        <v>0</v>
      </c>
      <c r="S73" s="366">
        <v>0</v>
      </c>
      <c r="T73" s="374" t="s">
        <v>1176</v>
      </c>
    </row>
    <row r="74" spans="1:20" ht="25.5">
      <c r="A74" s="364"/>
      <c r="B74" s="375" t="s">
        <v>1177</v>
      </c>
      <c r="C74" s="366">
        <v>17465663000</v>
      </c>
      <c r="D74" s="366">
        <v>14159880000</v>
      </c>
      <c r="E74" s="366">
        <v>0</v>
      </c>
      <c r="F74" s="366">
        <v>0</v>
      </c>
      <c r="G74" s="366">
        <v>0</v>
      </c>
      <c r="H74" s="366">
        <v>0</v>
      </c>
      <c r="I74" s="366">
        <v>0</v>
      </c>
      <c r="J74" s="366">
        <v>0</v>
      </c>
      <c r="K74" s="366">
        <v>0</v>
      </c>
      <c r="L74" s="366">
        <v>0</v>
      </c>
      <c r="M74" s="366">
        <v>0</v>
      </c>
      <c r="N74" s="366">
        <v>0</v>
      </c>
      <c r="O74" s="366">
        <v>0</v>
      </c>
      <c r="P74" s="366">
        <v>0</v>
      </c>
      <c r="Q74" s="366">
        <v>14159880000</v>
      </c>
      <c r="R74" s="366">
        <v>0</v>
      </c>
      <c r="S74" s="366">
        <v>0</v>
      </c>
      <c r="T74" s="374" t="s">
        <v>1178</v>
      </c>
    </row>
    <row r="75" spans="1:20" ht="38.25">
      <c r="A75" s="364"/>
      <c r="B75" s="375" t="s">
        <v>1179</v>
      </c>
      <c r="C75" s="366">
        <v>1800000000</v>
      </c>
      <c r="D75" s="366">
        <v>1800000000</v>
      </c>
      <c r="E75" s="366">
        <v>0</v>
      </c>
      <c r="F75" s="366">
        <v>0</v>
      </c>
      <c r="G75" s="366">
        <v>0</v>
      </c>
      <c r="H75" s="366">
        <v>0</v>
      </c>
      <c r="I75" s="366">
        <v>0</v>
      </c>
      <c r="J75" s="366">
        <v>0</v>
      </c>
      <c r="K75" s="366">
        <v>0</v>
      </c>
      <c r="L75" s="366">
        <v>0</v>
      </c>
      <c r="M75" s="366">
        <v>0</v>
      </c>
      <c r="N75" s="366">
        <v>0</v>
      </c>
      <c r="O75" s="366">
        <v>0</v>
      </c>
      <c r="P75" s="366">
        <v>0</v>
      </c>
      <c r="Q75" s="366">
        <v>1800000000</v>
      </c>
      <c r="R75" s="366">
        <v>0</v>
      </c>
      <c r="S75" s="366">
        <v>0</v>
      </c>
      <c r="T75" s="374" t="s">
        <v>1090</v>
      </c>
    </row>
    <row r="76" spans="1:20">
      <c r="A76" s="364" t="s">
        <v>1071</v>
      </c>
      <c r="B76" s="373" t="s">
        <v>1180</v>
      </c>
      <c r="C76" s="366">
        <v>8817423000</v>
      </c>
      <c r="D76" s="366">
        <v>8426838900</v>
      </c>
      <c r="E76" s="366">
        <v>27000000</v>
      </c>
      <c r="F76" s="366">
        <v>0</v>
      </c>
      <c r="G76" s="366">
        <v>0</v>
      </c>
      <c r="H76" s="366">
        <v>0</v>
      </c>
      <c r="I76" s="366">
        <v>0</v>
      </c>
      <c r="J76" s="366">
        <v>0</v>
      </c>
      <c r="K76" s="366">
        <v>0</v>
      </c>
      <c r="L76" s="366">
        <v>0</v>
      </c>
      <c r="M76" s="366">
        <v>0</v>
      </c>
      <c r="N76" s="366">
        <v>1675336000</v>
      </c>
      <c r="O76" s="366">
        <v>0</v>
      </c>
      <c r="P76" s="366">
        <v>0</v>
      </c>
      <c r="Q76" s="366">
        <v>6724502900</v>
      </c>
      <c r="R76" s="366">
        <v>0</v>
      </c>
      <c r="S76" s="366">
        <v>0</v>
      </c>
      <c r="T76" s="374" t="s">
        <v>1181</v>
      </c>
    </row>
    <row r="77" spans="1:20" ht="25.5">
      <c r="A77" s="364"/>
      <c r="B77" s="375" t="s">
        <v>1182</v>
      </c>
      <c r="C77" s="366">
        <v>8817423000</v>
      </c>
      <c r="D77" s="366">
        <v>8426838900</v>
      </c>
      <c r="E77" s="366">
        <v>27000000</v>
      </c>
      <c r="F77" s="366">
        <v>0</v>
      </c>
      <c r="G77" s="366">
        <v>0</v>
      </c>
      <c r="H77" s="366">
        <v>0</v>
      </c>
      <c r="I77" s="366">
        <v>0</v>
      </c>
      <c r="J77" s="366">
        <v>0</v>
      </c>
      <c r="K77" s="366">
        <v>0</v>
      </c>
      <c r="L77" s="366">
        <v>0</v>
      </c>
      <c r="M77" s="366">
        <v>0</v>
      </c>
      <c r="N77" s="366">
        <v>1675336000</v>
      </c>
      <c r="O77" s="366">
        <v>0</v>
      </c>
      <c r="P77" s="366">
        <v>0</v>
      </c>
      <c r="Q77" s="366">
        <v>6724502900</v>
      </c>
      <c r="R77" s="366">
        <v>0</v>
      </c>
      <c r="S77" s="366">
        <v>0</v>
      </c>
      <c r="T77" s="374" t="s">
        <v>1181</v>
      </c>
    </row>
    <row r="78" spans="1:20">
      <c r="A78" s="364" t="s">
        <v>1072</v>
      </c>
      <c r="B78" s="373" t="s">
        <v>1183</v>
      </c>
      <c r="C78" s="366">
        <v>18525939000</v>
      </c>
      <c r="D78" s="366">
        <v>18389567829</v>
      </c>
      <c r="E78" s="366">
        <v>0</v>
      </c>
      <c r="F78" s="366">
        <v>0</v>
      </c>
      <c r="G78" s="366">
        <v>0</v>
      </c>
      <c r="H78" s="366">
        <v>0</v>
      </c>
      <c r="I78" s="366">
        <v>0</v>
      </c>
      <c r="J78" s="366">
        <v>0</v>
      </c>
      <c r="K78" s="366">
        <v>0</v>
      </c>
      <c r="L78" s="366">
        <v>0</v>
      </c>
      <c r="M78" s="366">
        <v>0</v>
      </c>
      <c r="N78" s="366">
        <v>6481937000</v>
      </c>
      <c r="O78" s="366">
        <v>6481937000</v>
      </c>
      <c r="P78" s="366">
        <v>0</v>
      </c>
      <c r="Q78" s="366">
        <v>11907630829</v>
      </c>
      <c r="R78" s="366">
        <v>0</v>
      </c>
      <c r="S78" s="366">
        <v>0</v>
      </c>
      <c r="T78" s="374" t="s">
        <v>1184</v>
      </c>
    </row>
    <row r="79" spans="1:20" ht="25.5">
      <c r="A79" s="364"/>
      <c r="B79" s="375" t="s">
        <v>1185</v>
      </c>
      <c r="C79" s="366">
        <v>11395939000</v>
      </c>
      <c r="D79" s="366">
        <v>11260197829</v>
      </c>
      <c r="E79" s="366">
        <v>0</v>
      </c>
      <c r="F79" s="366">
        <v>0</v>
      </c>
      <c r="G79" s="366">
        <v>0</v>
      </c>
      <c r="H79" s="366">
        <v>0</v>
      </c>
      <c r="I79" s="366">
        <v>0</v>
      </c>
      <c r="J79" s="366">
        <v>0</v>
      </c>
      <c r="K79" s="366">
        <v>0</v>
      </c>
      <c r="L79" s="366">
        <v>0</v>
      </c>
      <c r="M79" s="366">
        <v>0</v>
      </c>
      <c r="N79" s="366">
        <v>2987567000</v>
      </c>
      <c r="O79" s="366">
        <v>2987567000</v>
      </c>
      <c r="P79" s="366">
        <v>0</v>
      </c>
      <c r="Q79" s="366">
        <v>8272630829</v>
      </c>
      <c r="R79" s="366">
        <v>0</v>
      </c>
      <c r="S79" s="366">
        <v>0</v>
      </c>
      <c r="T79" s="374" t="s">
        <v>1186</v>
      </c>
    </row>
    <row r="80" spans="1:20" ht="25.5">
      <c r="A80" s="364"/>
      <c r="B80" s="375" t="s">
        <v>1187</v>
      </c>
      <c r="C80" s="366">
        <v>5381000000</v>
      </c>
      <c r="D80" s="366">
        <v>5380370000</v>
      </c>
      <c r="E80" s="366">
        <v>0</v>
      </c>
      <c r="F80" s="366">
        <v>0</v>
      </c>
      <c r="G80" s="366">
        <v>0</v>
      </c>
      <c r="H80" s="366">
        <v>0</v>
      </c>
      <c r="I80" s="366">
        <v>0</v>
      </c>
      <c r="J80" s="366">
        <v>0</v>
      </c>
      <c r="K80" s="366">
        <v>0</v>
      </c>
      <c r="L80" s="366">
        <v>0</v>
      </c>
      <c r="M80" s="366">
        <v>0</v>
      </c>
      <c r="N80" s="366">
        <v>2414370000</v>
      </c>
      <c r="O80" s="366">
        <v>2414370000</v>
      </c>
      <c r="P80" s="366">
        <v>0</v>
      </c>
      <c r="Q80" s="366">
        <v>2966000000</v>
      </c>
      <c r="R80" s="366">
        <v>0</v>
      </c>
      <c r="S80" s="366">
        <v>0</v>
      </c>
      <c r="T80" s="374" t="s">
        <v>1188</v>
      </c>
    </row>
    <row r="81" spans="1:20" ht="25.5">
      <c r="A81" s="364"/>
      <c r="B81" s="375" t="s">
        <v>1189</v>
      </c>
      <c r="C81" s="366">
        <v>1749000000</v>
      </c>
      <c r="D81" s="366">
        <v>1749000000</v>
      </c>
      <c r="E81" s="366">
        <v>0</v>
      </c>
      <c r="F81" s="366">
        <v>0</v>
      </c>
      <c r="G81" s="366">
        <v>0</v>
      </c>
      <c r="H81" s="366">
        <v>0</v>
      </c>
      <c r="I81" s="366">
        <v>0</v>
      </c>
      <c r="J81" s="366">
        <v>0</v>
      </c>
      <c r="K81" s="366">
        <v>0</v>
      </c>
      <c r="L81" s="366">
        <v>0</v>
      </c>
      <c r="M81" s="366">
        <v>0</v>
      </c>
      <c r="N81" s="366">
        <v>1080000000</v>
      </c>
      <c r="O81" s="366">
        <v>1080000000</v>
      </c>
      <c r="P81" s="366">
        <v>0</v>
      </c>
      <c r="Q81" s="366">
        <v>669000000</v>
      </c>
      <c r="R81" s="366">
        <v>0</v>
      </c>
      <c r="S81" s="366">
        <v>0</v>
      </c>
      <c r="T81" s="374" t="s">
        <v>1090</v>
      </c>
    </row>
    <row r="82" spans="1:20">
      <c r="A82" s="364" t="s">
        <v>221</v>
      </c>
      <c r="B82" s="373" t="s">
        <v>296</v>
      </c>
      <c r="C82" s="366">
        <v>715280659241</v>
      </c>
      <c r="D82" s="366">
        <v>559378391021</v>
      </c>
      <c r="E82" s="366">
        <v>550318684557</v>
      </c>
      <c r="F82" s="366"/>
      <c r="G82" s="366"/>
      <c r="H82" s="366">
        <v>0</v>
      </c>
      <c r="I82" s="366">
        <v>0</v>
      </c>
      <c r="J82" s="366">
        <v>0</v>
      </c>
      <c r="K82" s="366">
        <v>0</v>
      </c>
      <c r="L82" s="366">
        <v>0</v>
      </c>
      <c r="M82" s="366">
        <v>0</v>
      </c>
      <c r="N82" s="366">
        <v>0</v>
      </c>
      <c r="O82" s="366">
        <v>0</v>
      </c>
      <c r="P82" s="366">
        <v>0</v>
      </c>
      <c r="Q82" s="366">
        <v>9059706464</v>
      </c>
      <c r="R82" s="366">
        <v>0</v>
      </c>
      <c r="S82" s="366">
        <v>0</v>
      </c>
      <c r="T82" s="374" t="s">
        <v>1190</v>
      </c>
    </row>
    <row r="83" spans="1:20" ht="25.5">
      <c r="A83" s="364"/>
      <c r="B83" s="375" t="s">
        <v>1191</v>
      </c>
      <c r="C83" s="366">
        <v>6041874000</v>
      </c>
      <c r="D83" s="366">
        <v>5977986000</v>
      </c>
      <c r="E83" s="366">
        <v>5977986000</v>
      </c>
      <c r="F83" s="366">
        <v>0</v>
      </c>
      <c r="G83" s="366">
        <v>0</v>
      </c>
      <c r="H83" s="366">
        <v>0</v>
      </c>
      <c r="I83" s="366">
        <v>0</v>
      </c>
      <c r="J83" s="366">
        <v>0</v>
      </c>
      <c r="K83" s="366">
        <v>0</v>
      </c>
      <c r="L83" s="366">
        <v>0</v>
      </c>
      <c r="M83" s="366">
        <v>0</v>
      </c>
      <c r="N83" s="366">
        <v>0</v>
      </c>
      <c r="O83" s="366">
        <v>0</v>
      </c>
      <c r="P83" s="366">
        <v>0</v>
      </c>
      <c r="Q83" s="366">
        <v>0</v>
      </c>
      <c r="R83" s="366">
        <v>0</v>
      </c>
      <c r="S83" s="366">
        <v>0</v>
      </c>
      <c r="T83" s="374" t="s">
        <v>1192</v>
      </c>
    </row>
    <row r="84" spans="1:20" ht="25.5">
      <c r="A84" s="364"/>
      <c r="B84" s="375" t="s">
        <v>1193</v>
      </c>
      <c r="C84" s="366">
        <v>51586811800</v>
      </c>
      <c r="D84" s="366">
        <v>50659010741</v>
      </c>
      <c r="E84" s="366">
        <v>50659010741</v>
      </c>
      <c r="F84" s="366">
        <v>0</v>
      </c>
      <c r="G84" s="366">
        <v>0</v>
      </c>
      <c r="H84" s="366">
        <v>0</v>
      </c>
      <c r="I84" s="366">
        <v>0</v>
      </c>
      <c r="J84" s="366">
        <v>0</v>
      </c>
      <c r="K84" s="366">
        <v>0</v>
      </c>
      <c r="L84" s="366">
        <v>0</v>
      </c>
      <c r="M84" s="366">
        <v>0</v>
      </c>
      <c r="N84" s="366">
        <v>0</v>
      </c>
      <c r="O84" s="366">
        <v>0</v>
      </c>
      <c r="P84" s="366">
        <v>0</v>
      </c>
      <c r="Q84" s="366">
        <v>0</v>
      </c>
      <c r="R84" s="366">
        <v>0</v>
      </c>
      <c r="S84" s="366">
        <v>0</v>
      </c>
      <c r="T84" s="374" t="s">
        <v>1194</v>
      </c>
    </row>
    <row r="85" spans="1:20" ht="25.5">
      <c r="A85" s="364"/>
      <c r="B85" s="375" t="s">
        <v>1195</v>
      </c>
      <c r="C85" s="366">
        <v>11166474000</v>
      </c>
      <c r="D85" s="366">
        <v>11166474000</v>
      </c>
      <c r="E85" s="366">
        <v>11166474000</v>
      </c>
      <c r="F85" s="366">
        <v>0</v>
      </c>
      <c r="G85" s="366">
        <v>0</v>
      </c>
      <c r="H85" s="366">
        <v>0</v>
      </c>
      <c r="I85" s="366">
        <v>0</v>
      </c>
      <c r="J85" s="366">
        <v>0</v>
      </c>
      <c r="K85" s="366">
        <v>0</v>
      </c>
      <c r="L85" s="366">
        <v>0</v>
      </c>
      <c r="M85" s="366">
        <v>0</v>
      </c>
      <c r="N85" s="366">
        <v>0</v>
      </c>
      <c r="O85" s="366">
        <v>0</v>
      </c>
      <c r="P85" s="366">
        <v>0</v>
      </c>
      <c r="Q85" s="366">
        <v>0</v>
      </c>
      <c r="R85" s="366">
        <v>0</v>
      </c>
      <c r="S85" s="366">
        <v>0</v>
      </c>
      <c r="T85" s="374" t="s">
        <v>1090</v>
      </c>
    </row>
    <row r="86" spans="1:20" ht="25.5">
      <c r="A86" s="364"/>
      <c r="B86" s="375" t="s">
        <v>1196</v>
      </c>
      <c r="C86" s="366">
        <v>16083008000</v>
      </c>
      <c r="D86" s="366">
        <v>16051064000</v>
      </c>
      <c r="E86" s="366">
        <v>16051064000</v>
      </c>
      <c r="F86" s="366">
        <v>0</v>
      </c>
      <c r="G86" s="366">
        <v>0</v>
      </c>
      <c r="H86" s="366">
        <v>0</v>
      </c>
      <c r="I86" s="366">
        <v>0</v>
      </c>
      <c r="J86" s="366">
        <v>0</v>
      </c>
      <c r="K86" s="366">
        <v>0</v>
      </c>
      <c r="L86" s="366">
        <v>0</v>
      </c>
      <c r="M86" s="366">
        <v>0</v>
      </c>
      <c r="N86" s="366">
        <v>0</v>
      </c>
      <c r="O86" s="366">
        <v>0</v>
      </c>
      <c r="P86" s="366">
        <v>0</v>
      </c>
      <c r="Q86" s="366">
        <v>0</v>
      </c>
      <c r="R86" s="366">
        <v>0</v>
      </c>
      <c r="S86" s="366">
        <v>0</v>
      </c>
      <c r="T86" s="374" t="s">
        <v>1197</v>
      </c>
    </row>
    <row r="87" spans="1:20" ht="25.5">
      <c r="A87" s="364"/>
      <c r="B87" s="375" t="s">
        <v>1198</v>
      </c>
      <c r="C87" s="366">
        <v>14678413000</v>
      </c>
      <c r="D87" s="366">
        <v>14678413000</v>
      </c>
      <c r="E87" s="366">
        <v>14678413000</v>
      </c>
      <c r="F87" s="366">
        <v>0</v>
      </c>
      <c r="G87" s="366">
        <v>0</v>
      </c>
      <c r="H87" s="366">
        <v>0</v>
      </c>
      <c r="I87" s="366">
        <v>0</v>
      </c>
      <c r="J87" s="366">
        <v>0</v>
      </c>
      <c r="K87" s="366">
        <v>0</v>
      </c>
      <c r="L87" s="366">
        <v>0</v>
      </c>
      <c r="M87" s="366">
        <v>0</v>
      </c>
      <c r="N87" s="366">
        <v>0</v>
      </c>
      <c r="O87" s="366">
        <v>0</v>
      </c>
      <c r="P87" s="366">
        <v>0</v>
      </c>
      <c r="Q87" s="366">
        <v>0</v>
      </c>
      <c r="R87" s="366">
        <v>0</v>
      </c>
      <c r="S87" s="366">
        <v>0</v>
      </c>
      <c r="T87" s="374" t="s">
        <v>1090</v>
      </c>
    </row>
    <row r="88" spans="1:20" ht="25.5">
      <c r="A88" s="364"/>
      <c r="B88" s="375" t="s">
        <v>1199</v>
      </c>
      <c r="C88" s="366">
        <v>10796305000</v>
      </c>
      <c r="D88" s="366">
        <v>10754825000</v>
      </c>
      <c r="E88" s="366">
        <v>10754825000</v>
      </c>
      <c r="F88" s="366">
        <v>0</v>
      </c>
      <c r="G88" s="366">
        <v>0</v>
      </c>
      <c r="H88" s="366">
        <v>0</v>
      </c>
      <c r="I88" s="366">
        <v>0</v>
      </c>
      <c r="J88" s="366">
        <v>0</v>
      </c>
      <c r="K88" s="366">
        <v>0</v>
      </c>
      <c r="L88" s="366">
        <v>0</v>
      </c>
      <c r="M88" s="366">
        <v>0</v>
      </c>
      <c r="N88" s="366">
        <v>0</v>
      </c>
      <c r="O88" s="366">
        <v>0</v>
      </c>
      <c r="P88" s="366">
        <v>0</v>
      </c>
      <c r="Q88" s="366">
        <v>0</v>
      </c>
      <c r="R88" s="366">
        <v>0</v>
      </c>
      <c r="S88" s="366">
        <v>0</v>
      </c>
      <c r="T88" s="374" t="s">
        <v>1121</v>
      </c>
    </row>
    <row r="89" spans="1:20" ht="25.5">
      <c r="A89" s="364"/>
      <c r="B89" s="375" t="s">
        <v>1200</v>
      </c>
      <c r="C89" s="366">
        <v>16603567000</v>
      </c>
      <c r="D89" s="366">
        <v>16532031000</v>
      </c>
      <c r="E89" s="366">
        <v>16532031000</v>
      </c>
      <c r="F89" s="366">
        <v>0</v>
      </c>
      <c r="G89" s="366">
        <v>0</v>
      </c>
      <c r="H89" s="366">
        <v>0</v>
      </c>
      <c r="I89" s="366">
        <v>0</v>
      </c>
      <c r="J89" s="366">
        <v>0</v>
      </c>
      <c r="K89" s="366">
        <v>0</v>
      </c>
      <c r="L89" s="366">
        <v>0</v>
      </c>
      <c r="M89" s="366">
        <v>0</v>
      </c>
      <c r="N89" s="366">
        <v>0</v>
      </c>
      <c r="O89" s="366">
        <v>0</v>
      </c>
      <c r="P89" s="366">
        <v>0</v>
      </c>
      <c r="Q89" s="366">
        <v>0</v>
      </c>
      <c r="R89" s="366">
        <v>0</v>
      </c>
      <c r="S89" s="366">
        <v>0</v>
      </c>
      <c r="T89" s="374" t="s">
        <v>1201</v>
      </c>
    </row>
    <row r="90" spans="1:20" ht="25.5">
      <c r="A90" s="364"/>
      <c r="B90" s="375" t="s">
        <v>1202</v>
      </c>
      <c r="C90" s="366">
        <v>6277325000</v>
      </c>
      <c r="D90" s="366">
        <v>6277325000</v>
      </c>
      <c r="E90" s="366">
        <v>6277325000</v>
      </c>
      <c r="F90" s="366">
        <v>0</v>
      </c>
      <c r="G90" s="366">
        <v>0</v>
      </c>
      <c r="H90" s="366">
        <v>0</v>
      </c>
      <c r="I90" s="366">
        <v>0</v>
      </c>
      <c r="J90" s="366">
        <v>0</v>
      </c>
      <c r="K90" s="366">
        <v>0</v>
      </c>
      <c r="L90" s="366">
        <v>0</v>
      </c>
      <c r="M90" s="366">
        <v>0</v>
      </c>
      <c r="N90" s="366">
        <v>0</v>
      </c>
      <c r="O90" s="366">
        <v>0</v>
      </c>
      <c r="P90" s="366">
        <v>0</v>
      </c>
      <c r="Q90" s="366">
        <v>0</v>
      </c>
      <c r="R90" s="366">
        <v>0</v>
      </c>
      <c r="S90" s="366">
        <v>0</v>
      </c>
      <c r="T90" s="374" t="s">
        <v>1090</v>
      </c>
    </row>
    <row r="91" spans="1:20" ht="25.5">
      <c r="A91" s="364"/>
      <c r="B91" s="375" t="s">
        <v>1203</v>
      </c>
      <c r="C91" s="366">
        <v>9421826000</v>
      </c>
      <c r="D91" s="366">
        <v>9417058000</v>
      </c>
      <c r="E91" s="366">
        <v>9417058000</v>
      </c>
      <c r="F91" s="366">
        <v>0</v>
      </c>
      <c r="G91" s="366">
        <v>0</v>
      </c>
      <c r="H91" s="366">
        <v>0</v>
      </c>
      <c r="I91" s="366">
        <v>0</v>
      </c>
      <c r="J91" s="366">
        <v>0</v>
      </c>
      <c r="K91" s="366">
        <v>0</v>
      </c>
      <c r="L91" s="366">
        <v>0</v>
      </c>
      <c r="M91" s="366">
        <v>0</v>
      </c>
      <c r="N91" s="366">
        <v>0</v>
      </c>
      <c r="O91" s="366">
        <v>0</v>
      </c>
      <c r="P91" s="366">
        <v>0</v>
      </c>
      <c r="Q91" s="366">
        <v>0</v>
      </c>
      <c r="R91" s="366">
        <v>0</v>
      </c>
      <c r="S91" s="366">
        <v>0</v>
      </c>
      <c r="T91" s="374" t="s">
        <v>1204</v>
      </c>
    </row>
    <row r="92" spans="1:20" ht="25.5">
      <c r="A92" s="364"/>
      <c r="B92" s="375" t="s">
        <v>1205</v>
      </c>
      <c r="C92" s="366">
        <v>14509497591</v>
      </c>
      <c r="D92" s="366">
        <v>14485521591</v>
      </c>
      <c r="E92" s="366">
        <v>14485521591</v>
      </c>
      <c r="F92" s="366">
        <v>0</v>
      </c>
      <c r="G92" s="366">
        <v>0</v>
      </c>
      <c r="H92" s="366">
        <v>0</v>
      </c>
      <c r="I92" s="366">
        <v>0</v>
      </c>
      <c r="J92" s="366">
        <v>0</v>
      </c>
      <c r="K92" s="366">
        <v>0</v>
      </c>
      <c r="L92" s="366">
        <v>0</v>
      </c>
      <c r="M92" s="366">
        <v>0</v>
      </c>
      <c r="N92" s="366">
        <v>0</v>
      </c>
      <c r="O92" s="366">
        <v>0</v>
      </c>
      <c r="P92" s="366">
        <v>0</v>
      </c>
      <c r="Q92" s="366">
        <v>0</v>
      </c>
      <c r="R92" s="366">
        <v>0</v>
      </c>
      <c r="S92" s="366">
        <v>0</v>
      </c>
      <c r="T92" s="374" t="s">
        <v>1206</v>
      </c>
    </row>
    <row r="93" spans="1:20" ht="25.5">
      <c r="A93" s="364"/>
      <c r="B93" s="375" t="s">
        <v>1207</v>
      </c>
      <c r="C93" s="366">
        <v>7399929000</v>
      </c>
      <c r="D93" s="366">
        <v>7347245000</v>
      </c>
      <c r="E93" s="366">
        <v>7347245000</v>
      </c>
      <c r="F93" s="366">
        <v>0</v>
      </c>
      <c r="G93" s="366">
        <v>0</v>
      </c>
      <c r="H93" s="366">
        <v>0</v>
      </c>
      <c r="I93" s="366">
        <v>0</v>
      </c>
      <c r="J93" s="366">
        <v>0</v>
      </c>
      <c r="K93" s="366">
        <v>0</v>
      </c>
      <c r="L93" s="366">
        <v>0</v>
      </c>
      <c r="M93" s="366">
        <v>0</v>
      </c>
      <c r="N93" s="366">
        <v>0</v>
      </c>
      <c r="O93" s="366">
        <v>0</v>
      </c>
      <c r="P93" s="366">
        <v>0</v>
      </c>
      <c r="Q93" s="366">
        <v>0</v>
      </c>
      <c r="R93" s="366">
        <v>0</v>
      </c>
      <c r="S93" s="366">
        <v>0</v>
      </c>
      <c r="T93" s="374" t="s">
        <v>1208</v>
      </c>
    </row>
    <row r="94" spans="1:20" ht="25.5">
      <c r="A94" s="364"/>
      <c r="B94" s="375" t="s">
        <v>1209</v>
      </c>
      <c r="C94" s="366">
        <v>18974906000</v>
      </c>
      <c r="D94" s="366">
        <v>18926990000</v>
      </c>
      <c r="E94" s="366">
        <v>18926990000</v>
      </c>
      <c r="F94" s="366">
        <v>0</v>
      </c>
      <c r="G94" s="366">
        <v>0</v>
      </c>
      <c r="H94" s="366">
        <v>0</v>
      </c>
      <c r="I94" s="366">
        <v>0</v>
      </c>
      <c r="J94" s="366">
        <v>0</v>
      </c>
      <c r="K94" s="366">
        <v>0</v>
      </c>
      <c r="L94" s="366">
        <v>0</v>
      </c>
      <c r="M94" s="366">
        <v>0</v>
      </c>
      <c r="N94" s="366">
        <v>0</v>
      </c>
      <c r="O94" s="366">
        <v>0</v>
      </c>
      <c r="P94" s="366">
        <v>0</v>
      </c>
      <c r="Q94" s="366">
        <v>0</v>
      </c>
      <c r="R94" s="366">
        <v>0</v>
      </c>
      <c r="S94" s="366">
        <v>0</v>
      </c>
      <c r="T94" s="374" t="s">
        <v>1210</v>
      </c>
    </row>
    <row r="95" spans="1:20" ht="25.5">
      <c r="A95" s="364"/>
      <c r="B95" s="375" t="s">
        <v>1211</v>
      </c>
      <c r="C95" s="366">
        <v>8446369000</v>
      </c>
      <c r="D95" s="366">
        <v>8435569000</v>
      </c>
      <c r="E95" s="366">
        <v>8435569000</v>
      </c>
      <c r="F95" s="366">
        <v>0</v>
      </c>
      <c r="G95" s="366">
        <v>0</v>
      </c>
      <c r="H95" s="366">
        <v>0</v>
      </c>
      <c r="I95" s="366">
        <v>0</v>
      </c>
      <c r="J95" s="366">
        <v>0</v>
      </c>
      <c r="K95" s="366">
        <v>0</v>
      </c>
      <c r="L95" s="366">
        <v>0</v>
      </c>
      <c r="M95" s="366">
        <v>0</v>
      </c>
      <c r="N95" s="366">
        <v>0</v>
      </c>
      <c r="O95" s="366">
        <v>0</v>
      </c>
      <c r="P95" s="366">
        <v>0</v>
      </c>
      <c r="Q95" s="366">
        <v>0</v>
      </c>
      <c r="R95" s="366">
        <v>0</v>
      </c>
      <c r="S95" s="366">
        <v>0</v>
      </c>
      <c r="T95" s="374" t="s">
        <v>1212</v>
      </c>
    </row>
    <row r="96" spans="1:20" ht="25.5">
      <c r="A96" s="364"/>
      <c r="B96" s="375" t="s">
        <v>1213</v>
      </c>
      <c r="C96" s="366">
        <v>13028708000</v>
      </c>
      <c r="D96" s="366">
        <v>12996764000</v>
      </c>
      <c r="E96" s="366">
        <v>12996764000</v>
      </c>
      <c r="F96" s="366">
        <v>0</v>
      </c>
      <c r="G96" s="366">
        <v>0</v>
      </c>
      <c r="H96" s="366">
        <v>0</v>
      </c>
      <c r="I96" s="366">
        <v>0</v>
      </c>
      <c r="J96" s="366">
        <v>0</v>
      </c>
      <c r="K96" s="366">
        <v>0</v>
      </c>
      <c r="L96" s="366">
        <v>0</v>
      </c>
      <c r="M96" s="366">
        <v>0</v>
      </c>
      <c r="N96" s="366">
        <v>0</v>
      </c>
      <c r="O96" s="366">
        <v>0</v>
      </c>
      <c r="P96" s="366">
        <v>0</v>
      </c>
      <c r="Q96" s="366">
        <v>0</v>
      </c>
      <c r="R96" s="366">
        <v>0</v>
      </c>
      <c r="S96" s="366">
        <v>0</v>
      </c>
      <c r="T96" s="374" t="s">
        <v>1210</v>
      </c>
    </row>
    <row r="97" spans="1:20" ht="25.5">
      <c r="A97" s="364"/>
      <c r="B97" s="375" t="s">
        <v>1214</v>
      </c>
      <c r="C97" s="366">
        <v>14598806000</v>
      </c>
      <c r="D97" s="366">
        <v>14598806000</v>
      </c>
      <c r="E97" s="366">
        <v>14598806000</v>
      </c>
      <c r="F97" s="366">
        <v>0</v>
      </c>
      <c r="G97" s="366">
        <v>0</v>
      </c>
      <c r="H97" s="366">
        <v>0</v>
      </c>
      <c r="I97" s="366">
        <v>0</v>
      </c>
      <c r="J97" s="366">
        <v>0</v>
      </c>
      <c r="K97" s="366">
        <v>0</v>
      </c>
      <c r="L97" s="366">
        <v>0</v>
      </c>
      <c r="M97" s="366">
        <v>0</v>
      </c>
      <c r="N97" s="366">
        <v>0</v>
      </c>
      <c r="O97" s="366">
        <v>0</v>
      </c>
      <c r="P97" s="366">
        <v>0</v>
      </c>
      <c r="Q97" s="366">
        <v>0</v>
      </c>
      <c r="R97" s="366">
        <v>0</v>
      </c>
      <c r="S97" s="366">
        <v>0</v>
      </c>
      <c r="T97" s="374" t="s">
        <v>1090</v>
      </c>
    </row>
    <row r="98" spans="1:20" ht="25.5">
      <c r="A98" s="364"/>
      <c r="B98" s="375" t="s">
        <v>1215</v>
      </c>
      <c r="C98" s="366">
        <v>15647492000</v>
      </c>
      <c r="D98" s="366">
        <v>15609920000</v>
      </c>
      <c r="E98" s="366">
        <v>15609920000</v>
      </c>
      <c r="F98" s="366">
        <v>0</v>
      </c>
      <c r="G98" s="366">
        <v>0</v>
      </c>
      <c r="H98" s="366">
        <v>0</v>
      </c>
      <c r="I98" s="366">
        <v>0</v>
      </c>
      <c r="J98" s="366">
        <v>0</v>
      </c>
      <c r="K98" s="366">
        <v>0</v>
      </c>
      <c r="L98" s="366">
        <v>0</v>
      </c>
      <c r="M98" s="366">
        <v>0</v>
      </c>
      <c r="N98" s="366">
        <v>0</v>
      </c>
      <c r="O98" s="366">
        <v>0</v>
      </c>
      <c r="P98" s="366">
        <v>0</v>
      </c>
      <c r="Q98" s="366">
        <v>0</v>
      </c>
      <c r="R98" s="366">
        <v>0</v>
      </c>
      <c r="S98" s="366">
        <v>0</v>
      </c>
      <c r="T98" s="374" t="s">
        <v>1216</v>
      </c>
    </row>
    <row r="99" spans="1:20" ht="25.5">
      <c r="A99" s="364"/>
      <c r="B99" s="375" t="s">
        <v>1217</v>
      </c>
      <c r="C99" s="366">
        <v>15588815000</v>
      </c>
      <c r="D99" s="366">
        <v>15555295000</v>
      </c>
      <c r="E99" s="366">
        <v>15555295000</v>
      </c>
      <c r="F99" s="366">
        <v>0</v>
      </c>
      <c r="G99" s="366">
        <v>0</v>
      </c>
      <c r="H99" s="366">
        <v>0</v>
      </c>
      <c r="I99" s="366">
        <v>0</v>
      </c>
      <c r="J99" s="366">
        <v>0</v>
      </c>
      <c r="K99" s="366">
        <v>0</v>
      </c>
      <c r="L99" s="366">
        <v>0</v>
      </c>
      <c r="M99" s="366">
        <v>0</v>
      </c>
      <c r="N99" s="366">
        <v>0</v>
      </c>
      <c r="O99" s="366">
        <v>0</v>
      </c>
      <c r="P99" s="366">
        <v>0</v>
      </c>
      <c r="Q99" s="366">
        <v>0</v>
      </c>
      <c r="R99" s="366">
        <v>0</v>
      </c>
      <c r="S99" s="366">
        <v>0</v>
      </c>
      <c r="T99" s="374" t="s">
        <v>1218</v>
      </c>
    </row>
    <row r="100" spans="1:20" ht="25.5">
      <c r="A100" s="364"/>
      <c r="B100" s="375" t="s">
        <v>1219</v>
      </c>
      <c r="C100" s="366">
        <v>32484357040</v>
      </c>
      <c r="D100" s="366">
        <v>31833648040</v>
      </c>
      <c r="E100" s="366">
        <v>31833648040</v>
      </c>
      <c r="F100" s="366">
        <v>0</v>
      </c>
      <c r="G100" s="366">
        <v>0</v>
      </c>
      <c r="H100" s="366">
        <v>0</v>
      </c>
      <c r="I100" s="366">
        <v>0</v>
      </c>
      <c r="J100" s="366">
        <v>0</v>
      </c>
      <c r="K100" s="366">
        <v>0</v>
      </c>
      <c r="L100" s="366">
        <v>0</v>
      </c>
      <c r="M100" s="366">
        <v>0</v>
      </c>
      <c r="N100" s="366">
        <v>0</v>
      </c>
      <c r="O100" s="366">
        <v>0</v>
      </c>
      <c r="P100" s="366">
        <v>0</v>
      </c>
      <c r="Q100" s="366">
        <v>0</v>
      </c>
      <c r="R100" s="366">
        <v>0</v>
      </c>
      <c r="S100" s="366">
        <v>0</v>
      </c>
      <c r="T100" s="374" t="s">
        <v>1220</v>
      </c>
    </row>
    <row r="101" spans="1:20" ht="25.5">
      <c r="A101" s="364"/>
      <c r="B101" s="375" t="s">
        <v>1221</v>
      </c>
      <c r="C101" s="366">
        <v>15189410000</v>
      </c>
      <c r="D101" s="366">
        <v>15157466000</v>
      </c>
      <c r="E101" s="366">
        <v>15157466000</v>
      </c>
      <c r="F101" s="366">
        <v>0</v>
      </c>
      <c r="G101" s="366">
        <v>0</v>
      </c>
      <c r="H101" s="366">
        <v>0</v>
      </c>
      <c r="I101" s="366">
        <v>0</v>
      </c>
      <c r="J101" s="366">
        <v>0</v>
      </c>
      <c r="K101" s="366">
        <v>0</v>
      </c>
      <c r="L101" s="366">
        <v>0</v>
      </c>
      <c r="M101" s="366">
        <v>0</v>
      </c>
      <c r="N101" s="366">
        <v>0</v>
      </c>
      <c r="O101" s="366">
        <v>0</v>
      </c>
      <c r="P101" s="366">
        <v>0</v>
      </c>
      <c r="Q101" s="366">
        <v>0</v>
      </c>
      <c r="R101" s="366">
        <v>0</v>
      </c>
      <c r="S101" s="366">
        <v>0</v>
      </c>
      <c r="T101" s="374" t="s">
        <v>1222</v>
      </c>
    </row>
    <row r="102" spans="1:20" ht="25.5">
      <c r="A102" s="364"/>
      <c r="B102" s="375" t="s">
        <v>1223</v>
      </c>
      <c r="C102" s="366">
        <v>17523476000</v>
      </c>
      <c r="D102" s="366">
        <v>17443615000</v>
      </c>
      <c r="E102" s="366">
        <v>17443615000</v>
      </c>
      <c r="F102" s="366">
        <v>0</v>
      </c>
      <c r="G102" s="366">
        <v>0</v>
      </c>
      <c r="H102" s="366">
        <v>0</v>
      </c>
      <c r="I102" s="366">
        <v>0</v>
      </c>
      <c r="J102" s="366">
        <v>0</v>
      </c>
      <c r="K102" s="366">
        <v>0</v>
      </c>
      <c r="L102" s="366">
        <v>0</v>
      </c>
      <c r="M102" s="366">
        <v>0</v>
      </c>
      <c r="N102" s="366">
        <v>0</v>
      </c>
      <c r="O102" s="366">
        <v>0</v>
      </c>
      <c r="P102" s="366">
        <v>0</v>
      </c>
      <c r="Q102" s="366">
        <v>0</v>
      </c>
      <c r="R102" s="366">
        <v>0</v>
      </c>
      <c r="S102" s="366">
        <v>0</v>
      </c>
      <c r="T102" s="374" t="s">
        <v>1224</v>
      </c>
    </row>
    <row r="103" spans="1:20" ht="25.5">
      <c r="A103" s="364"/>
      <c r="B103" s="375" t="s">
        <v>1225</v>
      </c>
      <c r="C103" s="366">
        <v>12188388000</v>
      </c>
      <c r="D103" s="366">
        <v>12172416000</v>
      </c>
      <c r="E103" s="366">
        <v>12172416000</v>
      </c>
      <c r="F103" s="366">
        <v>0</v>
      </c>
      <c r="G103" s="366">
        <v>0</v>
      </c>
      <c r="H103" s="366">
        <v>0</v>
      </c>
      <c r="I103" s="366">
        <v>0</v>
      </c>
      <c r="J103" s="366">
        <v>0</v>
      </c>
      <c r="K103" s="366">
        <v>0</v>
      </c>
      <c r="L103" s="366">
        <v>0</v>
      </c>
      <c r="M103" s="366">
        <v>0</v>
      </c>
      <c r="N103" s="366">
        <v>0</v>
      </c>
      <c r="O103" s="366">
        <v>0</v>
      </c>
      <c r="P103" s="366">
        <v>0</v>
      </c>
      <c r="Q103" s="366">
        <v>0</v>
      </c>
      <c r="R103" s="366">
        <v>0</v>
      </c>
      <c r="S103" s="366">
        <v>0</v>
      </c>
      <c r="T103" s="374" t="s">
        <v>1212</v>
      </c>
    </row>
    <row r="104" spans="1:20" ht="25.5">
      <c r="A104" s="364"/>
      <c r="B104" s="375" t="s">
        <v>1226</v>
      </c>
      <c r="C104" s="366">
        <v>13895329000</v>
      </c>
      <c r="D104" s="366">
        <v>13895329000</v>
      </c>
      <c r="E104" s="366">
        <v>13895329000</v>
      </c>
      <c r="F104" s="366">
        <v>0</v>
      </c>
      <c r="G104" s="366">
        <v>0</v>
      </c>
      <c r="H104" s="366">
        <v>0</v>
      </c>
      <c r="I104" s="366">
        <v>0</v>
      </c>
      <c r="J104" s="366">
        <v>0</v>
      </c>
      <c r="K104" s="366">
        <v>0</v>
      </c>
      <c r="L104" s="366">
        <v>0</v>
      </c>
      <c r="M104" s="366">
        <v>0</v>
      </c>
      <c r="N104" s="366">
        <v>0</v>
      </c>
      <c r="O104" s="366">
        <v>0</v>
      </c>
      <c r="P104" s="366">
        <v>0</v>
      </c>
      <c r="Q104" s="366">
        <v>0</v>
      </c>
      <c r="R104" s="366">
        <v>0</v>
      </c>
      <c r="S104" s="366">
        <v>0</v>
      </c>
      <c r="T104" s="374" t="s">
        <v>1090</v>
      </c>
    </row>
    <row r="105" spans="1:20" ht="25.5">
      <c r="A105" s="364"/>
      <c r="B105" s="375" t="s">
        <v>1227</v>
      </c>
      <c r="C105" s="366">
        <v>16137698000</v>
      </c>
      <c r="D105" s="366">
        <v>16092590000</v>
      </c>
      <c r="E105" s="366">
        <v>16092590000</v>
      </c>
      <c r="F105" s="366">
        <v>0</v>
      </c>
      <c r="G105" s="366">
        <v>0</v>
      </c>
      <c r="H105" s="366">
        <v>0</v>
      </c>
      <c r="I105" s="366">
        <v>0</v>
      </c>
      <c r="J105" s="366">
        <v>0</v>
      </c>
      <c r="K105" s="366">
        <v>0</v>
      </c>
      <c r="L105" s="366">
        <v>0</v>
      </c>
      <c r="M105" s="366">
        <v>0</v>
      </c>
      <c r="N105" s="366">
        <v>0</v>
      </c>
      <c r="O105" s="366">
        <v>0</v>
      </c>
      <c r="P105" s="366">
        <v>0</v>
      </c>
      <c r="Q105" s="366">
        <v>0</v>
      </c>
      <c r="R105" s="366">
        <v>0</v>
      </c>
      <c r="S105" s="366">
        <v>0</v>
      </c>
      <c r="T105" s="374" t="s">
        <v>1228</v>
      </c>
    </row>
    <row r="106" spans="1:20" ht="25.5">
      <c r="A106" s="364"/>
      <c r="B106" s="375" t="s">
        <v>1229</v>
      </c>
      <c r="C106" s="366">
        <v>178057720810</v>
      </c>
      <c r="D106" s="366">
        <v>27088569731</v>
      </c>
      <c r="E106" s="366">
        <v>18028863267</v>
      </c>
      <c r="F106" s="366">
        <v>0</v>
      </c>
      <c r="G106" s="366">
        <v>0</v>
      </c>
      <c r="H106" s="366">
        <v>0</v>
      </c>
      <c r="I106" s="366">
        <v>0</v>
      </c>
      <c r="J106" s="366">
        <v>0</v>
      </c>
      <c r="K106" s="366">
        <v>0</v>
      </c>
      <c r="L106" s="366">
        <v>0</v>
      </c>
      <c r="M106" s="366">
        <v>0</v>
      </c>
      <c r="N106" s="366">
        <v>0</v>
      </c>
      <c r="O106" s="366">
        <v>0</v>
      </c>
      <c r="P106" s="366">
        <v>0</v>
      </c>
      <c r="Q106" s="366">
        <v>9059706464</v>
      </c>
      <c r="R106" s="366">
        <v>0</v>
      </c>
      <c r="S106" s="366">
        <v>0</v>
      </c>
      <c r="T106" s="374" t="s">
        <v>1230</v>
      </c>
    </row>
    <row r="107" spans="1:20" ht="25.5">
      <c r="A107" s="364"/>
      <c r="B107" s="375" t="s">
        <v>1231</v>
      </c>
      <c r="C107" s="366">
        <v>14200863000</v>
      </c>
      <c r="D107" s="366">
        <v>14200863000</v>
      </c>
      <c r="E107" s="366">
        <v>14200863000</v>
      </c>
      <c r="F107" s="366">
        <v>0</v>
      </c>
      <c r="G107" s="366">
        <v>0</v>
      </c>
      <c r="H107" s="366">
        <v>0</v>
      </c>
      <c r="I107" s="366">
        <v>0</v>
      </c>
      <c r="J107" s="366">
        <v>0</v>
      </c>
      <c r="K107" s="366">
        <v>0</v>
      </c>
      <c r="L107" s="366">
        <v>0</v>
      </c>
      <c r="M107" s="366">
        <v>0</v>
      </c>
      <c r="N107" s="366">
        <v>0</v>
      </c>
      <c r="O107" s="366">
        <v>0</v>
      </c>
      <c r="P107" s="366">
        <v>0</v>
      </c>
      <c r="Q107" s="366">
        <v>0</v>
      </c>
      <c r="R107" s="366">
        <v>0</v>
      </c>
      <c r="S107" s="366">
        <v>0</v>
      </c>
      <c r="T107" s="374" t="s">
        <v>1090</v>
      </c>
    </row>
    <row r="108" spans="1:20" ht="25.5">
      <c r="A108" s="364"/>
      <c r="B108" s="375" t="s">
        <v>1232</v>
      </c>
      <c r="C108" s="366">
        <v>6733502000</v>
      </c>
      <c r="D108" s="366">
        <v>6733502000</v>
      </c>
      <c r="E108" s="366">
        <v>6733502000</v>
      </c>
      <c r="F108" s="366">
        <v>0</v>
      </c>
      <c r="G108" s="366">
        <v>0</v>
      </c>
      <c r="H108" s="366">
        <v>0</v>
      </c>
      <c r="I108" s="366">
        <v>0</v>
      </c>
      <c r="J108" s="366">
        <v>0</v>
      </c>
      <c r="K108" s="366">
        <v>0</v>
      </c>
      <c r="L108" s="366">
        <v>0</v>
      </c>
      <c r="M108" s="366">
        <v>0</v>
      </c>
      <c r="N108" s="366">
        <v>0</v>
      </c>
      <c r="O108" s="366">
        <v>0</v>
      </c>
      <c r="P108" s="366">
        <v>0</v>
      </c>
      <c r="Q108" s="366">
        <v>0</v>
      </c>
      <c r="R108" s="366">
        <v>0</v>
      </c>
      <c r="S108" s="366">
        <v>0</v>
      </c>
      <c r="T108" s="374" t="s">
        <v>1090</v>
      </c>
    </row>
    <row r="109" spans="1:20" ht="25.5">
      <c r="A109" s="364"/>
      <c r="B109" s="375" t="s">
        <v>1233</v>
      </c>
      <c r="C109" s="366">
        <v>16043976000</v>
      </c>
      <c r="D109" s="366">
        <v>15837501000</v>
      </c>
      <c r="E109" s="366">
        <v>15837501000</v>
      </c>
      <c r="F109" s="366">
        <v>0</v>
      </c>
      <c r="G109" s="366">
        <v>0</v>
      </c>
      <c r="H109" s="366">
        <v>0</v>
      </c>
      <c r="I109" s="366">
        <v>0</v>
      </c>
      <c r="J109" s="366">
        <v>0</v>
      </c>
      <c r="K109" s="366">
        <v>0</v>
      </c>
      <c r="L109" s="366">
        <v>0</v>
      </c>
      <c r="M109" s="366">
        <v>0</v>
      </c>
      <c r="N109" s="366">
        <v>0</v>
      </c>
      <c r="O109" s="366">
        <v>0</v>
      </c>
      <c r="P109" s="366">
        <v>0</v>
      </c>
      <c r="Q109" s="366">
        <v>0</v>
      </c>
      <c r="R109" s="366">
        <v>0</v>
      </c>
      <c r="S109" s="366">
        <v>0</v>
      </c>
      <c r="T109" s="374" t="s">
        <v>1107</v>
      </c>
    </row>
    <row r="110" spans="1:20" ht="25.5">
      <c r="A110" s="364"/>
      <c r="B110" s="375" t="s">
        <v>1234</v>
      </c>
      <c r="C110" s="366">
        <v>14641477000</v>
      </c>
      <c r="D110" s="366">
        <v>14612141000</v>
      </c>
      <c r="E110" s="366">
        <v>14612141000</v>
      </c>
      <c r="F110" s="366">
        <v>0</v>
      </c>
      <c r="G110" s="366">
        <v>0</v>
      </c>
      <c r="H110" s="366">
        <v>0</v>
      </c>
      <c r="I110" s="366">
        <v>0</v>
      </c>
      <c r="J110" s="366">
        <v>0</v>
      </c>
      <c r="K110" s="366">
        <v>0</v>
      </c>
      <c r="L110" s="366">
        <v>0</v>
      </c>
      <c r="M110" s="366">
        <v>0</v>
      </c>
      <c r="N110" s="366">
        <v>0</v>
      </c>
      <c r="O110" s="366">
        <v>0</v>
      </c>
      <c r="P110" s="366">
        <v>0</v>
      </c>
      <c r="Q110" s="366">
        <v>0</v>
      </c>
      <c r="R110" s="366">
        <v>0</v>
      </c>
      <c r="S110" s="366">
        <v>0</v>
      </c>
      <c r="T110" s="374" t="s">
        <v>1197</v>
      </c>
    </row>
    <row r="111" spans="1:20" ht="25.5">
      <c r="A111" s="364"/>
      <c r="B111" s="375" t="s">
        <v>1235</v>
      </c>
      <c r="C111" s="366">
        <v>14095756000</v>
      </c>
      <c r="D111" s="366">
        <v>12068071455</v>
      </c>
      <c r="E111" s="366">
        <v>12068071455</v>
      </c>
      <c r="F111" s="366">
        <v>0</v>
      </c>
      <c r="G111" s="366">
        <v>0</v>
      </c>
      <c r="H111" s="366">
        <v>0</v>
      </c>
      <c r="I111" s="366">
        <v>0</v>
      </c>
      <c r="J111" s="366">
        <v>0</v>
      </c>
      <c r="K111" s="366">
        <v>0</v>
      </c>
      <c r="L111" s="366">
        <v>0</v>
      </c>
      <c r="M111" s="366">
        <v>0</v>
      </c>
      <c r="N111" s="366">
        <v>0</v>
      </c>
      <c r="O111" s="366">
        <v>0</v>
      </c>
      <c r="P111" s="366">
        <v>0</v>
      </c>
      <c r="Q111" s="366">
        <v>0</v>
      </c>
      <c r="R111" s="366">
        <v>0</v>
      </c>
      <c r="S111" s="366">
        <v>0</v>
      </c>
      <c r="T111" s="374" t="s">
        <v>1236</v>
      </c>
    </row>
    <row r="112" spans="1:20" ht="38.25">
      <c r="A112" s="364"/>
      <c r="B112" s="375" t="s">
        <v>1237</v>
      </c>
      <c r="C112" s="366">
        <v>10554200000</v>
      </c>
      <c r="D112" s="366">
        <v>10538228000</v>
      </c>
      <c r="E112" s="366">
        <v>10538228000</v>
      </c>
      <c r="F112" s="366">
        <v>0</v>
      </c>
      <c r="G112" s="366">
        <v>0</v>
      </c>
      <c r="H112" s="366">
        <v>0</v>
      </c>
      <c r="I112" s="366">
        <v>0</v>
      </c>
      <c r="J112" s="366">
        <v>0</v>
      </c>
      <c r="K112" s="366">
        <v>0</v>
      </c>
      <c r="L112" s="366">
        <v>0</v>
      </c>
      <c r="M112" s="366">
        <v>0</v>
      </c>
      <c r="N112" s="366">
        <v>0</v>
      </c>
      <c r="O112" s="366">
        <v>0</v>
      </c>
      <c r="P112" s="366">
        <v>0</v>
      </c>
      <c r="Q112" s="366">
        <v>0</v>
      </c>
      <c r="R112" s="366">
        <v>0</v>
      </c>
      <c r="S112" s="366">
        <v>0</v>
      </c>
      <c r="T112" s="374" t="s">
        <v>1238</v>
      </c>
    </row>
    <row r="113" spans="1:20" ht="25.5">
      <c r="A113" s="364"/>
      <c r="B113" s="375" t="s">
        <v>1239</v>
      </c>
      <c r="C113" s="366">
        <v>12364301000</v>
      </c>
      <c r="D113" s="366">
        <v>12207916000</v>
      </c>
      <c r="E113" s="366">
        <v>12207916000</v>
      </c>
      <c r="F113" s="366">
        <v>0</v>
      </c>
      <c r="G113" s="366">
        <v>0</v>
      </c>
      <c r="H113" s="366">
        <v>0</v>
      </c>
      <c r="I113" s="366">
        <v>0</v>
      </c>
      <c r="J113" s="366">
        <v>0</v>
      </c>
      <c r="K113" s="366">
        <v>0</v>
      </c>
      <c r="L113" s="366">
        <v>0</v>
      </c>
      <c r="M113" s="366">
        <v>0</v>
      </c>
      <c r="N113" s="366">
        <v>0</v>
      </c>
      <c r="O113" s="366">
        <v>0</v>
      </c>
      <c r="P113" s="366">
        <v>0</v>
      </c>
      <c r="Q113" s="366">
        <v>0</v>
      </c>
      <c r="R113" s="366">
        <v>0</v>
      </c>
      <c r="S113" s="366">
        <v>0</v>
      </c>
      <c r="T113" s="374" t="s">
        <v>1240</v>
      </c>
    </row>
    <row r="114" spans="1:20" ht="25.5">
      <c r="A114" s="364"/>
      <c r="B114" s="375" t="s">
        <v>1241</v>
      </c>
      <c r="C114" s="366">
        <v>6546740000</v>
      </c>
      <c r="D114" s="366">
        <v>6499260000</v>
      </c>
      <c r="E114" s="366">
        <v>6499260000</v>
      </c>
      <c r="F114" s="366">
        <v>0</v>
      </c>
      <c r="G114" s="366">
        <v>0</v>
      </c>
      <c r="H114" s="366">
        <v>0</v>
      </c>
      <c r="I114" s="366">
        <v>0</v>
      </c>
      <c r="J114" s="366">
        <v>0</v>
      </c>
      <c r="K114" s="366">
        <v>0</v>
      </c>
      <c r="L114" s="366">
        <v>0</v>
      </c>
      <c r="M114" s="366">
        <v>0</v>
      </c>
      <c r="N114" s="366">
        <v>0</v>
      </c>
      <c r="O114" s="366">
        <v>0</v>
      </c>
      <c r="P114" s="366">
        <v>0</v>
      </c>
      <c r="Q114" s="366">
        <v>0</v>
      </c>
      <c r="R114" s="366">
        <v>0</v>
      </c>
      <c r="S114" s="366">
        <v>0</v>
      </c>
      <c r="T114" s="374" t="s">
        <v>1242</v>
      </c>
    </row>
    <row r="115" spans="1:20" ht="25.5">
      <c r="A115" s="364"/>
      <c r="B115" s="375" t="s">
        <v>1243</v>
      </c>
      <c r="C115" s="366">
        <v>10637180000</v>
      </c>
      <c r="D115" s="366">
        <v>10612748563</v>
      </c>
      <c r="E115" s="366">
        <v>10612748563</v>
      </c>
      <c r="F115" s="366">
        <v>0</v>
      </c>
      <c r="G115" s="366">
        <v>0</v>
      </c>
      <c r="H115" s="366">
        <v>0</v>
      </c>
      <c r="I115" s="366">
        <v>0</v>
      </c>
      <c r="J115" s="366">
        <v>0</v>
      </c>
      <c r="K115" s="366">
        <v>0</v>
      </c>
      <c r="L115" s="366">
        <v>0</v>
      </c>
      <c r="M115" s="366">
        <v>0</v>
      </c>
      <c r="N115" s="366">
        <v>0</v>
      </c>
      <c r="O115" s="366">
        <v>0</v>
      </c>
      <c r="P115" s="366">
        <v>0</v>
      </c>
      <c r="Q115" s="366">
        <v>0</v>
      </c>
      <c r="R115" s="366">
        <v>0</v>
      </c>
      <c r="S115" s="366">
        <v>0</v>
      </c>
      <c r="T115" s="374" t="s">
        <v>1244</v>
      </c>
    </row>
    <row r="116" spans="1:20" ht="25.5">
      <c r="A116" s="364"/>
      <c r="B116" s="375" t="s">
        <v>1245</v>
      </c>
      <c r="C116" s="366">
        <v>15717182000</v>
      </c>
      <c r="D116" s="366">
        <v>15582317900</v>
      </c>
      <c r="E116" s="366">
        <v>15582317900</v>
      </c>
      <c r="F116" s="366">
        <v>0</v>
      </c>
      <c r="G116" s="366">
        <v>0</v>
      </c>
      <c r="H116" s="366">
        <v>0</v>
      </c>
      <c r="I116" s="366">
        <v>0</v>
      </c>
      <c r="J116" s="366">
        <v>0</v>
      </c>
      <c r="K116" s="366">
        <v>0</v>
      </c>
      <c r="L116" s="366">
        <v>0</v>
      </c>
      <c r="M116" s="366">
        <v>0</v>
      </c>
      <c r="N116" s="366">
        <v>0</v>
      </c>
      <c r="O116" s="366">
        <v>0</v>
      </c>
      <c r="P116" s="366">
        <v>0</v>
      </c>
      <c r="Q116" s="366">
        <v>0</v>
      </c>
      <c r="R116" s="366">
        <v>0</v>
      </c>
      <c r="S116" s="366">
        <v>0</v>
      </c>
      <c r="T116" s="374" t="s">
        <v>1246</v>
      </c>
    </row>
    <row r="117" spans="1:20" ht="25.5">
      <c r="A117" s="364"/>
      <c r="B117" s="375" t="s">
        <v>1247</v>
      </c>
      <c r="C117" s="366">
        <v>10817976000</v>
      </c>
      <c r="D117" s="366">
        <v>10786032000</v>
      </c>
      <c r="E117" s="366">
        <v>10786032000</v>
      </c>
      <c r="F117" s="366">
        <v>0</v>
      </c>
      <c r="G117" s="366">
        <v>0</v>
      </c>
      <c r="H117" s="366">
        <v>0</v>
      </c>
      <c r="I117" s="366">
        <v>0</v>
      </c>
      <c r="J117" s="366">
        <v>0</v>
      </c>
      <c r="K117" s="366">
        <v>0</v>
      </c>
      <c r="L117" s="366">
        <v>0</v>
      </c>
      <c r="M117" s="366">
        <v>0</v>
      </c>
      <c r="N117" s="366">
        <v>0</v>
      </c>
      <c r="O117" s="366">
        <v>0</v>
      </c>
      <c r="P117" s="366">
        <v>0</v>
      </c>
      <c r="Q117" s="366">
        <v>0</v>
      </c>
      <c r="R117" s="366">
        <v>0</v>
      </c>
      <c r="S117" s="366">
        <v>0</v>
      </c>
      <c r="T117" s="374" t="s">
        <v>1081</v>
      </c>
    </row>
    <row r="118" spans="1:20" ht="25.5">
      <c r="A118" s="364"/>
      <c r="B118" s="375" t="s">
        <v>1248</v>
      </c>
      <c r="C118" s="366">
        <v>8389182000</v>
      </c>
      <c r="D118" s="366">
        <v>8384414000</v>
      </c>
      <c r="E118" s="366">
        <v>8384414000</v>
      </c>
      <c r="F118" s="366">
        <v>0</v>
      </c>
      <c r="G118" s="366">
        <v>0</v>
      </c>
      <c r="H118" s="366">
        <v>0</v>
      </c>
      <c r="I118" s="366">
        <v>0</v>
      </c>
      <c r="J118" s="366">
        <v>0</v>
      </c>
      <c r="K118" s="366">
        <v>0</v>
      </c>
      <c r="L118" s="366">
        <v>0</v>
      </c>
      <c r="M118" s="366">
        <v>0</v>
      </c>
      <c r="N118" s="366">
        <v>0</v>
      </c>
      <c r="O118" s="366">
        <v>0</v>
      </c>
      <c r="P118" s="366">
        <v>0</v>
      </c>
      <c r="Q118" s="366">
        <v>0</v>
      </c>
      <c r="R118" s="366">
        <v>0</v>
      </c>
      <c r="S118" s="366">
        <v>0</v>
      </c>
      <c r="T118" s="374" t="s">
        <v>1249</v>
      </c>
    </row>
    <row r="119" spans="1:20" ht="25.5">
      <c r="A119" s="364"/>
      <c r="B119" s="375" t="s">
        <v>1250</v>
      </c>
      <c r="C119" s="366">
        <v>12592670000</v>
      </c>
      <c r="D119" s="366">
        <v>12576648000</v>
      </c>
      <c r="E119" s="366">
        <v>12576648000</v>
      </c>
      <c r="F119" s="366">
        <v>0</v>
      </c>
      <c r="G119" s="366">
        <v>0</v>
      </c>
      <c r="H119" s="366">
        <v>0</v>
      </c>
      <c r="I119" s="366">
        <v>0</v>
      </c>
      <c r="J119" s="366">
        <v>0</v>
      </c>
      <c r="K119" s="366">
        <v>0</v>
      </c>
      <c r="L119" s="366">
        <v>0</v>
      </c>
      <c r="M119" s="366">
        <v>0</v>
      </c>
      <c r="N119" s="366">
        <v>0</v>
      </c>
      <c r="O119" s="366">
        <v>0</v>
      </c>
      <c r="P119" s="366">
        <v>0</v>
      </c>
      <c r="Q119" s="366">
        <v>0</v>
      </c>
      <c r="R119" s="366">
        <v>0</v>
      </c>
      <c r="S119" s="366">
        <v>0</v>
      </c>
      <c r="T119" s="374" t="s">
        <v>1212</v>
      </c>
    </row>
    <row r="120" spans="1:20" ht="25.5">
      <c r="A120" s="364"/>
      <c r="B120" s="375" t="s">
        <v>1251</v>
      </c>
      <c r="C120" s="366">
        <v>6131134000</v>
      </c>
      <c r="D120" s="366">
        <v>6131134000</v>
      </c>
      <c r="E120" s="366">
        <v>6131134000</v>
      </c>
      <c r="F120" s="366">
        <v>0</v>
      </c>
      <c r="G120" s="366">
        <v>0</v>
      </c>
      <c r="H120" s="366">
        <v>0</v>
      </c>
      <c r="I120" s="366">
        <v>0</v>
      </c>
      <c r="J120" s="366">
        <v>0</v>
      </c>
      <c r="K120" s="366">
        <v>0</v>
      </c>
      <c r="L120" s="366">
        <v>0</v>
      </c>
      <c r="M120" s="366">
        <v>0</v>
      </c>
      <c r="N120" s="366">
        <v>0</v>
      </c>
      <c r="O120" s="366">
        <v>0</v>
      </c>
      <c r="P120" s="366">
        <v>0</v>
      </c>
      <c r="Q120" s="366">
        <v>0</v>
      </c>
      <c r="R120" s="366">
        <v>0</v>
      </c>
      <c r="S120" s="366">
        <v>0</v>
      </c>
      <c r="T120" s="374" t="s">
        <v>1090</v>
      </c>
    </row>
    <row r="121" spans="1:20" ht="25.5">
      <c r="A121" s="364"/>
      <c r="B121" s="375" t="s">
        <v>1252</v>
      </c>
      <c r="C121" s="366">
        <v>8382542000</v>
      </c>
      <c r="D121" s="366">
        <v>8350598000</v>
      </c>
      <c r="E121" s="366">
        <v>8350598000</v>
      </c>
      <c r="F121" s="366">
        <v>0</v>
      </c>
      <c r="G121" s="366">
        <v>0</v>
      </c>
      <c r="H121" s="366">
        <v>0</v>
      </c>
      <c r="I121" s="366">
        <v>0</v>
      </c>
      <c r="J121" s="366">
        <v>0</v>
      </c>
      <c r="K121" s="366">
        <v>0</v>
      </c>
      <c r="L121" s="366">
        <v>0</v>
      </c>
      <c r="M121" s="366">
        <v>0</v>
      </c>
      <c r="N121" s="366">
        <v>0</v>
      </c>
      <c r="O121" s="366">
        <v>0</v>
      </c>
      <c r="P121" s="366">
        <v>0</v>
      </c>
      <c r="Q121" s="366">
        <v>0</v>
      </c>
      <c r="R121" s="366">
        <v>0</v>
      </c>
      <c r="S121" s="366">
        <v>0</v>
      </c>
      <c r="T121" s="374" t="s">
        <v>1121</v>
      </c>
    </row>
    <row r="122" spans="1:20" ht="25.5">
      <c r="A122" s="364"/>
      <c r="B122" s="375" t="s">
        <v>1253</v>
      </c>
      <c r="C122" s="366">
        <v>7820134000</v>
      </c>
      <c r="D122" s="366">
        <v>7818346000</v>
      </c>
      <c r="E122" s="366">
        <v>7818346000</v>
      </c>
      <c r="F122" s="366">
        <v>0</v>
      </c>
      <c r="G122" s="366">
        <v>0</v>
      </c>
      <c r="H122" s="366">
        <v>0</v>
      </c>
      <c r="I122" s="366">
        <v>0</v>
      </c>
      <c r="J122" s="366">
        <v>0</v>
      </c>
      <c r="K122" s="366">
        <v>0</v>
      </c>
      <c r="L122" s="366">
        <v>0</v>
      </c>
      <c r="M122" s="366">
        <v>0</v>
      </c>
      <c r="N122" s="366">
        <v>0</v>
      </c>
      <c r="O122" s="366">
        <v>0</v>
      </c>
      <c r="P122" s="366">
        <v>0</v>
      </c>
      <c r="Q122" s="366">
        <v>0</v>
      </c>
      <c r="R122" s="366">
        <v>0</v>
      </c>
      <c r="S122" s="366">
        <v>0</v>
      </c>
      <c r="T122" s="374" t="s">
        <v>1254</v>
      </c>
    </row>
    <row r="123" spans="1:20" ht="25.5">
      <c r="A123" s="364"/>
      <c r="B123" s="375" t="s">
        <v>1255</v>
      </c>
      <c r="C123" s="366">
        <v>3285339000</v>
      </c>
      <c r="D123" s="366">
        <v>3284739000</v>
      </c>
      <c r="E123" s="366">
        <v>3284739000</v>
      </c>
      <c r="F123" s="366">
        <v>0</v>
      </c>
      <c r="G123" s="366">
        <v>0</v>
      </c>
      <c r="H123" s="366">
        <v>0</v>
      </c>
      <c r="I123" s="366">
        <v>0</v>
      </c>
      <c r="J123" s="366">
        <v>0</v>
      </c>
      <c r="K123" s="366">
        <v>0</v>
      </c>
      <c r="L123" s="366">
        <v>0</v>
      </c>
      <c r="M123" s="366">
        <v>0</v>
      </c>
      <c r="N123" s="366">
        <v>0</v>
      </c>
      <c r="O123" s="366">
        <v>0</v>
      </c>
      <c r="P123" s="366">
        <v>0</v>
      </c>
      <c r="Q123" s="366">
        <v>0</v>
      </c>
      <c r="R123" s="366">
        <v>0</v>
      </c>
      <c r="S123" s="366">
        <v>0</v>
      </c>
      <c r="T123" s="374" t="s">
        <v>1254</v>
      </c>
    </row>
    <row r="124" spans="1:20">
      <c r="A124" s="364" t="s">
        <v>1073</v>
      </c>
      <c r="B124" s="373" t="s">
        <v>1256</v>
      </c>
      <c r="C124" s="366">
        <v>129369049039</v>
      </c>
      <c r="D124" s="366">
        <v>121641775059</v>
      </c>
      <c r="E124" s="366">
        <v>12525301200</v>
      </c>
      <c r="F124" s="366">
        <v>0</v>
      </c>
      <c r="G124" s="366">
        <v>0</v>
      </c>
      <c r="H124" s="366">
        <v>0</v>
      </c>
      <c r="I124" s="366">
        <v>98941728596</v>
      </c>
      <c r="J124" s="366">
        <v>0</v>
      </c>
      <c r="K124" s="366">
        <v>0</v>
      </c>
      <c r="L124" s="366">
        <v>0</v>
      </c>
      <c r="M124" s="366">
        <v>0</v>
      </c>
      <c r="N124" s="366">
        <v>0</v>
      </c>
      <c r="O124" s="366">
        <v>0</v>
      </c>
      <c r="P124" s="366">
        <v>0</v>
      </c>
      <c r="Q124" s="366">
        <v>10174745263</v>
      </c>
      <c r="R124" s="366">
        <v>0</v>
      </c>
      <c r="S124" s="366">
        <v>0</v>
      </c>
      <c r="T124" s="374" t="s">
        <v>1257</v>
      </c>
    </row>
    <row r="125" spans="1:20" ht="25.5">
      <c r="A125" s="364"/>
      <c r="B125" s="375" t="s">
        <v>1258</v>
      </c>
      <c r="C125" s="366">
        <v>671646519</v>
      </c>
      <c r="D125" s="366">
        <v>638796439</v>
      </c>
      <c r="E125" s="366">
        <v>0</v>
      </c>
      <c r="F125" s="366">
        <v>0</v>
      </c>
      <c r="G125" s="366">
        <v>0</v>
      </c>
      <c r="H125" s="366">
        <v>0</v>
      </c>
      <c r="I125" s="366">
        <v>638796439</v>
      </c>
      <c r="J125" s="366">
        <v>0</v>
      </c>
      <c r="K125" s="366">
        <v>0</v>
      </c>
      <c r="L125" s="366">
        <v>0</v>
      </c>
      <c r="M125" s="366">
        <v>0</v>
      </c>
      <c r="N125" s="366">
        <v>0</v>
      </c>
      <c r="O125" s="366">
        <v>0</v>
      </c>
      <c r="P125" s="366">
        <v>0</v>
      </c>
      <c r="Q125" s="366">
        <v>0</v>
      </c>
      <c r="R125" s="366">
        <v>0</v>
      </c>
      <c r="S125" s="366">
        <v>0</v>
      </c>
      <c r="T125" s="374" t="s">
        <v>1259</v>
      </c>
    </row>
    <row r="126" spans="1:20" ht="25.5">
      <c r="A126" s="364"/>
      <c r="B126" s="375" t="s">
        <v>1260</v>
      </c>
      <c r="C126" s="366">
        <v>573157000</v>
      </c>
      <c r="D126" s="366">
        <v>558699893</v>
      </c>
      <c r="E126" s="366">
        <v>0</v>
      </c>
      <c r="F126" s="366">
        <v>0</v>
      </c>
      <c r="G126" s="366">
        <v>0</v>
      </c>
      <c r="H126" s="366">
        <v>0</v>
      </c>
      <c r="I126" s="366">
        <v>558699893</v>
      </c>
      <c r="J126" s="366">
        <v>0</v>
      </c>
      <c r="K126" s="366">
        <v>0</v>
      </c>
      <c r="L126" s="366">
        <v>0</v>
      </c>
      <c r="M126" s="366">
        <v>0</v>
      </c>
      <c r="N126" s="366">
        <v>0</v>
      </c>
      <c r="O126" s="366">
        <v>0</v>
      </c>
      <c r="P126" s="366">
        <v>0</v>
      </c>
      <c r="Q126" s="366">
        <v>0</v>
      </c>
      <c r="R126" s="366">
        <v>0</v>
      </c>
      <c r="S126" s="366">
        <v>0</v>
      </c>
      <c r="T126" s="374" t="s">
        <v>1261</v>
      </c>
    </row>
    <row r="127" spans="1:20" ht="25.5">
      <c r="A127" s="364"/>
      <c r="B127" s="375" t="s">
        <v>1262</v>
      </c>
      <c r="C127" s="366">
        <v>731441000</v>
      </c>
      <c r="D127" s="366">
        <v>719051000</v>
      </c>
      <c r="E127" s="366">
        <v>0</v>
      </c>
      <c r="F127" s="366">
        <v>0</v>
      </c>
      <c r="G127" s="366">
        <v>0</v>
      </c>
      <c r="H127" s="366">
        <v>0</v>
      </c>
      <c r="I127" s="366">
        <v>719051000</v>
      </c>
      <c r="J127" s="366">
        <v>0</v>
      </c>
      <c r="K127" s="366">
        <v>0</v>
      </c>
      <c r="L127" s="366">
        <v>0</v>
      </c>
      <c r="M127" s="366">
        <v>0</v>
      </c>
      <c r="N127" s="366">
        <v>0</v>
      </c>
      <c r="O127" s="366">
        <v>0</v>
      </c>
      <c r="P127" s="366">
        <v>0</v>
      </c>
      <c r="Q127" s="366">
        <v>0</v>
      </c>
      <c r="R127" s="366">
        <v>0</v>
      </c>
      <c r="S127" s="366">
        <v>0</v>
      </c>
      <c r="T127" s="374" t="s">
        <v>1263</v>
      </c>
    </row>
    <row r="128" spans="1:20" ht="38.25">
      <c r="A128" s="364"/>
      <c r="B128" s="375" t="s">
        <v>1264</v>
      </c>
      <c r="C128" s="366">
        <v>3035698000</v>
      </c>
      <c r="D128" s="366">
        <v>3035698000</v>
      </c>
      <c r="E128" s="366">
        <v>40000000</v>
      </c>
      <c r="F128" s="366">
        <v>0</v>
      </c>
      <c r="G128" s="366">
        <v>0</v>
      </c>
      <c r="H128" s="366">
        <v>0</v>
      </c>
      <c r="I128" s="366">
        <v>2995698000</v>
      </c>
      <c r="J128" s="366">
        <v>0</v>
      </c>
      <c r="K128" s="366">
        <v>0</v>
      </c>
      <c r="L128" s="366">
        <v>0</v>
      </c>
      <c r="M128" s="366">
        <v>0</v>
      </c>
      <c r="N128" s="366">
        <v>0</v>
      </c>
      <c r="O128" s="366">
        <v>0</v>
      </c>
      <c r="P128" s="366">
        <v>0</v>
      </c>
      <c r="Q128" s="366">
        <v>0</v>
      </c>
      <c r="R128" s="366">
        <v>0</v>
      </c>
      <c r="S128" s="366">
        <v>0</v>
      </c>
      <c r="T128" s="374" t="s">
        <v>1090</v>
      </c>
    </row>
    <row r="129" spans="1:20" ht="25.5">
      <c r="A129" s="364"/>
      <c r="B129" s="375" t="s">
        <v>1265</v>
      </c>
      <c r="C129" s="366">
        <v>13165839400</v>
      </c>
      <c r="D129" s="366">
        <v>11269301200</v>
      </c>
      <c r="E129" s="366">
        <v>11269301200</v>
      </c>
      <c r="F129" s="366">
        <v>0</v>
      </c>
      <c r="G129" s="366">
        <v>0</v>
      </c>
      <c r="H129" s="366">
        <v>0</v>
      </c>
      <c r="I129" s="366">
        <v>0</v>
      </c>
      <c r="J129" s="366">
        <v>0</v>
      </c>
      <c r="K129" s="366">
        <v>0</v>
      </c>
      <c r="L129" s="366">
        <v>0</v>
      </c>
      <c r="M129" s="366">
        <v>0</v>
      </c>
      <c r="N129" s="366">
        <v>0</v>
      </c>
      <c r="O129" s="366">
        <v>0</v>
      </c>
      <c r="P129" s="366">
        <v>0</v>
      </c>
      <c r="Q129" s="366">
        <v>0</v>
      </c>
      <c r="R129" s="366">
        <v>0</v>
      </c>
      <c r="S129" s="366">
        <v>0</v>
      </c>
      <c r="T129" s="374" t="s">
        <v>1266</v>
      </c>
    </row>
    <row r="130" spans="1:20" ht="25.5">
      <c r="A130" s="364"/>
      <c r="B130" s="375" t="s">
        <v>1267</v>
      </c>
      <c r="C130" s="366">
        <v>2544495000</v>
      </c>
      <c r="D130" s="366">
        <v>2157875200</v>
      </c>
      <c r="E130" s="366">
        <v>220000000</v>
      </c>
      <c r="F130" s="366">
        <v>0</v>
      </c>
      <c r="G130" s="366">
        <v>0</v>
      </c>
      <c r="H130" s="366">
        <v>0</v>
      </c>
      <c r="I130" s="366">
        <v>1937875200</v>
      </c>
      <c r="J130" s="366">
        <v>0</v>
      </c>
      <c r="K130" s="366">
        <v>0</v>
      </c>
      <c r="L130" s="366">
        <v>0</v>
      </c>
      <c r="M130" s="366">
        <v>0</v>
      </c>
      <c r="N130" s="366">
        <v>0</v>
      </c>
      <c r="O130" s="366">
        <v>0</v>
      </c>
      <c r="P130" s="366">
        <v>0</v>
      </c>
      <c r="Q130" s="366">
        <v>0</v>
      </c>
      <c r="R130" s="366">
        <v>0</v>
      </c>
      <c r="S130" s="366">
        <v>0</v>
      </c>
      <c r="T130" s="374" t="s">
        <v>1268</v>
      </c>
    </row>
    <row r="131" spans="1:20" ht="25.5">
      <c r="A131" s="364"/>
      <c r="B131" s="375" t="s">
        <v>1269</v>
      </c>
      <c r="C131" s="366">
        <v>478500000</v>
      </c>
      <c r="D131" s="366">
        <v>449212260</v>
      </c>
      <c r="E131" s="366">
        <v>40000000</v>
      </c>
      <c r="F131" s="366">
        <v>0</v>
      </c>
      <c r="G131" s="366">
        <v>0</v>
      </c>
      <c r="H131" s="366">
        <v>0</v>
      </c>
      <c r="I131" s="366">
        <v>409212260</v>
      </c>
      <c r="J131" s="366">
        <v>0</v>
      </c>
      <c r="K131" s="366">
        <v>0</v>
      </c>
      <c r="L131" s="366">
        <v>0</v>
      </c>
      <c r="M131" s="366">
        <v>0</v>
      </c>
      <c r="N131" s="366">
        <v>0</v>
      </c>
      <c r="O131" s="366">
        <v>0</v>
      </c>
      <c r="P131" s="366">
        <v>0</v>
      </c>
      <c r="Q131" s="366">
        <v>0</v>
      </c>
      <c r="R131" s="366">
        <v>0</v>
      </c>
      <c r="S131" s="366">
        <v>0</v>
      </c>
      <c r="T131" s="374" t="s">
        <v>1270</v>
      </c>
    </row>
    <row r="132" spans="1:20" ht="25.5">
      <c r="A132" s="364"/>
      <c r="B132" s="375" t="s">
        <v>1271</v>
      </c>
      <c r="C132" s="366">
        <v>6250000</v>
      </c>
      <c r="D132" s="366">
        <v>6250000</v>
      </c>
      <c r="E132" s="366">
        <v>0</v>
      </c>
      <c r="F132" s="366">
        <v>0</v>
      </c>
      <c r="G132" s="366">
        <v>0</v>
      </c>
      <c r="H132" s="366">
        <v>0</v>
      </c>
      <c r="I132" s="366">
        <v>6250000</v>
      </c>
      <c r="J132" s="366">
        <v>0</v>
      </c>
      <c r="K132" s="366">
        <v>0</v>
      </c>
      <c r="L132" s="366">
        <v>0</v>
      </c>
      <c r="M132" s="366">
        <v>0</v>
      </c>
      <c r="N132" s="366">
        <v>0</v>
      </c>
      <c r="O132" s="366">
        <v>0</v>
      </c>
      <c r="P132" s="366">
        <v>0</v>
      </c>
      <c r="Q132" s="366">
        <v>0</v>
      </c>
      <c r="R132" s="366">
        <v>0</v>
      </c>
      <c r="S132" s="366">
        <v>0</v>
      </c>
      <c r="T132" s="374" t="s">
        <v>1090</v>
      </c>
    </row>
    <row r="133" spans="1:20" ht="25.5">
      <c r="A133" s="364"/>
      <c r="B133" s="375" t="s">
        <v>1272</v>
      </c>
      <c r="C133" s="366">
        <v>8140417000</v>
      </c>
      <c r="D133" s="366">
        <v>7776479983</v>
      </c>
      <c r="E133" s="366">
        <v>0</v>
      </c>
      <c r="F133" s="366">
        <v>0</v>
      </c>
      <c r="G133" s="366">
        <v>0</v>
      </c>
      <c r="H133" s="366">
        <v>0</v>
      </c>
      <c r="I133" s="366">
        <v>7776479983</v>
      </c>
      <c r="J133" s="366">
        <v>0</v>
      </c>
      <c r="K133" s="366">
        <v>0</v>
      </c>
      <c r="L133" s="366">
        <v>0</v>
      </c>
      <c r="M133" s="366">
        <v>0</v>
      </c>
      <c r="N133" s="366">
        <v>0</v>
      </c>
      <c r="O133" s="366">
        <v>0</v>
      </c>
      <c r="P133" s="366">
        <v>0</v>
      </c>
      <c r="Q133" s="366">
        <v>0</v>
      </c>
      <c r="R133" s="366">
        <v>0</v>
      </c>
      <c r="S133" s="366">
        <v>0</v>
      </c>
      <c r="T133" s="374" t="s">
        <v>1273</v>
      </c>
    </row>
    <row r="134" spans="1:20" ht="38.25">
      <c r="A134" s="364"/>
      <c r="B134" s="375" t="s">
        <v>1274</v>
      </c>
      <c r="C134" s="366">
        <v>4883000000</v>
      </c>
      <c r="D134" s="366">
        <v>4440476331</v>
      </c>
      <c r="E134" s="366">
        <v>0</v>
      </c>
      <c r="F134" s="366">
        <v>0</v>
      </c>
      <c r="G134" s="366">
        <v>0</v>
      </c>
      <c r="H134" s="366">
        <v>0</v>
      </c>
      <c r="I134" s="366">
        <v>4440476331</v>
      </c>
      <c r="J134" s="366">
        <v>0</v>
      </c>
      <c r="K134" s="366">
        <v>0</v>
      </c>
      <c r="L134" s="366">
        <v>0</v>
      </c>
      <c r="M134" s="366">
        <v>0</v>
      </c>
      <c r="N134" s="366">
        <v>0</v>
      </c>
      <c r="O134" s="366">
        <v>0</v>
      </c>
      <c r="P134" s="366">
        <v>0</v>
      </c>
      <c r="Q134" s="366">
        <v>0</v>
      </c>
      <c r="R134" s="366">
        <v>0</v>
      </c>
      <c r="S134" s="366">
        <v>0</v>
      </c>
      <c r="T134" s="374" t="s">
        <v>1275</v>
      </c>
    </row>
    <row r="135" spans="1:20" ht="25.5">
      <c r="A135" s="364"/>
      <c r="B135" s="375" t="s">
        <v>1276</v>
      </c>
      <c r="C135" s="366">
        <v>13060390000</v>
      </c>
      <c r="D135" s="366">
        <v>12172557540</v>
      </c>
      <c r="E135" s="366">
        <v>0</v>
      </c>
      <c r="F135" s="366">
        <v>0</v>
      </c>
      <c r="G135" s="366">
        <v>0</v>
      </c>
      <c r="H135" s="366">
        <v>0</v>
      </c>
      <c r="I135" s="366">
        <v>12172557540</v>
      </c>
      <c r="J135" s="366">
        <v>0</v>
      </c>
      <c r="K135" s="366">
        <v>0</v>
      </c>
      <c r="L135" s="366">
        <v>0</v>
      </c>
      <c r="M135" s="366">
        <v>0</v>
      </c>
      <c r="N135" s="366">
        <v>0</v>
      </c>
      <c r="O135" s="366">
        <v>0</v>
      </c>
      <c r="P135" s="366">
        <v>0</v>
      </c>
      <c r="Q135" s="366">
        <v>0</v>
      </c>
      <c r="R135" s="366">
        <v>0</v>
      </c>
      <c r="S135" s="366">
        <v>0</v>
      </c>
      <c r="T135" s="374" t="s">
        <v>1277</v>
      </c>
    </row>
    <row r="136" spans="1:20" ht="25.5">
      <c r="A136" s="364"/>
      <c r="B136" s="375" t="s">
        <v>1278</v>
      </c>
      <c r="C136" s="366">
        <v>9803192120</v>
      </c>
      <c r="D136" s="366">
        <v>9425404000</v>
      </c>
      <c r="E136" s="366">
        <v>36000000</v>
      </c>
      <c r="F136" s="366">
        <v>0</v>
      </c>
      <c r="G136" s="366">
        <v>0</v>
      </c>
      <c r="H136" s="366">
        <v>0</v>
      </c>
      <c r="I136" s="366">
        <v>3270000000</v>
      </c>
      <c r="J136" s="366">
        <v>0</v>
      </c>
      <c r="K136" s="366">
        <v>0</v>
      </c>
      <c r="L136" s="366">
        <v>0</v>
      </c>
      <c r="M136" s="366">
        <v>0</v>
      </c>
      <c r="N136" s="366">
        <v>0</v>
      </c>
      <c r="O136" s="366">
        <v>0</v>
      </c>
      <c r="P136" s="366">
        <v>0</v>
      </c>
      <c r="Q136" s="366">
        <v>6119404000</v>
      </c>
      <c r="R136" s="366">
        <v>0</v>
      </c>
      <c r="S136" s="366">
        <v>0</v>
      </c>
      <c r="T136" s="374" t="s">
        <v>1279</v>
      </c>
    </row>
    <row r="137" spans="1:20" ht="25.5">
      <c r="A137" s="364"/>
      <c r="B137" s="375" t="s">
        <v>1280</v>
      </c>
      <c r="C137" s="366">
        <v>26756510000</v>
      </c>
      <c r="D137" s="366">
        <v>26583700340</v>
      </c>
      <c r="E137" s="366">
        <v>440000000</v>
      </c>
      <c r="F137" s="366">
        <v>0</v>
      </c>
      <c r="G137" s="366">
        <v>0</v>
      </c>
      <c r="H137" s="366">
        <v>0</v>
      </c>
      <c r="I137" s="366">
        <v>26143700340</v>
      </c>
      <c r="J137" s="366">
        <v>0</v>
      </c>
      <c r="K137" s="366">
        <v>0</v>
      </c>
      <c r="L137" s="366">
        <v>0</v>
      </c>
      <c r="M137" s="366">
        <v>0</v>
      </c>
      <c r="N137" s="366">
        <v>0</v>
      </c>
      <c r="O137" s="366">
        <v>0</v>
      </c>
      <c r="P137" s="366">
        <v>0</v>
      </c>
      <c r="Q137" s="366">
        <v>0</v>
      </c>
      <c r="R137" s="366">
        <v>0</v>
      </c>
      <c r="S137" s="366">
        <v>0</v>
      </c>
      <c r="T137" s="374" t="s">
        <v>1281</v>
      </c>
    </row>
    <row r="138" spans="1:20" ht="25.5">
      <c r="A138" s="364"/>
      <c r="B138" s="375" t="s">
        <v>1282</v>
      </c>
      <c r="C138" s="366">
        <v>336333000</v>
      </c>
      <c r="D138" s="366">
        <v>336333000</v>
      </c>
      <c r="E138" s="366">
        <v>160000000</v>
      </c>
      <c r="F138" s="366">
        <v>0</v>
      </c>
      <c r="G138" s="366">
        <v>0</v>
      </c>
      <c r="H138" s="366">
        <v>0</v>
      </c>
      <c r="I138" s="366">
        <v>176333000</v>
      </c>
      <c r="J138" s="366">
        <v>0</v>
      </c>
      <c r="K138" s="366">
        <v>0</v>
      </c>
      <c r="L138" s="366">
        <v>0</v>
      </c>
      <c r="M138" s="366">
        <v>0</v>
      </c>
      <c r="N138" s="366">
        <v>0</v>
      </c>
      <c r="O138" s="366">
        <v>0</v>
      </c>
      <c r="P138" s="366">
        <v>0</v>
      </c>
      <c r="Q138" s="366">
        <v>0</v>
      </c>
      <c r="R138" s="366">
        <v>0</v>
      </c>
      <c r="S138" s="366">
        <v>0</v>
      </c>
      <c r="T138" s="374" t="s">
        <v>1090</v>
      </c>
    </row>
    <row r="139" spans="1:20" ht="38.25">
      <c r="A139" s="364"/>
      <c r="B139" s="375" t="s">
        <v>1283</v>
      </c>
      <c r="C139" s="366">
        <v>6782511000</v>
      </c>
      <c r="D139" s="366">
        <v>6350921803</v>
      </c>
      <c r="E139" s="366">
        <v>0</v>
      </c>
      <c r="F139" s="366">
        <v>0</v>
      </c>
      <c r="G139" s="366">
        <v>0</v>
      </c>
      <c r="H139" s="366">
        <v>0</v>
      </c>
      <c r="I139" s="366">
        <v>4433218000</v>
      </c>
      <c r="J139" s="366">
        <v>0</v>
      </c>
      <c r="K139" s="366">
        <v>0</v>
      </c>
      <c r="L139" s="366">
        <v>0</v>
      </c>
      <c r="M139" s="366">
        <v>0</v>
      </c>
      <c r="N139" s="366">
        <v>0</v>
      </c>
      <c r="O139" s="366">
        <v>0</v>
      </c>
      <c r="P139" s="366">
        <v>0</v>
      </c>
      <c r="Q139" s="366">
        <v>1917703803</v>
      </c>
      <c r="R139" s="366">
        <v>0</v>
      </c>
      <c r="S139" s="366">
        <v>0</v>
      </c>
      <c r="T139" s="374" t="s">
        <v>1284</v>
      </c>
    </row>
    <row r="140" spans="1:20" ht="25.5">
      <c r="A140" s="364"/>
      <c r="B140" s="375" t="s">
        <v>1285</v>
      </c>
      <c r="C140" s="366">
        <v>3359346000</v>
      </c>
      <c r="D140" s="366">
        <v>3240298500</v>
      </c>
      <c r="E140" s="366">
        <v>280000000</v>
      </c>
      <c r="F140" s="366">
        <v>0</v>
      </c>
      <c r="G140" s="366">
        <v>0</v>
      </c>
      <c r="H140" s="366">
        <v>0</v>
      </c>
      <c r="I140" s="366">
        <v>2960298500</v>
      </c>
      <c r="J140" s="366">
        <v>0</v>
      </c>
      <c r="K140" s="366">
        <v>0</v>
      </c>
      <c r="L140" s="366">
        <v>0</v>
      </c>
      <c r="M140" s="366">
        <v>0</v>
      </c>
      <c r="N140" s="366">
        <v>0</v>
      </c>
      <c r="O140" s="366">
        <v>0</v>
      </c>
      <c r="P140" s="366">
        <v>0</v>
      </c>
      <c r="Q140" s="366">
        <v>0</v>
      </c>
      <c r="R140" s="366">
        <v>0</v>
      </c>
      <c r="S140" s="366">
        <v>0</v>
      </c>
      <c r="T140" s="374" t="s">
        <v>1286</v>
      </c>
    </row>
    <row r="141" spans="1:20" ht="25.5">
      <c r="A141" s="364"/>
      <c r="B141" s="375" t="s">
        <v>1287</v>
      </c>
      <c r="C141" s="366">
        <v>1022683000</v>
      </c>
      <c r="D141" s="366">
        <v>1003964960</v>
      </c>
      <c r="E141" s="366">
        <v>0</v>
      </c>
      <c r="F141" s="366">
        <v>0</v>
      </c>
      <c r="G141" s="366">
        <v>0</v>
      </c>
      <c r="H141" s="366">
        <v>0</v>
      </c>
      <c r="I141" s="366">
        <v>1003964960</v>
      </c>
      <c r="J141" s="366">
        <v>0</v>
      </c>
      <c r="K141" s="366">
        <v>0</v>
      </c>
      <c r="L141" s="366">
        <v>0</v>
      </c>
      <c r="M141" s="366">
        <v>0</v>
      </c>
      <c r="N141" s="366">
        <v>0</v>
      </c>
      <c r="O141" s="366">
        <v>0</v>
      </c>
      <c r="P141" s="366">
        <v>0</v>
      </c>
      <c r="Q141" s="366">
        <v>0</v>
      </c>
      <c r="R141" s="366">
        <v>0</v>
      </c>
      <c r="S141" s="366">
        <v>0</v>
      </c>
      <c r="T141" s="374" t="s">
        <v>1288</v>
      </c>
    </row>
    <row r="142" spans="1:20" ht="25.5">
      <c r="A142" s="364"/>
      <c r="B142" s="375" t="s">
        <v>1289</v>
      </c>
      <c r="C142" s="366">
        <v>2733521000</v>
      </c>
      <c r="D142" s="366">
        <v>2732637460</v>
      </c>
      <c r="E142" s="366">
        <v>0</v>
      </c>
      <c r="F142" s="366">
        <v>0</v>
      </c>
      <c r="G142" s="366">
        <v>0</v>
      </c>
      <c r="H142" s="366">
        <v>0</v>
      </c>
      <c r="I142" s="366">
        <v>595000000</v>
      </c>
      <c r="J142" s="366">
        <v>0</v>
      </c>
      <c r="K142" s="366">
        <v>0</v>
      </c>
      <c r="L142" s="366">
        <v>0</v>
      </c>
      <c r="M142" s="366">
        <v>0</v>
      </c>
      <c r="N142" s="366">
        <v>0</v>
      </c>
      <c r="O142" s="366">
        <v>0</v>
      </c>
      <c r="P142" s="366">
        <v>0</v>
      </c>
      <c r="Q142" s="366">
        <v>2137637460</v>
      </c>
      <c r="R142" s="366">
        <v>0</v>
      </c>
      <c r="S142" s="366">
        <v>0</v>
      </c>
      <c r="T142" s="374" t="s">
        <v>1290</v>
      </c>
    </row>
    <row r="143" spans="1:20" ht="51">
      <c r="A143" s="364"/>
      <c r="B143" s="375" t="s">
        <v>1291</v>
      </c>
      <c r="C143" s="366">
        <v>100801000</v>
      </c>
      <c r="D143" s="366">
        <v>100801000</v>
      </c>
      <c r="E143" s="366">
        <v>0</v>
      </c>
      <c r="F143" s="366">
        <v>0</v>
      </c>
      <c r="G143" s="366">
        <v>0</v>
      </c>
      <c r="H143" s="366">
        <v>0</v>
      </c>
      <c r="I143" s="366">
        <v>100801000</v>
      </c>
      <c r="J143" s="366">
        <v>0</v>
      </c>
      <c r="K143" s="366">
        <v>0</v>
      </c>
      <c r="L143" s="366">
        <v>0</v>
      </c>
      <c r="M143" s="366">
        <v>0</v>
      </c>
      <c r="N143" s="366">
        <v>0</v>
      </c>
      <c r="O143" s="366">
        <v>0</v>
      </c>
      <c r="P143" s="366">
        <v>0</v>
      </c>
      <c r="Q143" s="366">
        <v>0</v>
      </c>
      <c r="R143" s="366">
        <v>0</v>
      </c>
      <c r="S143" s="366">
        <v>0</v>
      </c>
      <c r="T143" s="374" t="s">
        <v>1090</v>
      </c>
    </row>
    <row r="144" spans="1:20" ht="25.5">
      <c r="A144" s="364"/>
      <c r="B144" s="375" t="s">
        <v>1292</v>
      </c>
      <c r="C144" s="366">
        <v>27683318000</v>
      </c>
      <c r="D144" s="366">
        <v>25143316150</v>
      </c>
      <c r="E144" s="366">
        <v>40000000</v>
      </c>
      <c r="F144" s="366">
        <v>0</v>
      </c>
      <c r="G144" s="366">
        <v>0</v>
      </c>
      <c r="H144" s="366">
        <v>0</v>
      </c>
      <c r="I144" s="366">
        <v>25103316150</v>
      </c>
      <c r="J144" s="366">
        <v>0</v>
      </c>
      <c r="K144" s="366">
        <v>0</v>
      </c>
      <c r="L144" s="366">
        <v>0</v>
      </c>
      <c r="M144" s="366">
        <v>0</v>
      </c>
      <c r="N144" s="366">
        <v>0</v>
      </c>
      <c r="O144" s="366">
        <v>0</v>
      </c>
      <c r="P144" s="366">
        <v>0</v>
      </c>
      <c r="Q144" s="366">
        <v>0</v>
      </c>
      <c r="R144" s="366">
        <v>0</v>
      </c>
      <c r="S144" s="366">
        <v>0</v>
      </c>
      <c r="T144" s="374" t="s">
        <v>1293</v>
      </c>
    </row>
    <row r="145" spans="1:20" ht="38.25">
      <c r="A145" s="364"/>
      <c r="B145" s="375" t="s">
        <v>1294</v>
      </c>
      <c r="C145" s="366">
        <v>3500000000</v>
      </c>
      <c r="D145" s="366">
        <v>3500000000</v>
      </c>
      <c r="E145" s="366">
        <v>0</v>
      </c>
      <c r="F145" s="366">
        <v>0</v>
      </c>
      <c r="G145" s="366">
        <v>0</v>
      </c>
      <c r="H145" s="366">
        <v>0</v>
      </c>
      <c r="I145" s="366">
        <v>3500000000</v>
      </c>
      <c r="J145" s="366">
        <v>0</v>
      </c>
      <c r="K145" s="366">
        <v>0</v>
      </c>
      <c r="L145" s="366">
        <v>0</v>
      </c>
      <c r="M145" s="366">
        <v>0</v>
      </c>
      <c r="N145" s="366">
        <v>0</v>
      </c>
      <c r="O145" s="366">
        <v>0</v>
      </c>
      <c r="P145" s="366">
        <v>0</v>
      </c>
      <c r="Q145" s="366">
        <v>0</v>
      </c>
      <c r="R145" s="366">
        <v>0</v>
      </c>
      <c r="S145" s="366">
        <v>0</v>
      </c>
      <c r="T145" s="374" t="s">
        <v>1090</v>
      </c>
    </row>
    <row r="146" spans="1:20" ht="25.5">
      <c r="A146" s="364" t="s">
        <v>1074</v>
      </c>
      <c r="B146" s="373" t="s">
        <v>347</v>
      </c>
      <c r="C146" s="366">
        <v>173495958400</v>
      </c>
      <c r="D146" s="366">
        <v>137878346402</v>
      </c>
      <c r="E146" s="366">
        <v>71363723446</v>
      </c>
      <c r="F146" s="366">
        <v>0</v>
      </c>
      <c r="G146" s="366">
        <v>0</v>
      </c>
      <c r="H146" s="366">
        <v>29629280</v>
      </c>
      <c r="I146" s="366">
        <v>0</v>
      </c>
      <c r="J146" s="366">
        <v>137000000</v>
      </c>
      <c r="K146" s="366">
        <v>0</v>
      </c>
      <c r="L146" s="366">
        <v>0</v>
      </c>
      <c r="M146" s="366">
        <v>0</v>
      </c>
      <c r="N146" s="366">
        <v>0</v>
      </c>
      <c r="O146" s="366">
        <v>0</v>
      </c>
      <c r="P146" s="366">
        <v>0</v>
      </c>
      <c r="Q146" s="366">
        <v>11721766260</v>
      </c>
      <c r="R146" s="366">
        <v>54626227416</v>
      </c>
      <c r="S146" s="366">
        <v>0</v>
      </c>
      <c r="T146" s="374" t="s">
        <v>1295</v>
      </c>
    </row>
    <row r="147" spans="1:20" ht="25.5">
      <c r="A147" s="364"/>
      <c r="B147" s="375" t="s">
        <v>1296</v>
      </c>
      <c r="C147" s="366">
        <v>35079012000</v>
      </c>
      <c r="D147" s="366">
        <v>24917146000</v>
      </c>
      <c r="E147" s="366">
        <v>24917146000</v>
      </c>
      <c r="F147" s="366">
        <v>0</v>
      </c>
      <c r="G147" s="366">
        <v>0</v>
      </c>
      <c r="H147" s="366">
        <v>0</v>
      </c>
      <c r="I147" s="366">
        <v>0</v>
      </c>
      <c r="J147" s="366">
        <v>0</v>
      </c>
      <c r="K147" s="366">
        <v>0</v>
      </c>
      <c r="L147" s="366">
        <v>0</v>
      </c>
      <c r="M147" s="366">
        <v>0</v>
      </c>
      <c r="N147" s="366">
        <v>0</v>
      </c>
      <c r="O147" s="366">
        <v>0</v>
      </c>
      <c r="P147" s="366">
        <v>0</v>
      </c>
      <c r="Q147" s="366">
        <v>0</v>
      </c>
      <c r="R147" s="366">
        <v>0</v>
      </c>
      <c r="S147" s="366">
        <v>0</v>
      </c>
      <c r="T147" s="374" t="s">
        <v>1297</v>
      </c>
    </row>
    <row r="148" spans="1:20" ht="25.5">
      <c r="A148" s="364"/>
      <c r="B148" s="375" t="s">
        <v>1298</v>
      </c>
      <c r="C148" s="366">
        <v>17176377000</v>
      </c>
      <c r="D148" s="366">
        <v>11594097000</v>
      </c>
      <c r="E148" s="366">
        <v>11594097000</v>
      </c>
      <c r="F148" s="366">
        <v>0</v>
      </c>
      <c r="G148" s="366">
        <v>0</v>
      </c>
      <c r="H148" s="366">
        <v>0</v>
      </c>
      <c r="I148" s="366">
        <v>0</v>
      </c>
      <c r="J148" s="366">
        <v>0</v>
      </c>
      <c r="K148" s="366">
        <v>0</v>
      </c>
      <c r="L148" s="366">
        <v>0</v>
      </c>
      <c r="M148" s="366">
        <v>0</v>
      </c>
      <c r="N148" s="366">
        <v>0</v>
      </c>
      <c r="O148" s="366">
        <v>0</v>
      </c>
      <c r="P148" s="366">
        <v>0</v>
      </c>
      <c r="Q148" s="366">
        <v>0</v>
      </c>
      <c r="R148" s="366">
        <v>0</v>
      </c>
      <c r="S148" s="366">
        <v>0</v>
      </c>
      <c r="T148" s="374" t="s">
        <v>1299</v>
      </c>
    </row>
    <row r="149" spans="1:20" ht="38.25">
      <c r="A149" s="364"/>
      <c r="B149" s="375" t="s">
        <v>1300</v>
      </c>
      <c r="C149" s="366">
        <v>54478074000</v>
      </c>
      <c r="D149" s="366">
        <v>35675367485</v>
      </c>
      <c r="E149" s="366">
        <v>397295503</v>
      </c>
      <c r="F149" s="366">
        <v>0</v>
      </c>
      <c r="G149" s="366">
        <v>0</v>
      </c>
      <c r="H149" s="366">
        <v>29629280</v>
      </c>
      <c r="I149" s="366">
        <v>0</v>
      </c>
      <c r="J149" s="366">
        <v>137000000</v>
      </c>
      <c r="K149" s="366">
        <v>0</v>
      </c>
      <c r="L149" s="366">
        <v>0</v>
      </c>
      <c r="M149" s="366">
        <v>0</v>
      </c>
      <c r="N149" s="366">
        <v>0</v>
      </c>
      <c r="O149" s="366">
        <v>0</v>
      </c>
      <c r="P149" s="366">
        <v>0</v>
      </c>
      <c r="Q149" s="366">
        <v>11721766260</v>
      </c>
      <c r="R149" s="366">
        <v>23389676442</v>
      </c>
      <c r="S149" s="366">
        <v>0</v>
      </c>
      <c r="T149" s="374" t="s">
        <v>1301</v>
      </c>
    </row>
    <row r="150" spans="1:20" ht="25.5">
      <c r="A150" s="364"/>
      <c r="B150" s="375" t="s">
        <v>1302</v>
      </c>
      <c r="C150" s="366">
        <v>7815762000</v>
      </c>
      <c r="D150" s="366">
        <v>7783216998</v>
      </c>
      <c r="E150" s="366">
        <v>0</v>
      </c>
      <c r="F150" s="366">
        <v>0</v>
      </c>
      <c r="G150" s="366">
        <v>0</v>
      </c>
      <c r="H150" s="366">
        <v>0</v>
      </c>
      <c r="I150" s="366">
        <v>0</v>
      </c>
      <c r="J150" s="366">
        <v>0</v>
      </c>
      <c r="K150" s="366">
        <v>0</v>
      </c>
      <c r="L150" s="366">
        <v>0</v>
      </c>
      <c r="M150" s="366">
        <v>0</v>
      </c>
      <c r="N150" s="366">
        <v>0</v>
      </c>
      <c r="O150" s="366">
        <v>0</v>
      </c>
      <c r="P150" s="366">
        <v>0</v>
      </c>
      <c r="Q150" s="366">
        <v>0</v>
      </c>
      <c r="R150" s="366">
        <v>7783216998</v>
      </c>
      <c r="S150" s="366">
        <v>0</v>
      </c>
      <c r="T150" s="374" t="s">
        <v>1105</v>
      </c>
    </row>
    <row r="151" spans="1:20" ht="38.25">
      <c r="A151" s="364"/>
      <c r="B151" s="375" t="s">
        <v>1303</v>
      </c>
      <c r="C151" s="366">
        <v>8675257000</v>
      </c>
      <c r="D151" s="366">
        <v>8503618800</v>
      </c>
      <c r="E151" s="366">
        <v>0</v>
      </c>
      <c r="F151" s="366">
        <v>0</v>
      </c>
      <c r="G151" s="366">
        <v>0</v>
      </c>
      <c r="H151" s="366">
        <v>0</v>
      </c>
      <c r="I151" s="366">
        <v>0</v>
      </c>
      <c r="J151" s="366">
        <v>0</v>
      </c>
      <c r="K151" s="366">
        <v>0</v>
      </c>
      <c r="L151" s="366">
        <v>0</v>
      </c>
      <c r="M151" s="366">
        <v>0</v>
      </c>
      <c r="N151" s="366">
        <v>0</v>
      </c>
      <c r="O151" s="366">
        <v>0</v>
      </c>
      <c r="P151" s="366">
        <v>0</v>
      </c>
      <c r="Q151" s="366">
        <v>0</v>
      </c>
      <c r="R151" s="366">
        <v>8503618800</v>
      </c>
      <c r="S151" s="366">
        <v>0</v>
      </c>
      <c r="T151" s="374" t="s">
        <v>1304</v>
      </c>
    </row>
    <row r="152" spans="1:20" ht="25.5">
      <c r="A152" s="364"/>
      <c r="B152" s="375" t="s">
        <v>1305</v>
      </c>
      <c r="C152" s="366">
        <v>33550475400</v>
      </c>
      <c r="D152" s="366">
        <v>33531165000</v>
      </c>
      <c r="E152" s="366">
        <v>33531165000</v>
      </c>
      <c r="F152" s="366">
        <v>0</v>
      </c>
      <c r="G152" s="366">
        <v>0</v>
      </c>
      <c r="H152" s="366">
        <v>0</v>
      </c>
      <c r="I152" s="366">
        <v>0</v>
      </c>
      <c r="J152" s="366">
        <v>0</v>
      </c>
      <c r="K152" s="366">
        <v>0</v>
      </c>
      <c r="L152" s="366">
        <v>0</v>
      </c>
      <c r="M152" s="366">
        <v>0</v>
      </c>
      <c r="N152" s="366">
        <v>0</v>
      </c>
      <c r="O152" s="366">
        <v>0</v>
      </c>
      <c r="P152" s="366">
        <v>0</v>
      </c>
      <c r="Q152" s="366">
        <v>0</v>
      </c>
      <c r="R152" s="366">
        <v>0</v>
      </c>
      <c r="S152" s="366">
        <v>0</v>
      </c>
      <c r="T152" s="374" t="s">
        <v>1249</v>
      </c>
    </row>
    <row r="153" spans="1:20" ht="25.5">
      <c r="A153" s="364"/>
      <c r="B153" s="375" t="s">
        <v>1306</v>
      </c>
      <c r="C153" s="366">
        <v>2259000000</v>
      </c>
      <c r="D153" s="366">
        <v>2259000000</v>
      </c>
      <c r="E153" s="366">
        <v>0</v>
      </c>
      <c r="F153" s="366">
        <v>0</v>
      </c>
      <c r="G153" s="366">
        <v>0</v>
      </c>
      <c r="H153" s="366">
        <v>0</v>
      </c>
      <c r="I153" s="366">
        <v>0</v>
      </c>
      <c r="J153" s="366">
        <v>0</v>
      </c>
      <c r="K153" s="366">
        <v>0</v>
      </c>
      <c r="L153" s="366">
        <v>0</v>
      </c>
      <c r="M153" s="366">
        <v>0</v>
      </c>
      <c r="N153" s="366">
        <v>0</v>
      </c>
      <c r="O153" s="366">
        <v>0</v>
      </c>
      <c r="P153" s="366">
        <v>0</v>
      </c>
      <c r="Q153" s="366">
        <v>0</v>
      </c>
      <c r="R153" s="366">
        <v>2259000000</v>
      </c>
      <c r="S153" s="366">
        <v>0</v>
      </c>
      <c r="T153" s="374" t="s">
        <v>1090</v>
      </c>
    </row>
    <row r="154" spans="1:20" ht="38.25">
      <c r="A154" s="364"/>
      <c r="B154" s="375" t="s">
        <v>1307</v>
      </c>
      <c r="C154" s="366">
        <v>7580250000</v>
      </c>
      <c r="D154" s="366">
        <v>6860364176</v>
      </c>
      <c r="E154" s="366">
        <v>0</v>
      </c>
      <c r="F154" s="366">
        <v>0</v>
      </c>
      <c r="G154" s="366">
        <v>0</v>
      </c>
      <c r="H154" s="366">
        <v>0</v>
      </c>
      <c r="I154" s="366">
        <v>0</v>
      </c>
      <c r="J154" s="366">
        <v>0</v>
      </c>
      <c r="K154" s="366">
        <v>0</v>
      </c>
      <c r="L154" s="366">
        <v>0</v>
      </c>
      <c r="M154" s="366">
        <v>0</v>
      </c>
      <c r="N154" s="366">
        <v>0</v>
      </c>
      <c r="O154" s="366">
        <v>0</v>
      </c>
      <c r="P154" s="366">
        <v>0</v>
      </c>
      <c r="Q154" s="366">
        <v>0</v>
      </c>
      <c r="R154" s="366">
        <v>6860364176</v>
      </c>
      <c r="S154" s="366">
        <v>0</v>
      </c>
      <c r="T154" s="374" t="s">
        <v>1308</v>
      </c>
    </row>
    <row r="155" spans="1:20" ht="38.25">
      <c r="A155" s="364"/>
      <c r="B155" s="375" t="s">
        <v>1309</v>
      </c>
      <c r="C155" s="366">
        <v>6881751000</v>
      </c>
      <c r="D155" s="366">
        <v>6754370943</v>
      </c>
      <c r="E155" s="366">
        <v>924019943</v>
      </c>
      <c r="F155" s="366">
        <v>0</v>
      </c>
      <c r="G155" s="366">
        <v>0</v>
      </c>
      <c r="H155" s="366">
        <v>0</v>
      </c>
      <c r="I155" s="366">
        <v>0</v>
      </c>
      <c r="J155" s="366">
        <v>0</v>
      </c>
      <c r="K155" s="366">
        <v>0</v>
      </c>
      <c r="L155" s="366">
        <v>0</v>
      </c>
      <c r="M155" s="366">
        <v>0</v>
      </c>
      <c r="N155" s="366">
        <v>0</v>
      </c>
      <c r="O155" s="366">
        <v>0</v>
      </c>
      <c r="P155" s="366">
        <v>0</v>
      </c>
      <c r="Q155" s="366">
        <v>0</v>
      </c>
      <c r="R155" s="366">
        <v>5830351000</v>
      </c>
      <c r="S155" s="366">
        <v>0</v>
      </c>
      <c r="T155" s="374" t="s">
        <v>1310</v>
      </c>
    </row>
    <row r="156" spans="1:20">
      <c r="A156" s="364" t="s">
        <v>1075</v>
      </c>
      <c r="B156" s="373" t="s">
        <v>1311</v>
      </c>
      <c r="C156" s="366">
        <v>128122500861</v>
      </c>
      <c r="D156" s="366">
        <v>119329272915</v>
      </c>
      <c r="E156" s="366">
        <v>23139775867</v>
      </c>
      <c r="F156" s="366">
        <v>0</v>
      </c>
      <c r="G156" s="366">
        <v>0</v>
      </c>
      <c r="H156" s="366">
        <v>0</v>
      </c>
      <c r="I156" s="366">
        <v>144000000</v>
      </c>
      <c r="J156" s="366">
        <v>32343067054</v>
      </c>
      <c r="K156" s="366">
        <v>0</v>
      </c>
      <c r="L156" s="366">
        <v>56161248917</v>
      </c>
      <c r="M156" s="366">
        <v>0</v>
      </c>
      <c r="N156" s="366">
        <v>0</v>
      </c>
      <c r="O156" s="366">
        <v>0</v>
      </c>
      <c r="P156" s="366">
        <v>0</v>
      </c>
      <c r="Q156" s="366">
        <v>7541181077</v>
      </c>
      <c r="R156" s="366">
        <v>0</v>
      </c>
      <c r="S156" s="366">
        <v>0</v>
      </c>
      <c r="T156" s="374" t="s">
        <v>1312</v>
      </c>
    </row>
    <row r="157" spans="1:20">
      <c r="A157" s="364"/>
      <c r="B157" s="375" t="s">
        <v>1313</v>
      </c>
      <c r="C157" s="366">
        <v>3240200000</v>
      </c>
      <c r="D157" s="366">
        <v>3087890054</v>
      </c>
      <c r="E157" s="366">
        <v>0</v>
      </c>
      <c r="F157" s="366">
        <v>0</v>
      </c>
      <c r="G157" s="366">
        <v>0</v>
      </c>
      <c r="H157" s="366">
        <v>0</v>
      </c>
      <c r="I157" s="366">
        <v>0</v>
      </c>
      <c r="J157" s="366">
        <v>3087890054</v>
      </c>
      <c r="K157" s="366">
        <v>0</v>
      </c>
      <c r="L157" s="366">
        <v>0</v>
      </c>
      <c r="M157" s="366">
        <v>0</v>
      </c>
      <c r="N157" s="366">
        <v>0</v>
      </c>
      <c r="O157" s="366">
        <v>0</v>
      </c>
      <c r="P157" s="366">
        <v>0</v>
      </c>
      <c r="Q157" s="366">
        <v>0</v>
      </c>
      <c r="R157" s="366">
        <v>0</v>
      </c>
      <c r="S157" s="366">
        <v>0</v>
      </c>
      <c r="T157" s="374" t="s">
        <v>1314</v>
      </c>
    </row>
    <row r="158" spans="1:20" ht="38.25">
      <c r="A158" s="364"/>
      <c r="B158" s="375" t="s">
        <v>1315</v>
      </c>
      <c r="C158" s="366">
        <v>16611826077</v>
      </c>
      <c r="D158" s="366">
        <v>14215006077</v>
      </c>
      <c r="E158" s="366">
        <v>0</v>
      </c>
      <c r="F158" s="366">
        <v>0</v>
      </c>
      <c r="G158" s="366">
        <v>0</v>
      </c>
      <c r="H158" s="366">
        <v>0</v>
      </c>
      <c r="I158" s="366">
        <v>144000000</v>
      </c>
      <c r="J158" s="366">
        <v>4287000000</v>
      </c>
      <c r="K158" s="366">
        <v>0</v>
      </c>
      <c r="L158" s="366">
        <v>2442825000</v>
      </c>
      <c r="M158" s="366">
        <v>0</v>
      </c>
      <c r="N158" s="366">
        <v>0</v>
      </c>
      <c r="O158" s="366">
        <v>0</v>
      </c>
      <c r="P158" s="366">
        <v>0</v>
      </c>
      <c r="Q158" s="366">
        <v>7341181077</v>
      </c>
      <c r="R158" s="366">
        <v>0</v>
      </c>
      <c r="S158" s="366">
        <v>0</v>
      </c>
      <c r="T158" s="374" t="s">
        <v>1316</v>
      </c>
    </row>
    <row r="159" spans="1:20" ht="25.5">
      <c r="A159" s="364"/>
      <c r="B159" s="375" t="s">
        <v>1317</v>
      </c>
      <c r="C159" s="366">
        <v>7063852000</v>
      </c>
      <c r="D159" s="366">
        <v>7019937000</v>
      </c>
      <c r="E159" s="366">
        <v>0</v>
      </c>
      <c r="F159" s="366">
        <v>0</v>
      </c>
      <c r="G159" s="366">
        <v>0</v>
      </c>
      <c r="H159" s="366">
        <v>0</v>
      </c>
      <c r="I159" s="366">
        <v>0</v>
      </c>
      <c r="J159" s="366">
        <v>7019937000</v>
      </c>
      <c r="K159" s="366">
        <v>0</v>
      </c>
      <c r="L159" s="366">
        <v>0</v>
      </c>
      <c r="M159" s="366">
        <v>0</v>
      </c>
      <c r="N159" s="366">
        <v>0</v>
      </c>
      <c r="O159" s="366">
        <v>0</v>
      </c>
      <c r="P159" s="366">
        <v>0</v>
      </c>
      <c r="Q159" s="366">
        <v>0</v>
      </c>
      <c r="R159" s="366">
        <v>0</v>
      </c>
      <c r="S159" s="366">
        <v>0</v>
      </c>
      <c r="T159" s="374" t="s">
        <v>1318</v>
      </c>
    </row>
    <row r="160" spans="1:20" ht="25.5">
      <c r="A160" s="364"/>
      <c r="B160" s="375" t="s">
        <v>1319</v>
      </c>
      <c r="C160" s="366">
        <v>4479000000</v>
      </c>
      <c r="D160" s="366">
        <v>4289000000</v>
      </c>
      <c r="E160" s="366">
        <v>0</v>
      </c>
      <c r="F160" s="366">
        <v>0</v>
      </c>
      <c r="G160" s="366">
        <v>0</v>
      </c>
      <c r="H160" s="366">
        <v>0</v>
      </c>
      <c r="I160" s="366">
        <v>0</v>
      </c>
      <c r="J160" s="366">
        <v>4289000000</v>
      </c>
      <c r="K160" s="366">
        <v>0</v>
      </c>
      <c r="L160" s="366">
        <v>0</v>
      </c>
      <c r="M160" s="366">
        <v>0</v>
      </c>
      <c r="N160" s="366">
        <v>0</v>
      </c>
      <c r="O160" s="366">
        <v>0</v>
      </c>
      <c r="P160" s="366">
        <v>0</v>
      </c>
      <c r="Q160" s="366">
        <v>0</v>
      </c>
      <c r="R160" s="366">
        <v>0</v>
      </c>
      <c r="S160" s="366">
        <v>0</v>
      </c>
      <c r="T160" s="374" t="s">
        <v>1320</v>
      </c>
    </row>
    <row r="161" spans="1:20" ht="25.5">
      <c r="A161" s="364"/>
      <c r="B161" s="375" t="s">
        <v>1321</v>
      </c>
      <c r="C161" s="366">
        <v>2590000000</v>
      </c>
      <c r="D161" s="366">
        <v>2590000000</v>
      </c>
      <c r="E161" s="366">
        <v>0</v>
      </c>
      <c r="F161" s="366">
        <v>0</v>
      </c>
      <c r="G161" s="366">
        <v>0</v>
      </c>
      <c r="H161" s="366">
        <v>0</v>
      </c>
      <c r="I161" s="366">
        <v>0</v>
      </c>
      <c r="J161" s="366">
        <v>2590000000</v>
      </c>
      <c r="K161" s="366">
        <v>0</v>
      </c>
      <c r="L161" s="366">
        <v>0</v>
      </c>
      <c r="M161" s="366">
        <v>0</v>
      </c>
      <c r="N161" s="366">
        <v>0</v>
      </c>
      <c r="O161" s="366">
        <v>0</v>
      </c>
      <c r="P161" s="366">
        <v>0</v>
      </c>
      <c r="Q161" s="366">
        <v>0</v>
      </c>
      <c r="R161" s="366">
        <v>0</v>
      </c>
      <c r="S161" s="366">
        <v>0</v>
      </c>
      <c r="T161" s="374" t="s">
        <v>1090</v>
      </c>
    </row>
    <row r="162" spans="1:20" ht="25.5">
      <c r="A162" s="364"/>
      <c r="B162" s="375" t="s">
        <v>1322</v>
      </c>
      <c r="C162" s="366">
        <v>1293000000</v>
      </c>
      <c r="D162" s="366">
        <v>1293000000</v>
      </c>
      <c r="E162" s="366">
        <v>0</v>
      </c>
      <c r="F162" s="366">
        <v>0</v>
      </c>
      <c r="G162" s="366">
        <v>0</v>
      </c>
      <c r="H162" s="366">
        <v>0</v>
      </c>
      <c r="I162" s="366">
        <v>0</v>
      </c>
      <c r="J162" s="366">
        <v>1293000000</v>
      </c>
      <c r="K162" s="366">
        <v>0</v>
      </c>
      <c r="L162" s="366">
        <v>0</v>
      </c>
      <c r="M162" s="366">
        <v>0</v>
      </c>
      <c r="N162" s="366">
        <v>0</v>
      </c>
      <c r="O162" s="366">
        <v>0</v>
      </c>
      <c r="P162" s="366">
        <v>0</v>
      </c>
      <c r="Q162" s="366">
        <v>0</v>
      </c>
      <c r="R162" s="366">
        <v>0</v>
      </c>
      <c r="S162" s="366">
        <v>0</v>
      </c>
      <c r="T162" s="374" t="s">
        <v>1090</v>
      </c>
    </row>
    <row r="163" spans="1:20" ht="25.5">
      <c r="A163" s="364"/>
      <c r="B163" s="375" t="s">
        <v>1323</v>
      </c>
      <c r="C163" s="366">
        <v>2783240000</v>
      </c>
      <c r="D163" s="366">
        <v>2783240000</v>
      </c>
      <c r="E163" s="366">
        <v>0</v>
      </c>
      <c r="F163" s="366">
        <v>0</v>
      </c>
      <c r="G163" s="366">
        <v>0</v>
      </c>
      <c r="H163" s="366">
        <v>0</v>
      </c>
      <c r="I163" s="366">
        <v>0</v>
      </c>
      <c r="J163" s="366">
        <v>2783240000</v>
      </c>
      <c r="K163" s="366">
        <v>0</v>
      </c>
      <c r="L163" s="366">
        <v>0</v>
      </c>
      <c r="M163" s="366">
        <v>0</v>
      </c>
      <c r="N163" s="366">
        <v>0</v>
      </c>
      <c r="O163" s="366">
        <v>0</v>
      </c>
      <c r="P163" s="366">
        <v>0</v>
      </c>
      <c r="Q163" s="366">
        <v>0</v>
      </c>
      <c r="R163" s="366">
        <v>0</v>
      </c>
      <c r="S163" s="366">
        <v>0</v>
      </c>
      <c r="T163" s="374" t="s">
        <v>1090</v>
      </c>
    </row>
    <row r="164" spans="1:20" ht="38.25">
      <c r="A164" s="364"/>
      <c r="B164" s="375" t="s">
        <v>1324</v>
      </c>
      <c r="C164" s="366">
        <v>2174000000</v>
      </c>
      <c r="D164" s="366">
        <v>2174000000</v>
      </c>
      <c r="E164" s="366">
        <v>0</v>
      </c>
      <c r="F164" s="366">
        <v>0</v>
      </c>
      <c r="G164" s="366">
        <v>0</v>
      </c>
      <c r="H164" s="366">
        <v>0</v>
      </c>
      <c r="I164" s="366">
        <v>0</v>
      </c>
      <c r="J164" s="366">
        <v>2174000000</v>
      </c>
      <c r="K164" s="366">
        <v>0</v>
      </c>
      <c r="L164" s="366">
        <v>0</v>
      </c>
      <c r="M164" s="366">
        <v>0</v>
      </c>
      <c r="N164" s="366">
        <v>0</v>
      </c>
      <c r="O164" s="366">
        <v>0</v>
      </c>
      <c r="P164" s="366">
        <v>0</v>
      </c>
      <c r="Q164" s="366">
        <v>0</v>
      </c>
      <c r="R164" s="366">
        <v>0</v>
      </c>
      <c r="S164" s="366">
        <v>0</v>
      </c>
      <c r="T164" s="374" t="s">
        <v>1090</v>
      </c>
    </row>
    <row r="165" spans="1:20" ht="25.5">
      <c r="A165" s="364"/>
      <c r="B165" s="375" t="s">
        <v>1325</v>
      </c>
      <c r="C165" s="366">
        <v>23400495867</v>
      </c>
      <c r="D165" s="366">
        <v>18689775867</v>
      </c>
      <c r="E165" s="366">
        <v>18689775867</v>
      </c>
      <c r="F165" s="366">
        <v>0</v>
      </c>
      <c r="G165" s="366">
        <v>0</v>
      </c>
      <c r="H165" s="366">
        <v>0</v>
      </c>
      <c r="I165" s="366">
        <v>0</v>
      </c>
      <c r="J165" s="366">
        <v>0</v>
      </c>
      <c r="K165" s="366">
        <v>0</v>
      </c>
      <c r="L165" s="366">
        <v>0</v>
      </c>
      <c r="M165" s="366">
        <v>0</v>
      </c>
      <c r="N165" s="366">
        <v>0</v>
      </c>
      <c r="O165" s="366">
        <v>0</v>
      </c>
      <c r="P165" s="366">
        <v>0</v>
      </c>
      <c r="Q165" s="366">
        <v>0</v>
      </c>
      <c r="R165" s="366">
        <v>0</v>
      </c>
      <c r="S165" s="366">
        <v>0</v>
      </c>
      <c r="T165" s="374" t="s">
        <v>1326</v>
      </c>
    </row>
    <row r="166" spans="1:20" ht="25.5">
      <c r="A166" s="364"/>
      <c r="B166" s="375" t="s">
        <v>1327</v>
      </c>
      <c r="C166" s="366">
        <v>59467886917</v>
      </c>
      <c r="D166" s="366">
        <v>58168423917</v>
      </c>
      <c r="E166" s="366">
        <v>4450000000</v>
      </c>
      <c r="F166" s="366">
        <v>0</v>
      </c>
      <c r="G166" s="366">
        <v>0</v>
      </c>
      <c r="H166" s="366">
        <v>0</v>
      </c>
      <c r="I166" s="366">
        <v>0</v>
      </c>
      <c r="J166" s="366">
        <v>0</v>
      </c>
      <c r="K166" s="366">
        <v>0</v>
      </c>
      <c r="L166" s="366">
        <v>53718423917</v>
      </c>
      <c r="M166" s="366">
        <v>0</v>
      </c>
      <c r="N166" s="366">
        <v>0</v>
      </c>
      <c r="O166" s="366">
        <v>0</v>
      </c>
      <c r="P166" s="366">
        <v>0</v>
      </c>
      <c r="Q166" s="366">
        <v>0</v>
      </c>
      <c r="R166" s="366">
        <v>0</v>
      </c>
      <c r="S166" s="366">
        <v>0</v>
      </c>
      <c r="T166" s="374" t="s">
        <v>1328</v>
      </c>
    </row>
    <row r="167" spans="1:20" ht="25.5">
      <c r="A167" s="364"/>
      <c r="B167" s="375" t="s">
        <v>1329</v>
      </c>
      <c r="C167" s="366">
        <v>4819000000</v>
      </c>
      <c r="D167" s="366">
        <v>4819000000</v>
      </c>
      <c r="E167" s="366">
        <v>0</v>
      </c>
      <c r="F167" s="366">
        <v>0</v>
      </c>
      <c r="G167" s="366">
        <v>0</v>
      </c>
      <c r="H167" s="366">
        <v>0</v>
      </c>
      <c r="I167" s="366">
        <v>0</v>
      </c>
      <c r="J167" s="366">
        <v>4819000000</v>
      </c>
      <c r="K167" s="366">
        <v>0</v>
      </c>
      <c r="L167" s="366">
        <v>0</v>
      </c>
      <c r="M167" s="366">
        <v>0</v>
      </c>
      <c r="N167" s="366">
        <v>0</v>
      </c>
      <c r="O167" s="366">
        <v>0</v>
      </c>
      <c r="P167" s="366">
        <v>0</v>
      </c>
      <c r="Q167" s="366">
        <v>0</v>
      </c>
      <c r="R167" s="366">
        <v>0</v>
      </c>
      <c r="S167" s="366">
        <v>0</v>
      </c>
      <c r="T167" s="374" t="s">
        <v>1090</v>
      </c>
    </row>
    <row r="168" spans="1:20" ht="25.5">
      <c r="A168" s="364"/>
      <c r="B168" s="375" t="s">
        <v>1330</v>
      </c>
      <c r="C168" s="366">
        <v>200000000</v>
      </c>
      <c r="D168" s="366">
        <v>200000000</v>
      </c>
      <c r="E168" s="366">
        <v>0</v>
      </c>
      <c r="F168" s="366">
        <v>0</v>
      </c>
      <c r="G168" s="366">
        <v>0</v>
      </c>
      <c r="H168" s="366">
        <v>0</v>
      </c>
      <c r="I168" s="366">
        <v>0</v>
      </c>
      <c r="J168" s="366">
        <v>0</v>
      </c>
      <c r="K168" s="366">
        <v>0</v>
      </c>
      <c r="L168" s="366">
        <v>0</v>
      </c>
      <c r="M168" s="366">
        <v>0</v>
      </c>
      <c r="N168" s="366">
        <v>0</v>
      </c>
      <c r="O168" s="366">
        <v>0</v>
      </c>
      <c r="P168" s="366">
        <v>0</v>
      </c>
      <c r="Q168" s="366">
        <v>200000000</v>
      </c>
      <c r="R168" s="366">
        <v>0</v>
      </c>
      <c r="S168" s="366">
        <v>0</v>
      </c>
      <c r="T168" s="374" t="s">
        <v>1090</v>
      </c>
    </row>
    <row r="169" spans="1:20">
      <c r="A169" s="364" t="s">
        <v>1076</v>
      </c>
      <c r="B169" s="373" t="s">
        <v>904</v>
      </c>
      <c r="C169" s="366">
        <v>63893475200</v>
      </c>
      <c r="D169" s="366">
        <v>60109608166</v>
      </c>
      <c r="E169" s="366">
        <v>27000000</v>
      </c>
      <c r="F169" s="366">
        <v>0</v>
      </c>
      <c r="G169" s="366">
        <v>0</v>
      </c>
      <c r="H169" s="366">
        <v>0</v>
      </c>
      <c r="I169" s="366">
        <v>0</v>
      </c>
      <c r="J169" s="366">
        <v>0</v>
      </c>
      <c r="K169" s="366">
        <v>0</v>
      </c>
      <c r="L169" s="366">
        <v>0</v>
      </c>
      <c r="M169" s="366">
        <v>36148093166</v>
      </c>
      <c r="N169" s="366">
        <v>12745135000</v>
      </c>
      <c r="O169" s="366">
        <v>0</v>
      </c>
      <c r="P169" s="366">
        <v>0</v>
      </c>
      <c r="Q169" s="366">
        <v>11189380000</v>
      </c>
      <c r="R169" s="366">
        <v>0</v>
      </c>
      <c r="S169" s="366">
        <v>0</v>
      </c>
      <c r="T169" s="374" t="s">
        <v>1331</v>
      </c>
    </row>
    <row r="170" spans="1:20" ht="38.25">
      <c r="A170" s="364"/>
      <c r="B170" s="375" t="s">
        <v>1332</v>
      </c>
      <c r="C170" s="366">
        <v>7103000000</v>
      </c>
      <c r="D170" s="366">
        <v>7103000000</v>
      </c>
      <c r="E170" s="366">
        <v>0</v>
      </c>
      <c r="F170" s="366">
        <v>0</v>
      </c>
      <c r="G170" s="366">
        <v>0</v>
      </c>
      <c r="H170" s="366">
        <v>0</v>
      </c>
      <c r="I170" s="366">
        <v>0</v>
      </c>
      <c r="J170" s="366">
        <v>0</v>
      </c>
      <c r="K170" s="366">
        <v>0</v>
      </c>
      <c r="L170" s="366">
        <v>0</v>
      </c>
      <c r="M170" s="366">
        <v>7103000000</v>
      </c>
      <c r="N170" s="366">
        <v>0</v>
      </c>
      <c r="O170" s="366">
        <v>0</v>
      </c>
      <c r="P170" s="366">
        <v>0</v>
      </c>
      <c r="Q170" s="366">
        <v>0</v>
      </c>
      <c r="R170" s="366">
        <v>0</v>
      </c>
      <c r="S170" s="366">
        <v>0</v>
      </c>
      <c r="T170" s="374" t="s">
        <v>1090</v>
      </c>
    </row>
    <row r="171" spans="1:20" ht="25.5">
      <c r="A171" s="364"/>
      <c r="B171" s="375" t="s">
        <v>1333</v>
      </c>
      <c r="C171" s="366">
        <v>47745967000</v>
      </c>
      <c r="D171" s="366">
        <v>44297099966</v>
      </c>
      <c r="E171" s="366">
        <v>27000000</v>
      </c>
      <c r="F171" s="366">
        <v>0</v>
      </c>
      <c r="G171" s="366">
        <v>0</v>
      </c>
      <c r="H171" s="366">
        <v>0</v>
      </c>
      <c r="I171" s="366">
        <v>0</v>
      </c>
      <c r="J171" s="366">
        <v>0</v>
      </c>
      <c r="K171" s="366">
        <v>0</v>
      </c>
      <c r="L171" s="366">
        <v>0</v>
      </c>
      <c r="M171" s="366">
        <v>29045093166</v>
      </c>
      <c r="N171" s="366">
        <v>4035626800</v>
      </c>
      <c r="O171" s="366">
        <v>0</v>
      </c>
      <c r="P171" s="366">
        <v>0</v>
      </c>
      <c r="Q171" s="366">
        <v>11189380000</v>
      </c>
      <c r="R171" s="366">
        <v>0</v>
      </c>
      <c r="S171" s="366">
        <v>0</v>
      </c>
      <c r="T171" s="374" t="s">
        <v>1334</v>
      </c>
    </row>
    <row r="172" spans="1:20" ht="25.5">
      <c r="A172" s="364"/>
      <c r="B172" s="375" t="s">
        <v>1335</v>
      </c>
      <c r="C172" s="366">
        <v>3935000000</v>
      </c>
      <c r="D172" s="366">
        <v>3935000000</v>
      </c>
      <c r="E172" s="366">
        <v>0</v>
      </c>
      <c r="F172" s="366">
        <v>0</v>
      </c>
      <c r="G172" s="366">
        <v>0</v>
      </c>
      <c r="H172" s="366">
        <v>0</v>
      </c>
      <c r="I172" s="366">
        <v>0</v>
      </c>
      <c r="J172" s="366">
        <v>0</v>
      </c>
      <c r="K172" s="366">
        <v>0</v>
      </c>
      <c r="L172" s="366">
        <v>0</v>
      </c>
      <c r="M172" s="366">
        <v>0</v>
      </c>
      <c r="N172" s="366">
        <v>3935000000</v>
      </c>
      <c r="O172" s="366">
        <v>0</v>
      </c>
      <c r="P172" s="366">
        <v>0</v>
      </c>
      <c r="Q172" s="366">
        <v>0</v>
      </c>
      <c r="R172" s="366">
        <v>0</v>
      </c>
      <c r="S172" s="366">
        <v>0</v>
      </c>
      <c r="T172" s="374" t="s">
        <v>1090</v>
      </c>
    </row>
    <row r="173" spans="1:20" ht="38.25">
      <c r="A173" s="364"/>
      <c r="B173" s="375" t="s">
        <v>1336</v>
      </c>
      <c r="C173" s="366">
        <v>5109508200</v>
      </c>
      <c r="D173" s="366">
        <v>4774508200</v>
      </c>
      <c r="E173" s="366">
        <v>0</v>
      </c>
      <c r="F173" s="366">
        <v>0</v>
      </c>
      <c r="G173" s="366">
        <v>0</v>
      </c>
      <c r="H173" s="366">
        <v>0</v>
      </c>
      <c r="I173" s="366">
        <v>0</v>
      </c>
      <c r="J173" s="366">
        <v>0</v>
      </c>
      <c r="K173" s="366">
        <v>0</v>
      </c>
      <c r="L173" s="366">
        <v>0</v>
      </c>
      <c r="M173" s="366">
        <v>0</v>
      </c>
      <c r="N173" s="366">
        <v>4774508200</v>
      </c>
      <c r="O173" s="366">
        <v>0</v>
      </c>
      <c r="P173" s="366">
        <v>0</v>
      </c>
      <c r="Q173" s="366">
        <v>0</v>
      </c>
      <c r="R173" s="366">
        <v>0</v>
      </c>
      <c r="S173" s="366">
        <v>0</v>
      </c>
      <c r="T173" s="374" t="s">
        <v>1337</v>
      </c>
    </row>
    <row r="174" spans="1:20">
      <c r="A174" s="364" t="s">
        <v>1077</v>
      </c>
      <c r="B174" s="373" t="s">
        <v>435</v>
      </c>
      <c r="C174" s="366">
        <v>38645000000</v>
      </c>
      <c r="D174" s="366">
        <v>28028406621</v>
      </c>
      <c r="E174" s="366">
        <v>1935000000</v>
      </c>
      <c r="F174" s="366">
        <v>0</v>
      </c>
      <c r="G174" s="366">
        <v>0</v>
      </c>
      <c r="H174" s="366">
        <v>0</v>
      </c>
      <c r="I174" s="366">
        <v>0</v>
      </c>
      <c r="J174" s="366">
        <v>21511406621</v>
      </c>
      <c r="K174" s="366">
        <v>0</v>
      </c>
      <c r="L174" s="366">
        <v>0</v>
      </c>
      <c r="M174" s="366">
        <v>0</v>
      </c>
      <c r="N174" s="366">
        <v>0</v>
      </c>
      <c r="O174" s="366">
        <v>0</v>
      </c>
      <c r="P174" s="366">
        <v>0</v>
      </c>
      <c r="Q174" s="366">
        <v>4582000000</v>
      </c>
      <c r="R174" s="366">
        <v>0</v>
      </c>
      <c r="S174" s="366">
        <v>0</v>
      </c>
      <c r="T174" s="374" t="s">
        <v>1338</v>
      </c>
    </row>
    <row r="175" spans="1:20" ht="38.25">
      <c r="A175" s="364"/>
      <c r="B175" s="375" t="s">
        <v>1339</v>
      </c>
      <c r="C175" s="366">
        <v>8504000000</v>
      </c>
      <c r="D175" s="366">
        <v>7945924800</v>
      </c>
      <c r="E175" s="366">
        <v>1935000000</v>
      </c>
      <c r="F175" s="366">
        <v>0</v>
      </c>
      <c r="G175" s="366">
        <v>0</v>
      </c>
      <c r="H175" s="366">
        <v>0</v>
      </c>
      <c r="I175" s="366">
        <v>0</v>
      </c>
      <c r="J175" s="366">
        <v>6010924800</v>
      </c>
      <c r="K175" s="366">
        <v>0</v>
      </c>
      <c r="L175" s="366">
        <v>0</v>
      </c>
      <c r="M175" s="366">
        <v>0</v>
      </c>
      <c r="N175" s="366">
        <v>0</v>
      </c>
      <c r="O175" s="366">
        <v>0</v>
      </c>
      <c r="P175" s="366">
        <v>0</v>
      </c>
      <c r="Q175" s="366">
        <v>0</v>
      </c>
      <c r="R175" s="366">
        <v>0</v>
      </c>
      <c r="S175" s="366">
        <v>0</v>
      </c>
      <c r="T175" s="374" t="s">
        <v>1337</v>
      </c>
    </row>
    <row r="176" spans="1:20" ht="38.25">
      <c r="A176" s="364"/>
      <c r="B176" s="375" t="s">
        <v>1340</v>
      </c>
      <c r="C176" s="366">
        <v>30141000000</v>
      </c>
      <c r="D176" s="366">
        <v>20082481821</v>
      </c>
      <c r="E176" s="366">
        <v>0</v>
      </c>
      <c r="F176" s="366">
        <v>0</v>
      </c>
      <c r="G176" s="366">
        <v>0</v>
      </c>
      <c r="H176" s="366">
        <v>0</v>
      </c>
      <c r="I176" s="366">
        <v>0</v>
      </c>
      <c r="J176" s="366">
        <v>15500481821</v>
      </c>
      <c r="K176" s="366">
        <v>0</v>
      </c>
      <c r="L176" s="366">
        <v>0</v>
      </c>
      <c r="M176" s="366">
        <v>0</v>
      </c>
      <c r="N176" s="366">
        <v>0</v>
      </c>
      <c r="O176" s="366">
        <v>0</v>
      </c>
      <c r="P176" s="366">
        <v>0</v>
      </c>
      <c r="Q176" s="366">
        <v>4582000000</v>
      </c>
      <c r="R176" s="366">
        <v>0</v>
      </c>
      <c r="S176" s="366">
        <v>0</v>
      </c>
      <c r="T176" s="374" t="s">
        <v>1341</v>
      </c>
    </row>
    <row r="177" spans="1:20">
      <c r="A177" s="364" t="s">
        <v>1342</v>
      </c>
      <c r="B177" s="373" t="s">
        <v>1343</v>
      </c>
      <c r="C177" s="366">
        <v>28888872000</v>
      </c>
      <c r="D177" s="366">
        <v>27801892949</v>
      </c>
      <c r="E177" s="366">
        <v>36000000</v>
      </c>
      <c r="F177" s="366">
        <v>0</v>
      </c>
      <c r="G177" s="366">
        <v>0</v>
      </c>
      <c r="H177" s="366">
        <v>0</v>
      </c>
      <c r="I177" s="366">
        <v>0</v>
      </c>
      <c r="J177" s="366">
        <v>0</v>
      </c>
      <c r="K177" s="366">
        <v>0</v>
      </c>
      <c r="L177" s="366">
        <v>0</v>
      </c>
      <c r="M177" s="366">
        <v>0</v>
      </c>
      <c r="N177" s="366">
        <v>5634225949</v>
      </c>
      <c r="O177" s="366">
        <v>0</v>
      </c>
      <c r="P177" s="366">
        <v>0</v>
      </c>
      <c r="Q177" s="366">
        <v>22131667000</v>
      </c>
      <c r="R177" s="366">
        <v>0</v>
      </c>
      <c r="S177" s="366">
        <v>0</v>
      </c>
      <c r="T177" s="374" t="s">
        <v>1344</v>
      </c>
    </row>
    <row r="178" spans="1:20" ht="25.5">
      <c r="A178" s="364"/>
      <c r="B178" s="375" t="s">
        <v>1345</v>
      </c>
      <c r="C178" s="366">
        <v>8731000000</v>
      </c>
      <c r="D178" s="366">
        <v>7644067000</v>
      </c>
      <c r="E178" s="366">
        <v>36000000</v>
      </c>
      <c r="F178" s="366">
        <v>0</v>
      </c>
      <c r="G178" s="366">
        <v>0</v>
      </c>
      <c r="H178" s="366">
        <v>0</v>
      </c>
      <c r="I178" s="366">
        <v>0</v>
      </c>
      <c r="J178" s="366">
        <v>0</v>
      </c>
      <c r="K178" s="366">
        <v>0</v>
      </c>
      <c r="L178" s="366">
        <v>0</v>
      </c>
      <c r="M178" s="366">
        <v>0</v>
      </c>
      <c r="N178" s="366">
        <v>0</v>
      </c>
      <c r="O178" s="366">
        <v>0</v>
      </c>
      <c r="P178" s="366">
        <v>0</v>
      </c>
      <c r="Q178" s="366">
        <v>7608067000</v>
      </c>
      <c r="R178" s="366">
        <v>0</v>
      </c>
      <c r="S178" s="366">
        <v>0</v>
      </c>
      <c r="T178" s="374" t="s">
        <v>1346</v>
      </c>
    </row>
    <row r="179" spans="1:20" ht="25.5">
      <c r="A179" s="364"/>
      <c r="B179" s="375" t="s">
        <v>1347</v>
      </c>
      <c r="C179" s="366">
        <v>10216000000</v>
      </c>
      <c r="D179" s="366">
        <v>10216000000</v>
      </c>
      <c r="E179" s="366">
        <v>0</v>
      </c>
      <c r="F179" s="366">
        <v>0</v>
      </c>
      <c r="G179" s="366">
        <v>0</v>
      </c>
      <c r="H179" s="366">
        <v>0</v>
      </c>
      <c r="I179" s="366">
        <v>0</v>
      </c>
      <c r="J179" s="366">
        <v>0</v>
      </c>
      <c r="K179" s="366">
        <v>0</v>
      </c>
      <c r="L179" s="366">
        <v>0</v>
      </c>
      <c r="M179" s="366">
        <v>0</v>
      </c>
      <c r="N179" s="366">
        <v>0</v>
      </c>
      <c r="O179" s="366">
        <v>0</v>
      </c>
      <c r="P179" s="366">
        <v>0</v>
      </c>
      <c r="Q179" s="366">
        <v>10216000000</v>
      </c>
      <c r="R179" s="366">
        <v>0</v>
      </c>
      <c r="S179" s="366">
        <v>0</v>
      </c>
      <c r="T179" s="374" t="s">
        <v>1090</v>
      </c>
    </row>
    <row r="180" spans="1:20">
      <c r="A180" s="364"/>
      <c r="B180" s="375" t="s">
        <v>1348</v>
      </c>
      <c r="C180" s="366">
        <v>4307600000</v>
      </c>
      <c r="D180" s="366">
        <v>4307600000</v>
      </c>
      <c r="E180" s="366">
        <v>0</v>
      </c>
      <c r="F180" s="366">
        <v>0</v>
      </c>
      <c r="G180" s="366">
        <v>0</v>
      </c>
      <c r="H180" s="366">
        <v>0</v>
      </c>
      <c r="I180" s="366">
        <v>0</v>
      </c>
      <c r="J180" s="366">
        <v>0</v>
      </c>
      <c r="K180" s="366">
        <v>0</v>
      </c>
      <c r="L180" s="366">
        <v>0</v>
      </c>
      <c r="M180" s="366">
        <v>0</v>
      </c>
      <c r="N180" s="366">
        <v>0</v>
      </c>
      <c r="O180" s="366">
        <v>0</v>
      </c>
      <c r="P180" s="366">
        <v>0</v>
      </c>
      <c r="Q180" s="366">
        <v>4307600000</v>
      </c>
      <c r="R180" s="366">
        <v>0</v>
      </c>
      <c r="S180" s="366">
        <v>0</v>
      </c>
      <c r="T180" s="374" t="s">
        <v>1090</v>
      </c>
    </row>
    <row r="181" spans="1:20" ht="25.5">
      <c r="A181" s="364"/>
      <c r="B181" s="375" t="s">
        <v>1349</v>
      </c>
      <c r="C181" s="366">
        <v>5634272000</v>
      </c>
      <c r="D181" s="366">
        <v>5634225949</v>
      </c>
      <c r="E181" s="366">
        <v>0</v>
      </c>
      <c r="F181" s="366">
        <v>0</v>
      </c>
      <c r="G181" s="366">
        <v>0</v>
      </c>
      <c r="H181" s="366">
        <v>0</v>
      </c>
      <c r="I181" s="366">
        <v>0</v>
      </c>
      <c r="J181" s="366">
        <v>0</v>
      </c>
      <c r="K181" s="366">
        <v>0</v>
      </c>
      <c r="L181" s="366">
        <v>0</v>
      </c>
      <c r="M181" s="366">
        <v>0</v>
      </c>
      <c r="N181" s="366">
        <v>5634225949</v>
      </c>
      <c r="O181" s="366">
        <v>0</v>
      </c>
      <c r="P181" s="366">
        <v>0</v>
      </c>
      <c r="Q181" s="366">
        <v>0</v>
      </c>
      <c r="R181" s="366">
        <v>0</v>
      </c>
      <c r="S181" s="366">
        <v>0</v>
      </c>
      <c r="T181" s="374" t="s">
        <v>1090</v>
      </c>
    </row>
    <row r="182" spans="1:20" ht="19.5" customHeight="1">
      <c r="A182" s="364" t="s">
        <v>1350</v>
      </c>
      <c r="B182" s="373" t="s">
        <v>1351</v>
      </c>
      <c r="C182" s="366">
        <v>12417000000</v>
      </c>
      <c r="D182" s="366">
        <v>12330045450</v>
      </c>
      <c r="E182" s="366">
        <v>27000000</v>
      </c>
      <c r="F182" s="366">
        <v>0</v>
      </c>
      <c r="G182" s="366">
        <v>0</v>
      </c>
      <c r="H182" s="366">
        <v>0</v>
      </c>
      <c r="I182" s="366">
        <v>0</v>
      </c>
      <c r="J182" s="366">
        <v>0</v>
      </c>
      <c r="K182" s="366">
        <v>0</v>
      </c>
      <c r="L182" s="366">
        <v>0</v>
      </c>
      <c r="M182" s="366">
        <v>0</v>
      </c>
      <c r="N182" s="366">
        <v>0</v>
      </c>
      <c r="O182" s="366">
        <v>0</v>
      </c>
      <c r="P182" s="366">
        <v>0</v>
      </c>
      <c r="Q182" s="366">
        <v>12303045450</v>
      </c>
      <c r="R182" s="366">
        <v>0</v>
      </c>
      <c r="S182" s="366">
        <v>0</v>
      </c>
      <c r="T182" s="374" t="s">
        <v>1352</v>
      </c>
    </row>
    <row r="183" spans="1:20" ht="25.5">
      <c r="A183" s="364"/>
      <c r="B183" s="375" t="s">
        <v>1353</v>
      </c>
      <c r="C183" s="366">
        <v>12417000000</v>
      </c>
      <c r="D183" s="366">
        <v>12330045450</v>
      </c>
      <c r="E183" s="366">
        <v>27000000</v>
      </c>
      <c r="F183" s="366">
        <v>0</v>
      </c>
      <c r="G183" s="366">
        <v>0</v>
      </c>
      <c r="H183" s="366">
        <v>0</v>
      </c>
      <c r="I183" s="366">
        <v>0</v>
      </c>
      <c r="J183" s="366">
        <v>0</v>
      </c>
      <c r="K183" s="366">
        <v>0</v>
      </c>
      <c r="L183" s="366">
        <v>0</v>
      </c>
      <c r="M183" s="366">
        <v>0</v>
      </c>
      <c r="N183" s="366">
        <v>0</v>
      </c>
      <c r="O183" s="366">
        <v>0</v>
      </c>
      <c r="P183" s="366">
        <v>0</v>
      </c>
      <c r="Q183" s="366">
        <v>12303045450</v>
      </c>
      <c r="R183" s="366">
        <v>0</v>
      </c>
      <c r="S183" s="366">
        <v>0</v>
      </c>
      <c r="T183" s="374" t="s">
        <v>1352</v>
      </c>
    </row>
    <row r="184" spans="1:20">
      <c r="A184" s="364" t="s">
        <v>1354</v>
      </c>
      <c r="B184" s="373" t="s">
        <v>1355</v>
      </c>
      <c r="C184" s="366">
        <v>46076793000</v>
      </c>
      <c r="D184" s="366">
        <v>42203739563</v>
      </c>
      <c r="E184" s="366">
        <v>108000000</v>
      </c>
      <c r="F184" s="366">
        <v>0</v>
      </c>
      <c r="G184" s="366">
        <v>0</v>
      </c>
      <c r="H184" s="366">
        <v>0</v>
      </c>
      <c r="I184" s="366">
        <v>0</v>
      </c>
      <c r="J184" s="366">
        <v>0</v>
      </c>
      <c r="K184" s="366">
        <v>42095739563</v>
      </c>
      <c r="L184" s="366">
        <v>0</v>
      </c>
      <c r="M184" s="366">
        <v>0</v>
      </c>
      <c r="N184" s="366">
        <v>0</v>
      </c>
      <c r="O184" s="366">
        <v>0</v>
      </c>
      <c r="P184" s="366">
        <v>0</v>
      </c>
      <c r="Q184" s="366">
        <v>0</v>
      </c>
      <c r="R184" s="366">
        <v>0</v>
      </c>
      <c r="S184" s="366">
        <v>0</v>
      </c>
      <c r="T184" s="374" t="s">
        <v>1356</v>
      </c>
    </row>
    <row r="185" spans="1:20" ht="25.5">
      <c r="A185" s="364"/>
      <c r="B185" s="375" t="s">
        <v>1357</v>
      </c>
      <c r="C185" s="366">
        <v>46076793000</v>
      </c>
      <c r="D185" s="366">
        <v>42203739563</v>
      </c>
      <c r="E185" s="366">
        <v>108000000</v>
      </c>
      <c r="F185" s="366">
        <v>0</v>
      </c>
      <c r="G185" s="366">
        <v>0</v>
      </c>
      <c r="H185" s="366">
        <v>0</v>
      </c>
      <c r="I185" s="366">
        <v>0</v>
      </c>
      <c r="J185" s="366">
        <v>0</v>
      </c>
      <c r="K185" s="366">
        <v>42095739563</v>
      </c>
      <c r="L185" s="366">
        <v>0</v>
      </c>
      <c r="M185" s="366">
        <v>0</v>
      </c>
      <c r="N185" s="366">
        <v>0</v>
      </c>
      <c r="O185" s="366">
        <v>0</v>
      </c>
      <c r="P185" s="366">
        <v>0</v>
      </c>
      <c r="Q185" s="366">
        <v>0</v>
      </c>
      <c r="R185" s="366">
        <v>0</v>
      </c>
      <c r="S185" s="366">
        <v>0</v>
      </c>
      <c r="T185" s="374" t="s">
        <v>1356</v>
      </c>
    </row>
    <row r="186" spans="1:20">
      <c r="A186" s="364" t="s">
        <v>1358</v>
      </c>
      <c r="B186" s="373" t="s">
        <v>1359</v>
      </c>
      <c r="C186" s="366">
        <v>3748000000</v>
      </c>
      <c r="D186" s="366">
        <v>3748000000</v>
      </c>
      <c r="E186" s="366">
        <v>270000000</v>
      </c>
      <c r="F186" s="366">
        <v>0</v>
      </c>
      <c r="G186" s="366">
        <v>0</v>
      </c>
      <c r="H186" s="366">
        <v>0</v>
      </c>
      <c r="I186" s="366">
        <v>0</v>
      </c>
      <c r="J186" s="366">
        <v>0</v>
      </c>
      <c r="K186" s="366">
        <v>0</v>
      </c>
      <c r="L186" s="366">
        <v>0</v>
      </c>
      <c r="M186" s="366">
        <v>0</v>
      </c>
      <c r="N186" s="366">
        <v>0</v>
      </c>
      <c r="O186" s="366">
        <v>0</v>
      </c>
      <c r="P186" s="366">
        <v>0</v>
      </c>
      <c r="Q186" s="366">
        <v>3478000000</v>
      </c>
      <c r="R186" s="366">
        <v>0</v>
      </c>
      <c r="S186" s="366">
        <v>0</v>
      </c>
      <c r="T186" s="374" t="s">
        <v>1090</v>
      </c>
    </row>
    <row r="187" spans="1:20" ht="25.5">
      <c r="A187" s="364"/>
      <c r="B187" s="375" t="s">
        <v>1360</v>
      </c>
      <c r="C187" s="366">
        <v>3748000000</v>
      </c>
      <c r="D187" s="366">
        <v>3748000000</v>
      </c>
      <c r="E187" s="366">
        <v>270000000</v>
      </c>
      <c r="F187" s="366">
        <v>0</v>
      </c>
      <c r="G187" s="366">
        <v>0</v>
      </c>
      <c r="H187" s="366">
        <v>0</v>
      </c>
      <c r="I187" s="366">
        <v>0</v>
      </c>
      <c r="J187" s="366">
        <v>0</v>
      </c>
      <c r="K187" s="366">
        <v>0</v>
      </c>
      <c r="L187" s="366">
        <v>0</v>
      </c>
      <c r="M187" s="366">
        <v>0</v>
      </c>
      <c r="N187" s="366">
        <v>0</v>
      </c>
      <c r="O187" s="366">
        <v>0</v>
      </c>
      <c r="P187" s="366">
        <v>0</v>
      </c>
      <c r="Q187" s="366">
        <v>3478000000</v>
      </c>
      <c r="R187" s="366">
        <v>0</v>
      </c>
      <c r="S187" s="366">
        <v>0</v>
      </c>
      <c r="T187" s="374" t="s">
        <v>1090</v>
      </c>
    </row>
    <row r="188" spans="1:20">
      <c r="A188" s="364" t="s">
        <v>1361</v>
      </c>
      <c r="B188" s="373" t="s">
        <v>1362</v>
      </c>
      <c r="C188" s="366">
        <v>28156249000</v>
      </c>
      <c r="D188" s="366">
        <v>20233399000</v>
      </c>
      <c r="E188" s="366">
        <v>27000000</v>
      </c>
      <c r="F188" s="366">
        <v>0</v>
      </c>
      <c r="G188" s="366">
        <v>0</v>
      </c>
      <c r="H188" s="366">
        <v>0</v>
      </c>
      <c r="I188" s="366">
        <v>0</v>
      </c>
      <c r="J188" s="366">
        <v>0</v>
      </c>
      <c r="K188" s="366">
        <v>0</v>
      </c>
      <c r="L188" s="366">
        <v>0</v>
      </c>
      <c r="M188" s="366">
        <v>0</v>
      </c>
      <c r="N188" s="366">
        <v>7335839000</v>
      </c>
      <c r="O188" s="366">
        <v>0</v>
      </c>
      <c r="P188" s="366">
        <v>0</v>
      </c>
      <c r="Q188" s="366">
        <v>12870560000</v>
      </c>
      <c r="R188" s="366">
        <v>0</v>
      </c>
      <c r="S188" s="366">
        <v>0</v>
      </c>
      <c r="T188" s="374" t="s">
        <v>1363</v>
      </c>
    </row>
    <row r="189" spans="1:20" ht="25.5">
      <c r="A189" s="364"/>
      <c r="B189" s="375" t="s">
        <v>1364</v>
      </c>
      <c r="C189" s="366">
        <v>1551000000</v>
      </c>
      <c r="D189" s="366">
        <v>1551000000</v>
      </c>
      <c r="E189" s="366">
        <v>0</v>
      </c>
      <c r="F189" s="366">
        <v>0</v>
      </c>
      <c r="G189" s="366">
        <v>0</v>
      </c>
      <c r="H189" s="366">
        <v>0</v>
      </c>
      <c r="I189" s="366">
        <v>0</v>
      </c>
      <c r="J189" s="366">
        <v>0</v>
      </c>
      <c r="K189" s="366">
        <v>0</v>
      </c>
      <c r="L189" s="366">
        <v>0</v>
      </c>
      <c r="M189" s="366">
        <v>0</v>
      </c>
      <c r="N189" s="366">
        <v>1551000000</v>
      </c>
      <c r="O189" s="366">
        <v>0</v>
      </c>
      <c r="P189" s="366">
        <v>0</v>
      </c>
      <c r="Q189" s="366">
        <v>0</v>
      </c>
      <c r="R189" s="366">
        <v>0</v>
      </c>
      <c r="S189" s="366">
        <v>0</v>
      </c>
      <c r="T189" s="374" t="s">
        <v>1090</v>
      </c>
    </row>
    <row r="190" spans="1:20" ht="25.5">
      <c r="A190" s="364"/>
      <c r="B190" s="375" t="s">
        <v>1365</v>
      </c>
      <c r="C190" s="366">
        <v>19300920000</v>
      </c>
      <c r="D190" s="366">
        <v>14125486000</v>
      </c>
      <c r="E190" s="366">
        <v>27000000</v>
      </c>
      <c r="F190" s="366">
        <v>0</v>
      </c>
      <c r="G190" s="366">
        <v>0</v>
      </c>
      <c r="H190" s="366">
        <v>0</v>
      </c>
      <c r="I190" s="366">
        <v>0</v>
      </c>
      <c r="J190" s="366">
        <v>0</v>
      </c>
      <c r="K190" s="366">
        <v>0</v>
      </c>
      <c r="L190" s="366">
        <v>0</v>
      </c>
      <c r="M190" s="366">
        <v>0</v>
      </c>
      <c r="N190" s="366">
        <v>1227926000</v>
      </c>
      <c r="O190" s="366">
        <v>0</v>
      </c>
      <c r="P190" s="366">
        <v>0</v>
      </c>
      <c r="Q190" s="366">
        <v>12870560000</v>
      </c>
      <c r="R190" s="366">
        <v>0</v>
      </c>
      <c r="S190" s="366">
        <v>0</v>
      </c>
      <c r="T190" s="376">
        <f>+D190/C190</f>
        <v>0.73185557994126704</v>
      </c>
    </row>
    <row r="191" spans="1:20" ht="38.25">
      <c r="A191" s="364"/>
      <c r="B191" s="375" t="s">
        <v>1366</v>
      </c>
      <c r="C191" s="366">
        <v>4499000000</v>
      </c>
      <c r="D191" s="366">
        <v>4499000000</v>
      </c>
      <c r="E191" s="366">
        <v>0</v>
      </c>
      <c r="F191" s="366">
        <v>0</v>
      </c>
      <c r="G191" s="366">
        <v>0</v>
      </c>
      <c r="H191" s="366">
        <v>0</v>
      </c>
      <c r="I191" s="366">
        <v>0</v>
      </c>
      <c r="J191" s="366">
        <v>0</v>
      </c>
      <c r="K191" s="366">
        <v>0</v>
      </c>
      <c r="L191" s="366">
        <v>0</v>
      </c>
      <c r="M191" s="366">
        <v>0</v>
      </c>
      <c r="N191" s="366">
        <v>4499000000</v>
      </c>
      <c r="O191" s="366">
        <v>0</v>
      </c>
      <c r="P191" s="366">
        <v>0</v>
      </c>
      <c r="Q191" s="366">
        <v>0</v>
      </c>
      <c r="R191" s="366">
        <v>0</v>
      </c>
      <c r="S191" s="366">
        <v>0</v>
      </c>
      <c r="T191" s="374" t="s">
        <v>1090</v>
      </c>
    </row>
    <row r="192" spans="1:20" ht="38.25">
      <c r="A192" s="364"/>
      <c r="B192" s="375" t="s">
        <v>1367</v>
      </c>
      <c r="C192" s="366">
        <v>58986000</v>
      </c>
      <c r="D192" s="366">
        <v>57913000</v>
      </c>
      <c r="E192" s="366">
        <v>0</v>
      </c>
      <c r="F192" s="366">
        <v>0</v>
      </c>
      <c r="G192" s="366">
        <v>0</v>
      </c>
      <c r="H192" s="366">
        <v>0</v>
      </c>
      <c r="I192" s="366">
        <v>0</v>
      </c>
      <c r="J192" s="366">
        <v>0</v>
      </c>
      <c r="K192" s="366">
        <v>0</v>
      </c>
      <c r="L192" s="366">
        <v>0</v>
      </c>
      <c r="M192" s="366">
        <v>0</v>
      </c>
      <c r="N192" s="366">
        <v>57913000</v>
      </c>
      <c r="O192" s="366">
        <v>0</v>
      </c>
      <c r="P192" s="366">
        <v>0</v>
      </c>
      <c r="Q192" s="366">
        <v>0</v>
      </c>
      <c r="R192" s="366">
        <v>0</v>
      </c>
      <c r="S192" s="366">
        <v>0</v>
      </c>
      <c r="T192" s="374" t="s">
        <v>1368</v>
      </c>
    </row>
    <row r="193" spans="1:20">
      <c r="A193" s="364" t="s">
        <v>1369</v>
      </c>
      <c r="B193" s="373" t="s">
        <v>1370</v>
      </c>
      <c r="C193" s="366">
        <v>188124399060</v>
      </c>
      <c r="D193" s="366">
        <v>182132185948</v>
      </c>
      <c r="E193" s="366">
        <v>12905321548</v>
      </c>
      <c r="F193" s="366">
        <v>0</v>
      </c>
      <c r="G193" s="366">
        <v>0</v>
      </c>
      <c r="H193" s="366">
        <v>0</v>
      </c>
      <c r="I193" s="366">
        <v>0</v>
      </c>
      <c r="J193" s="366">
        <v>0</v>
      </c>
      <c r="K193" s="366">
        <v>0</v>
      </c>
      <c r="L193" s="366">
        <v>0</v>
      </c>
      <c r="M193" s="366">
        <v>0</v>
      </c>
      <c r="N193" s="366">
        <v>0</v>
      </c>
      <c r="O193" s="366">
        <v>0</v>
      </c>
      <c r="P193" s="366">
        <v>0</v>
      </c>
      <c r="Q193" s="366">
        <v>169226864400</v>
      </c>
      <c r="R193" s="366">
        <v>0</v>
      </c>
      <c r="S193" s="366">
        <v>0</v>
      </c>
      <c r="T193" s="374" t="s">
        <v>1371</v>
      </c>
    </row>
    <row r="194" spans="1:20" ht="25.5">
      <c r="A194" s="364"/>
      <c r="B194" s="375" t="s">
        <v>1372</v>
      </c>
      <c r="C194" s="366">
        <v>13660196000</v>
      </c>
      <c r="D194" s="366">
        <v>12905321548</v>
      </c>
      <c r="E194" s="366">
        <v>12905321548</v>
      </c>
      <c r="F194" s="366">
        <v>0</v>
      </c>
      <c r="G194" s="366">
        <v>0</v>
      </c>
      <c r="H194" s="366">
        <v>0</v>
      </c>
      <c r="I194" s="366">
        <v>0</v>
      </c>
      <c r="J194" s="366">
        <v>0</v>
      </c>
      <c r="K194" s="366">
        <v>0</v>
      </c>
      <c r="L194" s="366">
        <v>0</v>
      </c>
      <c r="M194" s="366">
        <v>0</v>
      </c>
      <c r="N194" s="366">
        <v>0</v>
      </c>
      <c r="O194" s="366">
        <v>0</v>
      </c>
      <c r="P194" s="366">
        <v>0</v>
      </c>
      <c r="Q194" s="366">
        <v>0</v>
      </c>
      <c r="R194" s="366">
        <v>0</v>
      </c>
      <c r="S194" s="366">
        <v>0</v>
      </c>
      <c r="T194" s="374" t="s">
        <v>1373</v>
      </c>
    </row>
    <row r="195" spans="1:20">
      <c r="A195" s="364"/>
      <c r="B195" s="375" t="s">
        <v>1374</v>
      </c>
      <c r="C195" s="366">
        <v>174464203060</v>
      </c>
      <c r="D195" s="366">
        <v>169226864400</v>
      </c>
      <c r="E195" s="366">
        <v>0</v>
      </c>
      <c r="F195" s="366">
        <v>0</v>
      </c>
      <c r="G195" s="366">
        <v>0</v>
      </c>
      <c r="H195" s="366">
        <v>0</v>
      </c>
      <c r="I195" s="366">
        <v>0</v>
      </c>
      <c r="J195" s="366">
        <v>0</v>
      </c>
      <c r="K195" s="366">
        <v>0</v>
      </c>
      <c r="L195" s="366">
        <v>0</v>
      </c>
      <c r="M195" s="366">
        <v>0</v>
      </c>
      <c r="N195" s="366">
        <v>0</v>
      </c>
      <c r="O195" s="366">
        <v>0</v>
      </c>
      <c r="P195" s="366">
        <v>0</v>
      </c>
      <c r="Q195" s="366">
        <v>169226864400</v>
      </c>
      <c r="R195" s="366">
        <v>0</v>
      </c>
      <c r="S195" s="366">
        <v>0</v>
      </c>
      <c r="T195" s="374" t="s">
        <v>1375</v>
      </c>
    </row>
    <row r="196" spans="1:20">
      <c r="A196" s="364" t="s">
        <v>1376</v>
      </c>
      <c r="B196" s="373" t="s">
        <v>1377</v>
      </c>
      <c r="C196" s="366">
        <v>8102000000</v>
      </c>
      <c r="D196" s="366">
        <v>7073628621</v>
      </c>
      <c r="E196" s="366">
        <v>36000000</v>
      </c>
      <c r="F196" s="366">
        <v>0</v>
      </c>
      <c r="G196" s="366">
        <v>0</v>
      </c>
      <c r="H196" s="366">
        <v>0</v>
      </c>
      <c r="I196" s="366">
        <v>0</v>
      </c>
      <c r="J196" s="366">
        <v>0</v>
      </c>
      <c r="K196" s="366">
        <v>0</v>
      </c>
      <c r="L196" s="366">
        <v>0</v>
      </c>
      <c r="M196" s="366">
        <v>0</v>
      </c>
      <c r="N196" s="366">
        <v>433000000</v>
      </c>
      <c r="O196" s="366">
        <v>0</v>
      </c>
      <c r="P196" s="366">
        <v>0</v>
      </c>
      <c r="Q196" s="366">
        <v>6604628621</v>
      </c>
      <c r="R196" s="366">
        <v>0</v>
      </c>
      <c r="S196" s="366">
        <v>0</v>
      </c>
      <c r="T196" s="374" t="s">
        <v>1378</v>
      </c>
    </row>
    <row r="197" spans="1:20" ht="25.5">
      <c r="A197" s="364"/>
      <c r="B197" s="375" t="s">
        <v>1379</v>
      </c>
      <c r="C197" s="366">
        <v>81000000</v>
      </c>
      <c r="D197" s="366">
        <v>81000000</v>
      </c>
      <c r="E197" s="366">
        <v>0</v>
      </c>
      <c r="F197" s="366">
        <v>0</v>
      </c>
      <c r="G197" s="366">
        <v>0</v>
      </c>
      <c r="H197" s="366">
        <v>0</v>
      </c>
      <c r="I197" s="366">
        <v>0</v>
      </c>
      <c r="J197" s="366">
        <v>0</v>
      </c>
      <c r="K197" s="366">
        <v>0</v>
      </c>
      <c r="L197" s="366">
        <v>0</v>
      </c>
      <c r="M197" s="366">
        <v>0</v>
      </c>
      <c r="N197" s="366">
        <v>81000000</v>
      </c>
      <c r="O197" s="366">
        <v>0</v>
      </c>
      <c r="P197" s="366">
        <v>0</v>
      </c>
      <c r="Q197" s="366">
        <v>0</v>
      </c>
      <c r="R197" s="366">
        <v>0</v>
      </c>
      <c r="S197" s="366">
        <v>0</v>
      </c>
      <c r="T197" s="374" t="s">
        <v>1090</v>
      </c>
    </row>
    <row r="198" spans="1:20" ht="25.5">
      <c r="A198" s="364"/>
      <c r="B198" s="375" t="s">
        <v>1380</v>
      </c>
      <c r="C198" s="366">
        <v>8021000000</v>
      </c>
      <c r="D198" s="366">
        <v>6992628621</v>
      </c>
      <c r="E198" s="366">
        <v>36000000</v>
      </c>
      <c r="F198" s="366">
        <v>0</v>
      </c>
      <c r="G198" s="366">
        <v>0</v>
      </c>
      <c r="H198" s="366">
        <v>0</v>
      </c>
      <c r="I198" s="366">
        <v>0</v>
      </c>
      <c r="J198" s="366">
        <v>0</v>
      </c>
      <c r="K198" s="366">
        <v>0</v>
      </c>
      <c r="L198" s="366">
        <v>0</v>
      </c>
      <c r="M198" s="366">
        <v>0</v>
      </c>
      <c r="N198" s="366">
        <v>352000000</v>
      </c>
      <c r="O198" s="366">
        <v>0</v>
      </c>
      <c r="P198" s="366">
        <v>0</v>
      </c>
      <c r="Q198" s="366">
        <v>6604628621</v>
      </c>
      <c r="R198" s="366">
        <v>0</v>
      </c>
      <c r="S198" s="366">
        <v>0</v>
      </c>
      <c r="T198" s="374" t="s">
        <v>1381</v>
      </c>
    </row>
    <row r="199" spans="1:20" ht="25.5">
      <c r="A199" s="364" t="s">
        <v>1382</v>
      </c>
      <c r="B199" s="373" t="s">
        <v>1383</v>
      </c>
      <c r="C199" s="366">
        <v>24841250000</v>
      </c>
      <c r="D199" s="366">
        <v>24256250000</v>
      </c>
      <c r="E199" s="366">
        <v>9656250000</v>
      </c>
      <c r="F199" s="366">
        <v>0</v>
      </c>
      <c r="G199" s="366">
        <v>0</v>
      </c>
      <c r="H199" s="366">
        <v>0</v>
      </c>
      <c r="I199" s="366">
        <v>0</v>
      </c>
      <c r="J199" s="366">
        <v>3851000000</v>
      </c>
      <c r="K199" s="366">
        <v>0</v>
      </c>
      <c r="L199" s="366">
        <v>0</v>
      </c>
      <c r="M199" s="366">
        <v>0</v>
      </c>
      <c r="N199" s="366">
        <v>1644000000</v>
      </c>
      <c r="O199" s="366">
        <v>0</v>
      </c>
      <c r="P199" s="366">
        <v>285000000</v>
      </c>
      <c r="Q199" s="366">
        <v>9105000000</v>
      </c>
      <c r="R199" s="366">
        <v>0</v>
      </c>
      <c r="S199" s="366">
        <v>0</v>
      </c>
      <c r="T199" s="374" t="s">
        <v>1384</v>
      </c>
    </row>
    <row r="200" spans="1:20" ht="25.5">
      <c r="A200" s="364"/>
      <c r="B200" s="375" t="s">
        <v>1385</v>
      </c>
      <c r="C200" s="366">
        <v>729000000</v>
      </c>
      <c r="D200" s="366">
        <v>684000000</v>
      </c>
      <c r="E200" s="366">
        <v>0</v>
      </c>
      <c r="F200" s="366">
        <v>0</v>
      </c>
      <c r="G200" s="366">
        <v>0</v>
      </c>
      <c r="H200" s="366">
        <v>0</v>
      </c>
      <c r="I200" s="366">
        <v>0</v>
      </c>
      <c r="J200" s="366">
        <v>0</v>
      </c>
      <c r="K200" s="366">
        <v>0</v>
      </c>
      <c r="L200" s="366">
        <v>0</v>
      </c>
      <c r="M200" s="366">
        <v>0</v>
      </c>
      <c r="N200" s="366">
        <v>684000000</v>
      </c>
      <c r="O200" s="366">
        <v>0</v>
      </c>
      <c r="P200" s="366">
        <v>0</v>
      </c>
      <c r="Q200" s="366">
        <v>0</v>
      </c>
      <c r="R200" s="366">
        <v>0</v>
      </c>
      <c r="S200" s="366">
        <v>0</v>
      </c>
      <c r="T200" s="374" t="s">
        <v>1386</v>
      </c>
    </row>
    <row r="201" spans="1:20" ht="25.5">
      <c r="A201" s="364"/>
      <c r="B201" s="375" t="s">
        <v>1387</v>
      </c>
      <c r="C201" s="366">
        <v>9695000000</v>
      </c>
      <c r="D201" s="366">
        <v>9195000000</v>
      </c>
      <c r="E201" s="366">
        <v>90000000</v>
      </c>
      <c r="F201" s="366">
        <v>0</v>
      </c>
      <c r="G201" s="366">
        <v>0</v>
      </c>
      <c r="H201" s="366">
        <v>0</v>
      </c>
      <c r="I201" s="366">
        <v>0</v>
      </c>
      <c r="J201" s="366">
        <v>0</v>
      </c>
      <c r="K201" s="366">
        <v>0</v>
      </c>
      <c r="L201" s="366">
        <v>0</v>
      </c>
      <c r="M201" s="366">
        <v>0</v>
      </c>
      <c r="N201" s="366">
        <v>0</v>
      </c>
      <c r="O201" s="366">
        <v>0</v>
      </c>
      <c r="P201" s="366">
        <v>0</v>
      </c>
      <c r="Q201" s="366">
        <v>9105000000</v>
      </c>
      <c r="R201" s="366">
        <v>0</v>
      </c>
      <c r="S201" s="366">
        <v>0</v>
      </c>
      <c r="T201" s="374" t="s">
        <v>1388</v>
      </c>
    </row>
    <row r="202" spans="1:20" ht="25.5">
      <c r="A202" s="364"/>
      <c r="B202" s="375" t="s">
        <v>1389</v>
      </c>
      <c r="C202" s="366">
        <v>1894000000</v>
      </c>
      <c r="D202" s="366">
        <v>1894000000</v>
      </c>
      <c r="E202" s="366">
        <v>0</v>
      </c>
      <c r="F202" s="366">
        <v>0</v>
      </c>
      <c r="G202" s="366">
        <v>0</v>
      </c>
      <c r="H202" s="366">
        <v>0</v>
      </c>
      <c r="I202" s="366">
        <v>0</v>
      </c>
      <c r="J202" s="366">
        <v>1894000000</v>
      </c>
      <c r="K202" s="366">
        <v>0</v>
      </c>
      <c r="L202" s="366">
        <v>0</v>
      </c>
      <c r="M202" s="366">
        <v>0</v>
      </c>
      <c r="N202" s="366">
        <v>0</v>
      </c>
      <c r="O202" s="366">
        <v>0</v>
      </c>
      <c r="P202" s="366">
        <v>0</v>
      </c>
      <c r="Q202" s="366">
        <v>0</v>
      </c>
      <c r="R202" s="366">
        <v>0</v>
      </c>
      <c r="S202" s="366">
        <v>0</v>
      </c>
      <c r="T202" s="374" t="s">
        <v>1090</v>
      </c>
    </row>
    <row r="203" spans="1:20" ht="25.5">
      <c r="A203" s="364"/>
      <c r="B203" s="375" t="s">
        <v>1390</v>
      </c>
      <c r="C203" s="366">
        <v>675000000</v>
      </c>
      <c r="D203" s="366">
        <v>675000000</v>
      </c>
      <c r="E203" s="366">
        <v>0</v>
      </c>
      <c r="F203" s="366">
        <v>0</v>
      </c>
      <c r="G203" s="366">
        <v>0</v>
      </c>
      <c r="H203" s="366">
        <v>0</v>
      </c>
      <c r="I203" s="366">
        <v>0</v>
      </c>
      <c r="J203" s="366">
        <v>0</v>
      </c>
      <c r="K203" s="366">
        <v>0</v>
      </c>
      <c r="L203" s="366">
        <v>0</v>
      </c>
      <c r="M203" s="366">
        <v>0</v>
      </c>
      <c r="N203" s="366">
        <v>675000000</v>
      </c>
      <c r="O203" s="366">
        <v>0</v>
      </c>
      <c r="P203" s="366">
        <v>0</v>
      </c>
      <c r="Q203" s="366">
        <v>0</v>
      </c>
      <c r="R203" s="366">
        <v>0</v>
      </c>
      <c r="S203" s="366">
        <v>0</v>
      </c>
      <c r="T203" s="374" t="s">
        <v>1090</v>
      </c>
    </row>
    <row r="204" spans="1:20" ht="38.25">
      <c r="A204" s="364"/>
      <c r="B204" s="375" t="s">
        <v>1391</v>
      </c>
      <c r="C204" s="366">
        <v>285000000</v>
      </c>
      <c r="D204" s="366">
        <v>285000000</v>
      </c>
      <c r="E204" s="366">
        <v>0</v>
      </c>
      <c r="F204" s="366">
        <v>0</v>
      </c>
      <c r="G204" s="366">
        <v>0</v>
      </c>
      <c r="H204" s="366">
        <v>0</v>
      </c>
      <c r="I204" s="366">
        <v>0</v>
      </c>
      <c r="J204" s="366">
        <v>0</v>
      </c>
      <c r="K204" s="366">
        <v>0</v>
      </c>
      <c r="L204" s="366">
        <v>0</v>
      </c>
      <c r="M204" s="366">
        <v>0</v>
      </c>
      <c r="N204" s="366">
        <v>285000000</v>
      </c>
      <c r="O204" s="366">
        <v>0</v>
      </c>
      <c r="P204" s="366">
        <v>285000000</v>
      </c>
      <c r="Q204" s="366">
        <v>0</v>
      </c>
      <c r="R204" s="366">
        <v>0</v>
      </c>
      <c r="S204" s="366">
        <v>0</v>
      </c>
      <c r="T204" s="374" t="s">
        <v>1090</v>
      </c>
    </row>
    <row r="205" spans="1:20" ht="25.5">
      <c r="A205" s="364"/>
      <c r="B205" s="375" t="s">
        <v>1392</v>
      </c>
      <c r="C205" s="366">
        <v>1486000000</v>
      </c>
      <c r="D205" s="366">
        <v>1446000000</v>
      </c>
      <c r="E205" s="366">
        <v>36000000</v>
      </c>
      <c r="F205" s="366">
        <v>0</v>
      </c>
      <c r="G205" s="366">
        <v>0</v>
      </c>
      <c r="H205" s="366">
        <v>0</v>
      </c>
      <c r="I205" s="366">
        <v>0</v>
      </c>
      <c r="J205" s="366">
        <v>1410000000</v>
      </c>
      <c r="K205" s="366">
        <v>0</v>
      </c>
      <c r="L205" s="366">
        <v>0</v>
      </c>
      <c r="M205" s="366">
        <v>0</v>
      </c>
      <c r="N205" s="366">
        <v>0</v>
      </c>
      <c r="O205" s="366">
        <v>0</v>
      </c>
      <c r="P205" s="366">
        <v>0</v>
      </c>
      <c r="Q205" s="366">
        <v>0</v>
      </c>
      <c r="R205" s="366">
        <v>0</v>
      </c>
      <c r="S205" s="366">
        <v>0</v>
      </c>
      <c r="T205" s="374" t="s">
        <v>1393</v>
      </c>
    </row>
    <row r="206" spans="1:20" ht="25.5">
      <c r="A206" s="364"/>
      <c r="B206" s="375" t="s">
        <v>1394</v>
      </c>
      <c r="C206" s="366">
        <v>9530250000</v>
      </c>
      <c r="D206" s="366">
        <v>9530250000</v>
      </c>
      <c r="E206" s="366">
        <v>9530250000</v>
      </c>
      <c r="F206" s="366">
        <v>0</v>
      </c>
      <c r="G206" s="366">
        <v>0</v>
      </c>
      <c r="H206" s="366">
        <v>0</v>
      </c>
      <c r="I206" s="366">
        <v>0</v>
      </c>
      <c r="J206" s="366">
        <v>0</v>
      </c>
      <c r="K206" s="366">
        <v>0</v>
      </c>
      <c r="L206" s="366">
        <v>0</v>
      </c>
      <c r="M206" s="366">
        <v>0</v>
      </c>
      <c r="N206" s="366">
        <v>0</v>
      </c>
      <c r="O206" s="366">
        <v>0</v>
      </c>
      <c r="P206" s="366">
        <v>0</v>
      </c>
      <c r="Q206" s="366">
        <v>0</v>
      </c>
      <c r="R206" s="366">
        <v>0</v>
      </c>
      <c r="S206" s="366">
        <v>0</v>
      </c>
      <c r="T206" s="374" t="s">
        <v>1090</v>
      </c>
    </row>
    <row r="207" spans="1:20" ht="25.5">
      <c r="A207" s="364"/>
      <c r="B207" s="375" t="s">
        <v>1395</v>
      </c>
      <c r="C207" s="366">
        <v>547000000</v>
      </c>
      <c r="D207" s="366">
        <v>547000000</v>
      </c>
      <c r="E207" s="366">
        <v>0</v>
      </c>
      <c r="F207" s="366">
        <v>0</v>
      </c>
      <c r="G207" s="366">
        <v>0</v>
      </c>
      <c r="H207" s="366">
        <v>0</v>
      </c>
      <c r="I207" s="366">
        <v>0</v>
      </c>
      <c r="J207" s="366">
        <v>547000000</v>
      </c>
      <c r="K207" s="366">
        <v>0</v>
      </c>
      <c r="L207" s="366">
        <v>0</v>
      </c>
      <c r="M207" s="366">
        <v>0</v>
      </c>
      <c r="N207" s="366">
        <v>0</v>
      </c>
      <c r="O207" s="366">
        <v>0</v>
      </c>
      <c r="P207" s="366">
        <v>0</v>
      </c>
      <c r="Q207" s="366">
        <v>0</v>
      </c>
      <c r="R207" s="366">
        <v>0</v>
      </c>
      <c r="S207" s="366">
        <v>0</v>
      </c>
      <c r="T207" s="374" t="s">
        <v>1090</v>
      </c>
    </row>
    <row r="208" spans="1:20">
      <c r="A208" s="364" t="s">
        <v>1396</v>
      </c>
      <c r="B208" s="373" t="s">
        <v>1397</v>
      </c>
      <c r="C208" s="366">
        <v>9093000000</v>
      </c>
      <c r="D208" s="366">
        <v>8091610000</v>
      </c>
      <c r="E208" s="366">
        <v>180000000</v>
      </c>
      <c r="F208" s="366">
        <v>0</v>
      </c>
      <c r="G208" s="366">
        <v>0</v>
      </c>
      <c r="H208" s="366">
        <v>0</v>
      </c>
      <c r="I208" s="366">
        <v>0</v>
      </c>
      <c r="J208" s="366">
        <v>0</v>
      </c>
      <c r="K208" s="366">
        <v>0</v>
      </c>
      <c r="L208" s="366">
        <v>0</v>
      </c>
      <c r="M208" s="366">
        <v>0</v>
      </c>
      <c r="N208" s="366">
        <v>256000000</v>
      </c>
      <c r="O208" s="366">
        <v>0</v>
      </c>
      <c r="P208" s="366">
        <v>0</v>
      </c>
      <c r="Q208" s="366">
        <v>7655610000</v>
      </c>
      <c r="R208" s="366">
        <v>0</v>
      </c>
      <c r="S208" s="366">
        <v>0</v>
      </c>
      <c r="T208" s="374" t="s">
        <v>1398</v>
      </c>
    </row>
    <row r="209" spans="1:20" ht="25.5">
      <c r="A209" s="364"/>
      <c r="B209" s="375" t="s">
        <v>1399</v>
      </c>
      <c r="C209" s="366">
        <v>9093000000</v>
      </c>
      <c r="D209" s="366">
        <v>8091610000</v>
      </c>
      <c r="E209" s="366">
        <v>180000000</v>
      </c>
      <c r="F209" s="366">
        <v>0</v>
      </c>
      <c r="G209" s="366">
        <v>0</v>
      </c>
      <c r="H209" s="366">
        <v>0</v>
      </c>
      <c r="I209" s="366">
        <v>0</v>
      </c>
      <c r="J209" s="366">
        <v>0</v>
      </c>
      <c r="K209" s="366">
        <v>0</v>
      </c>
      <c r="L209" s="366">
        <v>0</v>
      </c>
      <c r="M209" s="366">
        <v>0</v>
      </c>
      <c r="N209" s="366">
        <v>256000000</v>
      </c>
      <c r="O209" s="366">
        <v>0</v>
      </c>
      <c r="P209" s="366">
        <v>0</v>
      </c>
      <c r="Q209" s="366">
        <v>7655610000</v>
      </c>
      <c r="R209" s="366">
        <v>0</v>
      </c>
      <c r="S209" s="366">
        <v>0</v>
      </c>
      <c r="T209" s="374" t="s">
        <v>1398</v>
      </c>
    </row>
    <row r="210" spans="1:20">
      <c r="A210" s="364" t="s">
        <v>1400</v>
      </c>
      <c r="B210" s="373" t="s">
        <v>1401</v>
      </c>
      <c r="C210" s="366">
        <v>7388000000</v>
      </c>
      <c r="D210" s="366">
        <v>7088000000</v>
      </c>
      <c r="E210" s="366">
        <v>90000000</v>
      </c>
      <c r="F210" s="366">
        <v>0</v>
      </c>
      <c r="G210" s="366">
        <v>0</v>
      </c>
      <c r="H210" s="366">
        <v>0</v>
      </c>
      <c r="I210" s="366">
        <v>0</v>
      </c>
      <c r="J210" s="366">
        <v>0</v>
      </c>
      <c r="K210" s="366">
        <v>0</v>
      </c>
      <c r="L210" s="366">
        <v>0</v>
      </c>
      <c r="M210" s="366">
        <v>0</v>
      </c>
      <c r="N210" s="366">
        <v>1253000000</v>
      </c>
      <c r="O210" s="366">
        <v>0</v>
      </c>
      <c r="P210" s="366">
        <v>0</v>
      </c>
      <c r="Q210" s="366">
        <v>5745000000</v>
      </c>
      <c r="R210" s="366">
        <v>0</v>
      </c>
      <c r="S210" s="366">
        <v>0</v>
      </c>
      <c r="T210" s="374" t="s">
        <v>1402</v>
      </c>
    </row>
    <row r="211" spans="1:20" ht="25.5">
      <c r="A211" s="364"/>
      <c r="B211" s="375" t="s">
        <v>1403</v>
      </c>
      <c r="C211" s="366">
        <v>6135000000</v>
      </c>
      <c r="D211" s="366">
        <v>5835000000</v>
      </c>
      <c r="E211" s="366">
        <v>90000000</v>
      </c>
      <c r="F211" s="366">
        <v>0</v>
      </c>
      <c r="G211" s="366">
        <v>0</v>
      </c>
      <c r="H211" s="366">
        <v>0</v>
      </c>
      <c r="I211" s="366">
        <v>0</v>
      </c>
      <c r="J211" s="366">
        <v>0</v>
      </c>
      <c r="K211" s="366">
        <v>0</v>
      </c>
      <c r="L211" s="366">
        <v>0</v>
      </c>
      <c r="M211" s="366">
        <v>0</v>
      </c>
      <c r="N211" s="366">
        <v>0</v>
      </c>
      <c r="O211" s="366">
        <v>0</v>
      </c>
      <c r="P211" s="366">
        <v>0</v>
      </c>
      <c r="Q211" s="366">
        <v>5745000000</v>
      </c>
      <c r="R211" s="366">
        <v>0</v>
      </c>
      <c r="S211" s="366">
        <v>0</v>
      </c>
      <c r="T211" s="374" t="s">
        <v>1259</v>
      </c>
    </row>
    <row r="212" spans="1:20" ht="25.5">
      <c r="A212" s="364"/>
      <c r="B212" s="375" t="s">
        <v>1404</v>
      </c>
      <c r="C212" s="366">
        <v>1253000000</v>
      </c>
      <c r="D212" s="366">
        <v>1253000000</v>
      </c>
      <c r="E212" s="366">
        <v>0</v>
      </c>
      <c r="F212" s="366">
        <v>0</v>
      </c>
      <c r="G212" s="366">
        <v>0</v>
      </c>
      <c r="H212" s="366">
        <v>0</v>
      </c>
      <c r="I212" s="366">
        <v>0</v>
      </c>
      <c r="J212" s="366">
        <v>0</v>
      </c>
      <c r="K212" s="366">
        <v>0</v>
      </c>
      <c r="L212" s="366">
        <v>0</v>
      </c>
      <c r="M212" s="366">
        <v>0</v>
      </c>
      <c r="N212" s="366">
        <v>1253000000</v>
      </c>
      <c r="O212" s="366">
        <v>0</v>
      </c>
      <c r="P212" s="366">
        <v>0</v>
      </c>
      <c r="Q212" s="366">
        <v>0</v>
      </c>
      <c r="R212" s="366">
        <v>0</v>
      </c>
      <c r="S212" s="366">
        <v>0</v>
      </c>
      <c r="T212" s="374" t="s">
        <v>1090</v>
      </c>
    </row>
    <row r="213" spans="1:20">
      <c r="A213" s="364" t="s">
        <v>1405</v>
      </c>
      <c r="B213" s="373" t="s">
        <v>1406</v>
      </c>
      <c r="C213" s="366">
        <v>3789942000</v>
      </c>
      <c r="D213" s="366">
        <v>3589942000</v>
      </c>
      <c r="E213" s="366">
        <v>36000000</v>
      </c>
      <c r="F213" s="366">
        <v>0</v>
      </c>
      <c r="G213" s="366">
        <v>0</v>
      </c>
      <c r="H213" s="366">
        <v>0</v>
      </c>
      <c r="I213" s="366">
        <v>0</v>
      </c>
      <c r="J213" s="366">
        <v>0</v>
      </c>
      <c r="K213" s="366">
        <v>0</v>
      </c>
      <c r="L213" s="366">
        <v>0</v>
      </c>
      <c r="M213" s="366">
        <v>0</v>
      </c>
      <c r="N213" s="366">
        <v>0</v>
      </c>
      <c r="O213" s="366">
        <v>0</v>
      </c>
      <c r="P213" s="366">
        <v>0</v>
      </c>
      <c r="Q213" s="366">
        <v>3553942000</v>
      </c>
      <c r="R213" s="366">
        <v>0</v>
      </c>
      <c r="S213" s="366">
        <v>0</v>
      </c>
      <c r="T213" s="374" t="s">
        <v>1407</v>
      </c>
    </row>
    <row r="214" spans="1:20" ht="25.5">
      <c r="A214" s="364"/>
      <c r="B214" s="375" t="s">
        <v>1408</v>
      </c>
      <c r="C214" s="366">
        <v>3789942000</v>
      </c>
      <c r="D214" s="366">
        <v>3589942000</v>
      </c>
      <c r="E214" s="366">
        <v>36000000</v>
      </c>
      <c r="F214" s="366">
        <v>0</v>
      </c>
      <c r="G214" s="366">
        <v>0</v>
      </c>
      <c r="H214" s="366">
        <v>0</v>
      </c>
      <c r="I214" s="366">
        <v>0</v>
      </c>
      <c r="J214" s="366">
        <v>0</v>
      </c>
      <c r="K214" s="366">
        <v>0</v>
      </c>
      <c r="L214" s="366">
        <v>0</v>
      </c>
      <c r="M214" s="366">
        <v>0</v>
      </c>
      <c r="N214" s="366">
        <v>0</v>
      </c>
      <c r="O214" s="366">
        <v>0</v>
      </c>
      <c r="P214" s="366">
        <v>0</v>
      </c>
      <c r="Q214" s="366">
        <v>3553942000</v>
      </c>
      <c r="R214" s="366">
        <v>0</v>
      </c>
      <c r="S214" s="366">
        <v>0</v>
      </c>
      <c r="T214" s="374" t="s">
        <v>1407</v>
      </c>
    </row>
    <row r="215" spans="1:20">
      <c r="A215" s="364" t="s">
        <v>1409</v>
      </c>
      <c r="B215" s="373" t="s">
        <v>1410</v>
      </c>
      <c r="C215" s="366">
        <v>330000000</v>
      </c>
      <c r="D215" s="366">
        <v>330000000</v>
      </c>
      <c r="E215" s="366">
        <v>0</v>
      </c>
      <c r="F215" s="366">
        <v>0</v>
      </c>
      <c r="G215" s="366">
        <v>0</v>
      </c>
      <c r="H215" s="366">
        <v>0</v>
      </c>
      <c r="I215" s="366">
        <v>0</v>
      </c>
      <c r="J215" s="366">
        <v>0</v>
      </c>
      <c r="K215" s="366">
        <v>0</v>
      </c>
      <c r="L215" s="366">
        <v>0</v>
      </c>
      <c r="M215" s="366">
        <v>0</v>
      </c>
      <c r="N215" s="366">
        <v>0</v>
      </c>
      <c r="O215" s="366">
        <v>0</v>
      </c>
      <c r="P215" s="366">
        <v>0</v>
      </c>
      <c r="Q215" s="366">
        <v>0</v>
      </c>
      <c r="R215" s="366">
        <v>0</v>
      </c>
      <c r="S215" s="366">
        <v>330000000</v>
      </c>
      <c r="T215" s="374" t="s">
        <v>1090</v>
      </c>
    </row>
    <row r="216" spans="1:20" ht="25.5">
      <c r="A216" s="364"/>
      <c r="B216" s="375" t="s">
        <v>1411</v>
      </c>
      <c r="C216" s="366">
        <v>330000000</v>
      </c>
      <c r="D216" s="366">
        <v>330000000</v>
      </c>
      <c r="E216" s="366">
        <v>0</v>
      </c>
      <c r="F216" s="366">
        <v>0</v>
      </c>
      <c r="G216" s="366">
        <v>0</v>
      </c>
      <c r="H216" s="366">
        <v>0</v>
      </c>
      <c r="I216" s="366">
        <v>0</v>
      </c>
      <c r="J216" s="366">
        <v>0</v>
      </c>
      <c r="K216" s="366">
        <v>0</v>
      </c>
      <c r="L216" s="366">
        <v>0</v>
      </c>
      <c r="M216" s="366">
        <v>0</v>
      </c>
      <c r="N216" s="366">
        <v>0</v>
      </c>
      <c r="O216" s="366">
        <v>0</v>
      </c>
      <c r="P216" s="366">
        <v>0</v>
      </c>
      <c r="Q216" s="366">
        <v>0</v>
      </c>
      <c r="R216" s="366">
        <v>0</v>
      </c>
      <c r="S216" s="366">
        <v>330000000</v>
      </c>
      <c r="T216" s="374" t="s">
        <v>1090</v>
      </c>
    </row>
    <row r="217" spans="1:20" ht="25.5">
      <c r="A217" s="364" t="s">
        <v>1412</v>
      </c>
      <c r="B217" s="373" t="s">
        <v>1413</v>
      </c>
      <c r="C217" s="366">
        <v>2371720000</v>
      </c>
      <c r="D217" s="366">
        <v>2081567820</v>
      </c>
      <c r="E217" s="366">
        <v>0</v>
      </c>
      <c r="F217" s="366">
        <v>0</v>
      </c>
      <c r="G217" s="366">
        <v>0</v>
      </c>
      <c r="H217" s="366">
        <v>0</v>
      </c>
      <c r="I217" s="366">
        <v>0</v>
      </c>
      <c r="J217" s="366">
        <v>0</v>
      </c>
      <c r="K217" s="366">
        <v>0</v>
      </c>
      <c r="L217" s="366">
        <v>0</v>
      </c>
      <c r="M217" s="366">
        <v>0</v>
      </c>
      <c r="N217" s="366">
        <v>0</v>
      </c>
      <c r="O217" s="366">
        <v>0</v>
      </c>
      <c r="P217" s="366">
        <v>0</v>
      </c>
      <c r="Q217" s="366">
        <v>2081567820</v>
      </c>
      <c r="R217" s="366">
        <v>0</v>
      </c>
      <c r="S217" s="366">
        <v>0</v>
      </c>
      <c r="T217" s="374" t="s">
        <v>1414</v>
      </c>
    </row>
    <row r="218" spans="1:20" ht="25.5">
      <c r="A218" s="364"/>
      <c r="B218" s="375" t="s">
        <v>1415</v>
      </c>
      <c r="C218" s="366">
        <v>2371720000</v>
      </c>
      <c r="D218" s="366">
        <v>2081567820</v>
      </c>
      <c r="E218" s="366">
        <v>0</v>
      </c>
      <c r="F218" s="366">
        <v>0</v>
      </c>
      <c r="G218" s="366">
        <v>0</v>
      </c>
      <c r="H218" s="366">
        <v>0</v>
      </c>
      <c r="I218" s="366">
        <v>0</v>
      </c>
      <c r="J218" s="366">
        <v>0</v>
      </c>
      <c r="K218" s="366">
        <v>0</v>
      </c>
      <c r="L218" s="366">
        <v>0</v>
      </c>
      <c r="M218" s="366">
        <v>0</v>
      </c>
      <c r="N218" s="366">
        <v>0</v>
      </c>
      <c r="O218" s="366">
        <v>0</v>
      </c>
      <c r="P218" s="366">
        <v>0</v>
      </c>
      <c r="Q218" s="366">
        <v>2081567820</v>
      </c>
      <c r="R218" s="366">
        <v>0</v>
      </c>
      <c r="S218" s="366">
        <v>0</v>
      </c>
      <c r="T218" s="374" t="s">
        <v>1414</v>
      </c>
    </row>
    <row r="219" spans="1:20">
      <c r="A219" s="364" t="s">
        <v>1416</v>
      </c>
      <c r="B219" s="373" t="s">
        <v>1417</v>
      </c>
      <c r="C219" s="366">
        <v>508000000</v>
      </c>
      <c r="D219" s="366">
        <v>308000000</v>
      </c>
      <c r="E219" s="366">
        <v>0</v>
      </c>
      <c r="F219" s="366">
        <v>0</v>
      </c>
      <c r="G219" s="366">
        <v>0</v>
      </c>
      <c r="H219" s="366">
        <v>0</v>
      </c>
      <c r="I219" s="366">
        <v>0</v>
      </c>
      <c r="J219" s="366">
        <v>0</v>
      </c>
      <c r="K219" s="366">
        <v>0</v>
      </c>
      <c r="L219" s="366">
        <v>0</v>
      </c>
      <c r="M219" s="366">
        <v>0</v>
      </c>
      <c r="N219" s="366">
        <v>0</v>
      </c>
      <c r="O219" s="366">
        <v>0</v>
      </c>
      <c r="P219" s="366">
        <v>0</v>
      </c>
      <c r="Q219" s="366">
        <v>308000000</v>
      </c>
      <c r="R219" s="366">
        <v>0</v>
      </c>
      <c r="S219" s="366">
        <v>0</v>
      </c>
      <c r="T219" s="374" t="s">
        <v>1418</v>
      </c>
    </row>
    <row r="220" spans="1:20" ht="25.5">
      <c r="A220" s="364"/>
      <c r="B220" s="375" t="s">
        <v>1419</v>
      </c>
      <c r="C220" s="366">
        <v>508000000</v>
      </c>
      <c r="D220" s="366">
        <v>308000000</v>
      </c>
      <c r="E220" s="366">
        <v>0</v>
      </c>
      <c r="F220" s="366">
        <v>0</v>
      </c>
      <c r="G220" s="366">
        <v>0</v>
      </c>
      <c r="H220" s="366">
        <v>0</v>
      </c>
      <c r="I220" s="366">
        <v>0</v>
      </c>
      <c r="J220" s="366">
        <v>0</v>
      </c>
      <c r="K220" s="366">
        <v>0</v>
      </c>
      <c r="L220" s="366">
        <v>0</v>
      </c>
      <c r="M220" s="366">
        <v>0</v>
      </c>
      <c r="N220" s="366">
        <v>0</v>
      </c>
      <c r="O220" s="366">
        <v>0</v>
      </c>
      <c r="P220" s="366">
        <v>0</v>
      </c>
      <c r="Q220" s="366">
        <v>308000000</v>
      </c>
      <c r="R220" s="366">
        <v>0</v>
      </c>
      <c r="S220" s="366">
        <v>0</v>
      </c>
      <c r="T220" s="374" t="s">
        <v>1418</v>
      </c>
    </row>
    <row r="221" spans="1:20" ht="25.5">
      <c r="A221" s="364" t="s">
        <v>1420</v>
      </c>
      <c r="B221" s="373" t="s">
        <v>1421</v>
      </c>
      <c r="C221" s="366">
        <v>3723000000</v>
      </c>
      <c r="D221" s="366">
        <v>3212800000</v>
      </c>
      <c r="E221" s="366">
        <v>56000000</v>
      </c>
      <c r="F221" s="366">
        <v>0</v>
      </c>
      <c r="G221" s="366">
        <v>0</v>
      </c>
      <c r="H221" s="366">
        <v>0</v>
      </c>
      <c r="I221" s="366">
        <v>0</v>
      </c>
      <c r="J221" s="366">
        <v>230000000</v>
      </c>
      <c r="K221" s="366">
        <v>0</v>
      </c>
      <c r="L221" s="366">
        <v>0</v>
      </c>
      <c r="M221" s="366">
        <v>0</v>
      </c>
      <c r="N221" s="366">
        <v>0</v>
      </c>
      <c r="O221" s="366">
        <v>0</v>
      </c>
      <c r="P221" s="366">
        <v>0</v>
      </c>
      <c r="Q221" s="366">
        <v>2926800000</v>
      </c>
      <c r="R221" s="366">
        <v>0</v>
      </c>
      <c r="S221" s="366">
        <v>0</v>
      </c>
      <c r="T221" s="374" t="s">
        <v>1422</v>
      </c>
    </row>
    <row r="222" spans="1:20" ht="25.5">
      <c r="A222" s="364"/>
      <c r="B222" s="375" t="s">
        <v>1423</v>
      </c>
      <c r="C222" s="366">
        <v>3723000000</v>
      </c>
      <c r="D222" s="366">
        <v>3212800000</v>
      </c>
      <c r="E222" s="366">
        <v>56000000</v>
      </c>
      <c r="F222" s="366">
        <v>0</v>
      </c>
      <c r="G222" s="366">
        <v>0</v>
      </c>
      <c r="H222" s="366">
        <v>0</v>
      </c>
      <c r="I222" s="366">
        <v>0</v>
      </c>
      <c r="J222" s="366">
        <v>230000000</v>
      </c>
      <c r="K222" s="366">
        <v>0</v>
      </c>
      <c r="L222" s="366">
        <v>0</v>
      </c>
      <c r="M222" s="366">
        <v>0</v>
      </c>
      <c r="N222" s="366">
        <v>0</v>
      </c>
      <c r="O222" s="366">
        <v>0</v>
      </c>
      <c r="P222" s="366">
        <v>0</v>
      </c>
      <c r="Q222" s="366">
        <v>2926800000</v>
      </c>
      <c r="R222" s="366">
        <v>0</v>
      </c>
      <c r="S222" s="366">
        <v>0</v>
      </c>
      <c r="T222" s="374" t="s">
        <v>1422</v>
      </c>
    </row>
    <row r="223" spans="1:20">
      <c r="A223" s="364" t="s">
        <v>1424</v>
      </c>
      <c r="B223" s="373" t="s">
        <v>1425</v>
      </c>
      <c r="C223" s="366">
        <v>30000000</v>
      </c>
      <c r="D223" s="366">
        <v>30000000</v>
      </c>
      <c r="E223" s="366">
        <v>0</v>
      </c>
      <c r="F223" s="366">
        <v>0</v>
      </c>
      <c r="G223" s="366">
        <v>0</v>
      </c>
      <c r="H223" s="366">
        <v>0</v>
      </c>
      <c r="I223" s="366">
        <v>0</v>
      </c>
      <c r="J223" s="366">
        <v>0</v>
      </c>
      <c r="K223" s="366">
        <v>0</v>
      </c>
      <c r="L223" s="366">
        <v>0</v>
      </c>
      <c r="M223" s="366">
        <v>0</v>
      </c>
      <c r="N223" s="366">
        <v>0</v>
      </c>
      <c r="O223" s="366">
        <v>0</v>
      </c>
      <c r="P223" s="366">
        <v>0</v>
      </c>
      <c r="Q223" s="366">
        <v>30000000</v>
      </c>
      <c r="R223" s="366">
        <v>0</v>
      </c>
      <c r="S223" s="366">
        <v>0</v>
      </c>
      <c r="T223" s="374" t="s">
        <v>1090</v>
      </c>
    </row>
    <row r="224" spans="1:20" ht="25.5">
      <c r="A224" s="364"/>
      <c r="B224" s="375" t="s">
        <v>1426</v>
      </c>
      <c r="C224" s="366">
        <v>30000000</v>
      </c>
      <c r="D224" s="366">
        <v>30000000</v>
      </c>
      <c r="E224" s="366">
        <v>0</v>
      </c>
      <c r="F224" s="366">
        <v>0</v>
      </c>
      <c r="G224" s="366">
        <v>0</v>
      </c>
      <c r="H224" s="366">
        <v>0</v>
      </c>
      <c r="I224" s="366">
        <v>0</v>
      </c>
      <c r="J224" s="366">
        <v>0</v>
      </c>
      <c r="K224" s="366">
        <v>0</v>
      </c>
      <c r="L224" s="366">
        <v>0</v>
      </c>
      <c r="M224" s="366">
        <v>0</v>
      </c>
      <c r="N224" s="366">
        <v>0</v>
      </c>
      <c r="O224" s="366">
        <v>0</v>
      </c>
      <c r="P224" s="366">
        <v>0</v>
      </c>
      <c r="Q224" s="366">
        <v>30000000</v>
      </c>
      <c r="R224" s="366">
        <v>0</v>
      </c>
      <c r="S224" s="366">
        <v>0</v>
      </c>
      <c r="T224" s="374" t="s">
        <v>1090</v>
      </c>
    </row>
    <row r="225" spans="1:20">
      <c r="A225" s="364" t="s">
        <v>1427</v>
      </c>
      <c r="B225" s="373" t="s">
        <v>1428</v>
      </c>
      <c r="C225" s="366">
        <v>1959000000</v>
      </c>
      <c r="D225" s="366">
        <v>1759000000</v>
      </c>
      <c r="E225" s="366">
        <v>36000000</v>
      </c>
      <c r="F225" s="366">
        <v>0</v>
      </c>
      <c r="G225" s="366">
        <v>0</v>
      </c>
      <c r="H225" s="366">
        <v>0</v>
      </c>
      <c r="I225" s="366">
        <v>0</v>
      </c>
      <c r="J225" s="366">
        <v>100000000</v>
      </c>
      <c r="K225" s="366">
        <v>0</v>
      </c>
      <c r="L225" s="366">
        <v>0</v>
      </c>
      <c r="M225" s="366">
        <v>0</v>
      </c>
      <c r="N225" s="366">
        <v>0</v>
      </c>
      <c r="O225" s="366">
        <v>0</v>
      </c>
      <c r="P225" s="366">
        <v>0</v>
      </c>
      <c r="Q225" s="366">
        <v>1623000000</v>
      </c>
      <c r="R225" s="366">
        <v>0</v>
      </c>
      <c r="S225" s="366">
        <v>0</v>
      </c>
      <c r="T225" s="374" t="s">
        <v>1429</v>
      </c>
    </row>
    <row r="226" spans="1:20" ht="25.5">
      <c r="A226" s="364"/>
      <c r="B226" s="375" t="s">
        <v>1430</v>
      </c>
      <c r="C226" s="366">
        <v>1959000000</v>
      </c>
      <c r="D226" s="366">
        <v>1759000000</v>
      </c>
      <c r="E226" s="366">
        <v>36000000</v>
      </c>
      <c r="F226" s="366">
        <v>0</v>
      </c>
      <c r="G226" s="366">
        <v>0</v>
      </c>
      <c r="H226" s="366">
        <v>0</v>
      </c>
      <c r="I226" s="366">
        <v>0</v>
      </c>
      <c r="J226" s="366">
        <v>100000000</v>
      </c>
      <c r="K226" s="366">
        <v>0</v>
      </c>
      <c r="L226" s="366">
        <v>0</v>
      </c>
      <c r="M226" s="366">
        <v>0</v>
      </c>
      <c r="N226" s="366">
        <v>0</v>
      </c>
      <c r="O226" s="366">
        <v>0</v>
      </c>
      <c r="P226" s="366">
        <v>0</v>
      </c>
      <c r="Q226" s="366">
        <v>1623000000</v>
      </c>
      <c r="R226" s="366">
        <v>0</v>
      </c>
      <c r="S226" s="366">
        <v>0</v>
      </c>
      <c r="T226" s="374" t="s">
        <v>1429</v>
      </c>
    </row>
    <row r="227" spans="1:20">
      <c r="A227" s="364" t="s">
        <v>1431</v>
      </c>
      <c r="B227" s="373" t="s">
        <v>1432</v>
      </c>
      <c r="C227" s="366">
        <v>735000000</v>
      </c>
      <c r="D227" s="366">
        <v>735000000</v>
      </c>
      <c r="E227" s="366">
        <v>27000000</v>
      </c>
      <c r="F227" s="366">
        <v>0</v>
      </c>
      <c r="G227" s="366">
        <v>0</v>
      </c>
      <c r="H227" s="366">
        <v>0</v>
      </c>
      <c r="I227" s="366">
        <v>0</v>
      </c>
      <c r="J227" s="366">
        <v>0</v>
      </c>
      <c r="K227" s="366">
        <v>0</v>
      </c>
      <c r="L227" s="366">
        <v>0</v>
      </c>
      <c r="M227" s="366">
        <v>0</v>
      </c>
      <c r="N227" s="366">
        <v>0</v>
      </c>
      <c r="O227" s="366">
        <v>0</v>
      </c>
      <c r="P227" s="366">
        <v>0</v>
      </c>
      <c r="Q227" s="366">
        <v>708000000</v>
      </c>
      <c r="R227" s="366">
        <v>0</v>
      </c>
      <c r="S227" s="366">
        <v>0</v>
      </c>
      <c r="T227" s="374" t="s">
        <v>1090</v>
      </c>
    </row>
    <row r="228" spans="1:20" ht="25.5">
      <c r="A228" s="364"/>
      <c r="B228" s="375" t="s">
        <v>1433</v>
      </c>
      <c r="C228" s="366">
        <v>735000000</v>
      </c>
      <c r="D228" s="366">
        <v>735000000</v>
      </c>
      <c r="E228" s="366">
        <v>27000000</v>
      </c>
      <c r="F228" s="366">
        <v>0</v>
      </c>
      <c r="G228" s="366">
        <v>0</v>
      </c>
      <c r="H228" s="366">
        <v>0</v>
      </c>
      <c r="I228" s="366">
        <v>0</v>
      </c>
      <c r="J228" s="366">
        <v>0</v>
      </c>
      <c r="K228" s="366">
        <v>0</v>
      </c>
      <c r="L228" s="366">
        <v>0</v>
      </c>
      <c r="M228" s="366">
        <v>0</v>
      </c>
      <c r="N228" s="366">
        <v>0</v>
      </c>
      <c r="O228" s="366">
        <v>0</v>
      </c>
      <c r="P228" s="366">
        <v>0</v>
      </c>
      <c r="Q228" s="366">
        <v>708000000</v>
      </c>
      <c r="R228" s="366">
        <v>0</v>
      </c>
      <c r="S228" s="366">
        <v>0</v>
      </c>
      <c r="T228" s="374" t="s">
        <v>1090</v>
      </c>
    </row>
    <row r="229" spans="1:20">
      <c r="A229" s="364" t="s">
        <v>1434</v>
      </c>
      <c r="B229" s="373" t="s">
        <v>1435</v>
      </c>
      <c r="C229" s="366">
        <v>2158000000</v>
      </c>
      <c r="D229" s="366">
        <v>2158000000</v>
      </c>
      <c r="E229" s="366">
        <v>0</v>
      </c>
      <c r="F229" s="366">
        <v>0</v>
      </c>
      <c r="G229" s="366">
        <v>0</v>
      </c>
      <c r="H229" s="366">
        <v>0</v>
      </c>
      <c r="I229" s="366">
        <v>0</v>
      </c>
      <c r="J229" s="366">
        <v>0</v>
      </c>
      <c r="K229" s="366">
        <v>0</v>
      </c>
      <c r="L229" s="366">
        <v>0</v>
      </c>
      <c r="M229" s="366">
        <v>0</v>
      </c>
      <c r="N229" s="366">
        <v>0</v>
      </c>
      <c r="O229" s="366">
        <v>0</v>
      </c>
      <c r="P229" s="366">
        <v>0</v>
      </c>
      <c r="Q229" s="366">
        <v>2158000000</v>
      </c>
      <c r="R229" s="366">
        <v>0</v>
      </c>
      <c r="S229" s="366">
        <v>0</v>
      </c>
      <c r="T229" s="374" t="s">
        <v>1090</v>
      </c>
    </row>
    <row r="230" spans="1:20" ht="25.5">
      <c r="A230" s="364"/>
      <c r="B230" s="375" t="s">
        <v>1436</v>
      </c>
      <c r="C230" s="366">
        <v>2158000000</v>
      </c>
      <c r="D230" s="366">
        <v>2158000000</v>
      </c>
      <c r="E230" s="366">
        <v>0</v>
      </c>
      <c r="F230" s="366">
        <v>0</v>
      </c>
      <c r="G230" s="366">
        <v>0</v>
      </c>
      <c r="H230" s="366">
        <v>0</v>
      </c>
      <c r="I230" s="366">
        <v>0</v>
      </c>
      <c r="J230" s="366">
        <v>0</v>
      </c>
      <c r="K230" s="366">
        <v>0</v>
      </c>
      <c r="L230" s="366">
        <v>0</v>
      </c>
      <c r="M230" s="366">
        <v>0</v>
      </c>
      <c r="N230" s="366">
        <v>0</v>
      </c>
      <c r="O230" s="366">
        <v>0</v>
      </c>
      <c r="P230" s="366">
        <v>0</v>
      </c>
      <c r="Q230" s="366">
        <v>2158000000</v>
      </c>
      <c r="R230" s="366">
        <v>0</v>
      </c>
      <c r="S230" s="366">
        <v>0</v>
      </c>
      <c r="T230" s="374" t="s">
        <v>1090</v>
      </c>
    </row>
    <row r="231" spans="1:20">
      <c r="A231" s="364" t="s">
        <v>1437</v>
      </c>
      <c r="B231" s="373" t="s">
        <v>1438</v>
      </c>
      <c r="C231" s="366">
        <v>20000000</v>
      </c>
      <c r="D231" s="366">
        <v>20000000</v>
      </c>
      <c r="E231" s="366">
        <v>0</v>
      </c>
      <c r="F231" s="366">
        <v>0</v>
      </c>
      <c r="G231" s="366">
        <v>0</v>
      </c>
      <c r="H231" s="366">
        <v>0</v>
      </c>
      <c r="I231" s="366">
        <v>0</v>
      </c>
      <c r="J231" s="366">
        <v>0</v>
      </c>
      <c r="K231" s="366">
        <v>0</v>
      </c>
      <c r="L231" s="366">
        <v>0</v>
      </c>
      <c r="M231" s="366">
        <v>0</v>
      </c>
      <c r="N231" s="366">
        <v>0</v>
      </c>
      <c r="O231" s="366">
        <v>0</v>
      </c>
      <c r="P231" s="366">
        <v>0</v>
      </c>
      <c r="Q231" s="366">
        <v>20000000</v>
      </c>
      <c r="R231" s="366">
        <v>0</v>
      </c>
      <c r="S231" s="366">
        <v>0</v>
      </c>
      <c r="T231" s="374" t="s">
        <v>1090</v>
      </c>
    </row>
    <row r="232" spans="1:20" ht="25.5">
      <c r="A232" s="364"/>
      <c r="B232" s="375" t="s">
        <v>1439</v>
      </c>
      <c r="C232" s="366">
        <v>20000000</v>
      </c>
      <c r="D232" s="366">
        <v>20000000</v>
      </c>
      <c r="E232" s="366">
        <v>0</v>
      </c>
      <c r="F232" s="366">
        <v>0</v>
      </c>
      <c r="G232" s="366">
        <v>0</v>
      </c>
      <c r="H232" s="366">
        <v>0</v>
      </c>
      <c r="I232" s="366">
        <v>0</v>
      </c>
      <c r="J232" s="366">
        <v>0</v>
      </c>
      <c r="K232" s="366">
        <v>0</v>
      </c>
      <c r="L232" s="366">
        <v>0</v>
      </c>
      <c r="M232" s="366">
        <v>0</v>
      </c>
      <c r="N232" s="366">
        <v>0</v>
      </c>
      <c r="O232" s="366">
        <v>0</v>
      </c>
      <c r="P232" s="366">
        <v>0</v>
      </c>
      <c r="Q232" s="366">
        <v>20000000</v>
      </c>
      <c r="R232" s="366">
        <v>0</v>
      </c>
      <c r="S232" s="366">
        <v>0</v>
      </c>
      <c r="T232" s="374" t="s">
        <v>1090</v>
      </c>
    </row>
    <row r="233" spans="1:20">
      <c r="A233" s="364" t="s">
        <v>1440</v>
      </c>
      <c r="B233" s="373" t="s">
        <v>1441</v>
      </c>
      <c r="C233" s="366">
        <v>105000000</v>
      </c>
      <c r="D233" s="366">
        <v>105000000</v>
      </c>
      <c r="E233" s="366">
        <v>0</v>
      </c>
      <c r="F233" s="366">
        <v>0</v>
      </c>
      <c r="G233" s="366">
        <v>0</v>
      </c>
      <c r="H233" s="366">
        <v>0</v>
      </c>
      <c r="I233" s="366">
        <v>0</v>
      </c>
      <c r="J233" s="366">
        <v>0</v>
      </c>
      <c r="K233" s="366">
        <v>0</v>
      </c>
      <c r="L233" s="366">
        <v>0</v>
      </c>
      <c r="M233" s="366">
        <v>0</v>
      </c>
      <c r="N233" s="366">
        <v>0</v>
      </c>
      <c r="O233" s="366">
        <v>0</v>
      </c>
      <c r="P233" s="366">
        <v>0</v>
      </c>
      <c r="Q233" s="366">
        <v>105000000</v>
      </c>
      <c r="R233" s="366">
        <v>0</v>
      </c>
      <c r="S233" s="366">
        <v>0</v>
      </c>
      <c r="T233" s="374" t="s">
        <v>1090</v>
      </c>
    </row>
    <row r="234" spans="1:20" ht="25.5">
      <c r="A234" s="364"/>
      <c r="B234" s="375" t="s">
        <v>1442</v>
      </c>
      <c r="C234" s="366">
        <v>105000000</v>
      </c>
      <c r="D234" s="366">
        <v>105000000</v>
      </c>
      <c r="E234" s="366">
        <v>0</v>
      </c>
      <c r="F234" s="366">
        <v>0</v>
      </c>
      <c r="G234" s="366">
        <v>0</v>
      </c>
      <c r="H234" s="366">
        <v>0</v>
      </c>
      <c r="I234" s="366">
        <v>0</v>
      </c>
      <c r="J234" s="366">
        <v>0</v>
      </c>
      <c r="K234" s="366">
        <v>0</v>
      </c>
      <c r="L234" s="366">
        <v>0</v>
      </c>
      <c r="M234" s="366">
        <v>0</v>
      </c>
      <c r="N234" s="366">
        <v>0</v>
      </c>
      <c r="O234" s="366">
        <v>0</v>
      </c>
      <c r="P234" s="366">
        <v>0</v>
      </c>
      <c r="Q234" s="366">
        <v>105000000</v>
      </c>
      <c r="R234" s="366">
        <v>0</v>
      </c>
      <c r="S234" s="366">
        <v>0</v>
      </c>
      <c r="T234" s="374" t="s">
        <v>1090</v>
      </c>
    </row>
    <row r="235" spans="1:20">
      <c r="A235" s="364" t="s">
        <v>1443</v>
      </c>
      <c r="B235" s="373" t="s">
        <v>1444</v>
      </c>
      <c r="C235" s="366">
        <v>855000000</v>
      </c>
      <c r="D235" s="366">
        <v>855000000</v>
      </c>
      <c r="E235" s="366">
        <v>0</v>
      </c>
      <c r="F235" s="366">
        <v>0</v>
      </c>
      <c r="G235" s="366">
        <v>0</v>
      </c>
      <c r="H235" s="366">
        <v>0</v>
      </c>
      <c r="I235" s="366">
        <v>0</v>
      </c>
      <c r="J235" s="366">
        <v>0</v>
      </c>
      <c r="K235" s="366">
        <v>0</v>
      </c>
      <c r="L235" s="366">
        <v>0</v>
      </c>
      <c r="M235" s="366">
        <v>0</v>
      </c>
      <c r="N235" s="366">
        <v>0</v>
      </c>
      <c r="O235" s="366">
        <v>0</v>
      </c>
      <c r="P235" s="366">
        <v>0</v>
      </c>
      <c r="Q235" s="366">
        <v>855000000</v>
      </c>
      <c r="R235" s="366">
        <v>0</v>
      </c>
      <c r="S235" s="366">
        <v>0</v>
      </c>
      <c r="T235" s="374" t="s">
        <v>1090</v>
      </c>
    </row>
    <row r="236" spans="1:20" ht="25.5">
      <c r="A236" s="364"/>
      <c r="B236" s="375" t="s">
        <v>1445</v>
      </c>
      <c r="C236" s="366">
        <v>855000000</v>
      </c>
      <c r="D236" s="366">
        <v>855000000</v>
      </c>
      <c r="E236" s="366">
        <v>0</v>
      </c>
      <c r="F236" s="366">
        <v>0</v>
      </c>
      <c r="G236" s="366">
        <v>0</v>
      </c>
      <c r="H236" s="366">
        <v>0</v>
      </c>
      <c r="I236" s="366">
        <v>0</v>
      </c>
      <c r="J236" s="366">
        <v>0</v>
      </c>
      <c r="K236" s="366">
        <v>0</v>
      </c>
      <c r="L236" s="366">
        <v>0</v>
      </c>
      <c r="M236" s="366">
        <v>0</v>
      </c>
      <c r="N236" s="366">
        <v>0</v>
      </c>
      <c r="O236" s="366">
        <v>0</v>
      </c>
      <c r="P236" s="366">
        <v>0</v>
      </c>
      <c r="Q236" s="366">
        <v>855000000</v>
      </c>
      <c r="R236" s="366">
        <v>0</v>
      </c>
      <c r="S236" s="366">
        <v>0</v>
      </c>
      <c r="T236" s="374" t="s">
        <v>1090</v>
      </c>
    </row>
    <row r="237" spans="1:20">
      <c r="A237" s="364" t="s">
        <v>1446</v>
      </c>
      <c r="B237" s="373" t="s">
        <v>1447</v>
      </c>
      <c r="C237" s="366">
        <v>1846000000</v>
      </c>
      <c r="D237" s="366">
        <v>1795000000</v>
      </c>
      <c r="E237" s="366">
        <v>135000000</v>
      </c>
      <c r="F237" s="366">
        <v>0</v>
      </c>
      <c r="G237" s="366">
        <v>0</v>
      </c>
      <c r="H237" s="366">
        <v>0</v>
      </c>
      <c r="I237" s="366">
        <v>0</v>
      </c>
      <c r="J237" s="366">
        <v>0</v>
      </c>
      <c r="K237" s="366">
        <v>0</v>
      </c>
      <c r="L237" s="366">
        <v>0</v>
      </c>
      <c r="M237" s="366">
        <v>0</v>
      </c>
      <c r="N237" s="366">
        <v>0</v>
      </c>
      <c r="O237" s="366">
        <v>0</v>
      </c>
      <c r="P237" s="366">
        <v>0</v>
      </c>
      <c r="Q237" s="366">
        <v>1660000000</v>
      </c>
      <c r="R237" s="366">
        <v>0</v>
      </c>
      <c r="S237" s="366">
        <v>0</v>
      </c>
      <c r="T237" s="374" t="s">
        <v>1448</v>
      </c>
    </row>
    <row r="238" spans="1:20" ht="25.5">
      <c r="A238" s="364"/>
      <c r="B238" s="375" t="s">
        <v>1449</v>
      </c>
      <c r="C238" s="366">
        <v>1846000000</v>
      </c>
      <c r="D238" s="366">
        <v>1795000000</v>
      </c>
      <c r="E238" s="366">
        <v>135000000</v>
      </c>
      <c r="F238" s="366">
        <v>0</v>
      </c>
      <c r="G238" s="366">
        <v>0</v>
      </c>
      <c r="H238" s="366">
        <v>0</v>
      </c>
      <c r="I238" s="366">
        <v>0</v>
      </c>
      <c r="J238" s="366">
        <v>0</v>
      </c>
      <c r="K238" s="366">
        <v>0</v>
      </c>
      <c r="L238" s="366">
        <v>0</v>
      </c>
      <c r="M238" s="366">
        <v>0</v>
      </c>
      <c r="N238" s="366">
        <v>0</v>
      </c>
      <c r="O238" s="366">
        <v>0</v>
      </c>
      <c r="P238" s="366">
        <v>0</v>
      </c>
      <c r="Q238" s="366">
        <v>1660000000</v>
      </c>
      <c r="R238" s="366">
        <v>0</v>
      </c>
      <c r="S238" s="366">
        <v>0</v>
      </c>
      <c r="T238" s="374" t="s">
        <v>1448</v>
      </c>
    </row>
    <row r="239" spans="1:20">
      <c r="A239" s="364" t="s">
        <v>1450</v>
      </c>
      <c r="B239" s="373" t="s">
        <v>1451</v>
      </c>
      <c r="C239" s="366">
        <v>739000000</v>
      </c>
      <c r="D239" s="366">
        <v>739000000</v>
      </c>
      <c r="E239" s="366">
        <v>0</v>
      </c>
      <c r="F239" s="366">
        <v>0</v>
      </c>
      <c r="G239" s="366">
        <v>0</v>
      </c>
      <c r="H239" s="366">
        <v>0</v>
      </c>
      <c r="I239" s="366">
        <v>0</v>
      </c>
      <c r="J239" s="366">
        <v>0</v>
      </c>
      <c r="K239" s="366">
        <v>0</v>
      </c>
      <c r="L239" s="366">
        <v>0</v>
      </c>
      <c r="M239" s="366">
        <v>0</v>
      </c>
      <c r="N239" s="366">
        <v>0</v>
      </c>
      <c r="O239" s="366">
        <v>0</v>
      </c>
      <c r="P239" s="366">
        <v>0</v>
      </c>
      <c r="Q239" s="366">
        <v>739000000</v>
      </c>
      <c r="R239" s="366">
        <v>0</v>
      </c>
      <c r="S239" s="366">
        <v>0</v>
      </c>
      <c r="T239" s="374" t="s">
        <v>1090</v>
      </c>
    </row>
    <row r="240" spans="1:20">
      <c r="A240" s="364"/>
      <c r="B240" s="375" t="s">
        <v>1452</v>
      </c>
      <c r="C240" s="366">
        <v>739000000</v>
      </c>
      <c r="D240" s="366">
        <v>739000000</v>
      </c>
      <c r="E240" s="366">
        <v>0</v>
      </c>
      <c r="F240" s="366">
        <v>0</v>
      </c>
      <c r="G240" s="366">
        <v>0</v>
      </c>
      <c r="H240" s="366">
        <v>0</v>
      </c>
      <c r="I240" s="366">
        <v>0</v>
      </c>
      <c r="J240" s="366">
        <v>0</v>
      </c>
      <c r="K240" s="366">
        <v>0</v>
      </c>
      <c r="L240" s="366">
        <v>0</v>
      </c>
      <c r="M240" s="366">
        <v>0</v>
      </c>
      <c r="N240" s="366">
        <v>0</v>
      </c>
      <c r="O240" s="366">
        <v>0</v>
      </c>
      <c r="P240" s="366">
        <v>0</v>
      </c>
      <c r="Q240" s="366">
        <v>739000000</v>
      </c>
      <c r="R240" s="366">
        <v>0</v>
      </c>
      <c r="S240" s="366">
        <v>0</v>
      </c>
      <c r="T240" s="374" t="s">
        <v>1090</v>
      </c>
    </row>
    <row r="241" spans="1:20" ht="25.5">
      <c r="A241" s="364" t="s">
        <v>1453</v>
      </c>
      <c r="B241" s="373" t="s">
        <v>1454</v>
      </c>
      <c r="C241" s="366">
        <v>629000000</v>
      </c>
      <c r="D241" s="366">
        <v>629000000</v>
      </c>
      <c r="E241" s="366">
        <v>0</v>
      </c>
      <c r="F241" s="366">
        <v>0</v>
      </c>
      <c r="G241" s="366">
        <v>0</v>
      </c>
      <c r="H241" s="366">
        <v>0</v>
      </c>
      <c r="I241" s="366">
        <v>0</v>
      </c>
      <c r="J241" s="366">
        <v>0</v>
      </c>
      <c r="K241" s="366">
        <v>0</v>
      </c>
      <c r="L241" s="366">
        <v>0</v>
      </c>
      <c r="M241" s="366">
        <v>0</v>
      </c>
      <c r="N241" s="366">
        <v>0</v>
      </c>
      <c r="O241" s="366">
        <v>0</v>
      </c>
      <c r="P241" s="366">
        <v>0</v>
      </c>
      <c r="Q241" s="366">
        <v>629000000</v>
      </c>
      <c r="R241" s="366">
        <v>0</v>
      </c>
      <c r="S241" s="366">
        <v>0</v>
      </c>
      <c r="T241" s="374" t="s">
        <v>1090</v>
      </c>
    </row>
    <row r="242" spans="1:20" ht="25.5">
      <c r="A242" s="364"/>
      <c r="B242" s="375" t="s">
        <v>1455</v>
      </c>
      <c r="C242" s="366">
        <v>629000000</v>
      </c>
      <c r="D242" s="366">
        <v>629000000</v>
      </c>
      <c r="E242" s="366">
        <v>0</v>
      </c>
      <c r="F242" s="366">
        <v>0</v>
      </c>
      <c r="G242" s="366">
        <v>0</v>
      </c>
      <c r="H242" s="366">
        <v>0</v>
      </c>
      <c r="I242" s="366">
        <v>0</v>
      </c>
      <c r="J242" s="366">
        <v>0</v>
      </c>
      <c r="K242" s="366">
        <v>0</v>
      </c>
      <c r="L242" s="366">
        <v>0</v>
      </c>
      <c r="M242" s="366">
        <v>0</v>
      </c>
      <c r="N242" s="366">
        <v>0</v>
      </c>
      <c r="O242" s="366">
        <v>0</v>
      </c>
      <c r="P242" s="366">
        <v>0</v>
      </c>
      <c r="Q242" s="366">
        <v>629000000</v>
      </c>
      <c r="R242" s="366">
        <v>0</v>
      </c>
      <c r="S242" s="366">
        <v>0</v>
      </c>
      <c r="T242" s="374" t="s">
        <v>1090</v>
      </c>
    </row>
    <row r="243" spans="1:20">
      <c r="A243" s="364" t="s">
        <v>1456</v>
      </c>
      <c r="B243" s="373" t="s">
        <v>1457</v>
      </c>
      <c r="C243" s="366">
        <v>373000000</v>
      </c>
      <c r="D243" s="366">
        <v>373000000</v>
      </c>
      <c r="E243" s="366">
        <v>0</v>
      </c>
      <c r="F243" s="366">
        <v>0</v>
      </c>
      <c r="G243" s="366">
        <v>0</v>
      </c>
      <c r="H243" s="366">
        <v>0</v>
      </c>
      <c r="I243" s="366">
        <v>0</v>
      </c>
      <c r="J243" s="366">
        <v>0</v>
      </c>
      <c r="K243" s="366">
        <v>0</v>
      </c>
      <c r="L243" s="366">
        <v>0</v>
      </c>
      <c r="M243" s="366">
        <v>0</v>
      </c>
      <c r="N243" s="366">
        <v>0</v>
      </c>
      <c r="O243" s="366">
        <v>0</v>
      </c>
      <c r="P243" s="366">
        <v>0</v>
      </c>
      <c r="Q243" s="366">
        <v>373000000</v>
      </c>
      <c r="R243" s="366">
        <v>0</v>
      </c>
      <c r="S243" s="366">
        <v>0</v>
      </c>
      <c r="T243" s="374" t="s">
        <v>1090</v>
      </c>
    </row>
    <row r="244" spans="1:20" ht="25.5">
      <c r="A244" s="364"/>
      <c r="B244" s="375" t="s">
        <v>1458</v>
      </c>
      <c r="C244" s="366">
        <v>373000000</v>
      </c>
      <c r="D244" s="366">
        <v>373000000</v>
      </c>
      <c r="E244" s="366">
        <v>0</v>
      </c>
      <c r="F244" s="366">
        <v>0</v>
      </c>
      <c r="G244" s="366">
        <v>0</v>
      </c>
      <c r="H244" s="366">
        <v>0</v>
      </c>
      <c r="I244" s="366">
        <v>0</v>
      </c>
      <c r="J244" s="366">
        <v>0</v>
      </c>
      <c r="K244" s="366">
        <v>0</v>
      </c>
      <c r="L244" s="366">
        <v>0</v>
      </c>
      <c r="M244" s="366">
        <v>0</v>
      </c>
      <c r="N244" s="366">
        <v>0</v>
      </c>
      <c r="O244" s="366">
        <v>0</v>
      </c>
      <c r="P244" s="366">
        <v>0</v>
      </c>
      <c r="Q244" s="366">
        <v>373000000</v>
      </c>
      <c r="R244" s="366">
        <v>0</v>
      </c>
      <c r="S244" s="366">
        <v>0</v>
      </c>
      <c r="T244" s="374" t="s">
        <v>1090</v>
      </c>
    </row>
    <row r="245" spans="1:20" ht="25.5">
      <c r="A245" s="364" t="s">
        <v>1459</v>
      </c>
      <c r="B245" s="373" t="s">
        <v>1460</v>
      </c>
      <c r="C245" s="366">
        <v>806000000</v>
      </c>
      <c r="D245" s="366">
        <v>676700000</v>
      </c>
      <c r="E245" s="366">
        <v>0</v>
      </c>
      <c r="F245" s="366">
        <v>0</v>
      </c>
      <c r="G245" s="366">
        <v>0</v>
      </c>
      <c r="H245" s="366">
        <v>0</v>
      </c>
      <c r="I245" s="366">
        <v>0</v>
      </c>
      <c r="J245" s="366">
        <v>0</v>
      </c>
      <c r="K245" s="366">
        <v>0</v>
      </c>
      <c r="L245" s="366">
        <v>0</v>
      </c>
      <c r="M245" s="366">
        <v>0</v>
      </c>
      <c r="N245" s="366">
        <v>0</v>
      </c>
      <c r="O245" s="366">
        <v>0</v>
      </c>
      <c r="P245" s="366">
        <v>0</v>
      </c>
      <c r="Q245" s="366">
        <v>676700000</v>
      </c>
      <c r="R245" s="366">
        <v>0</v>
      </c>
      <c r="S245" s="366">
        <v>0</v>
      </c>
      <c r="T245" s="374" t="s">
        <v>1461</v>
      </c>
    </row>
    <row r="246" spans="1:20" ht="38.25">
      <c r="A246" s="364"/>
      <c r="B246" s="375" t="s">
        <v>1462</v>
      </c>
      <c r="C246" s="366">
        <v>806000000</v>
      </c>
      <c r="D246" s="366">
        <v>676700000</v>
      </c>
      <c r="E246" s="366">
        <v>0</v>
      </c>
      <c r="F246" s="366">
        <v>0</v>
      </c>
      <c r="G246" s="366">
        <v>0</v>
      </c>
      <c r="H246" s="366">
        <v>0</v>
      </c>
      <c r="I246" s="366">
        <v>0</v>
      </c>
      <c r="J246" s="366">
        <v>0</v>
      </c>
      <c r="K246" s="366">
        <v>0</v>
      </c>
      <c r="L246" s="366">
        <v>0</v>
      </c>
      <c r="M246" s="366">
        <v>0</v>
      </c>
      <c r="N246" s="366">
        <v>0</v>
      </c>
      <c r="O246" s="366">
        <v>0</v>
      </c>
      <c r="P246" s="366">
        <v>0</v>
      </c>
      <c r="Q246" s="366">
        <v>676700000</v>
      </c>
      <c r="R246" s="366">
        <v>0</v>
      </c>
      <c r="S246" s="366">
        <v>0</v>
      </c>
      <c r="T246" s="374" t="s">
        <v>1461</v>
      </c>
    </row>
    <row r="247" spans="1:20">
      <c r="A247" s="364" t="s">
        <v>1463</v>
      </c>
      <c r="B247" s="373" t="s">
        <v>1464</v>
      </c>
      <c r="C247" s="366">
        <v>747000000</v>
      </c>
      <c r="D247" s="366">
        <v>747000000</v>
      </c>
      <c r="E247" s="366">
        <v>0</v>
      </c>
      <c r="F247" s="366">
        <v>0</v>
      </c>
      <c r="G247" s="366">
        <v>0</v>
      </c>
      <c r="H247" s="366">
        <v>0</v>
      </c>
      <c r="I247" s="366">
        <v>0</v>
      </c>
      <c r="J247" s="366">
        <v>0</v>
      </c>
      <c r="K247" s="366">
        <v>0</v>
      </c>
      <c r="L247" s="366">
        <v>0</v>
      </c>
      <c r="M247" s="366">
        <v>0</v>
      </c>
      <c r="N247" s="366">
        <v>0</v>
      </c>
      <c r="O247" s="366">
        <v>0</v>
      </c>
      <c r="P247" s="366">
        <v>0</v>
      </c>
      <c r="Q247" s="366">
        <v>747000000</v>
      </c>
      <c r="R247" s="366">
        <v>0</v>
      </c>
      <c r="S247" s="366">
        <v>0</v>
      </c>
      <c r="T247" s="374" t="s">
        <v>1090</v>
      </c>
    </row>
    <row r="248" spans="1:20" ht="25.5">
      <c r="A248" s="364"/>
      <c r="B248" s="375" t="s">
        <v>1465</v>
      </c>
      <c r="C248" s="366">
        <v>747000000</v>
      </c>
      <c r="D248" s="366">
        <v>747000000</v>
      </c>
      <c r="E248" s="366">
        <v>0</v>
      </c>
      <c r="F248" s="366">
        <v>0</v>
      </c>
      <c r="G248" s="366">
        <v>0</v>
      </c>
      <c r="H248" s="366">
        <v>0</v>
      </c>
      <c r="I248" s="366">
        <v>0</v>
      </c>
      <c r="J248" s="366">
        <v>0</v>
      </c>
      <c r="K248" s="366">
        <v>0</v>
      </c>
      <c r="L248" s="366">
        <v>0</v>
      </c>
      <c r="M248" s="366">
        <v>0</v>
      </c>
      <c r="N248" s="366">
        <v>0</v>
      </c>
      <c r="O248" s="366">
        <v>0</v>
      </c>
      <c r="P248" s="366">
        <v>0</v>
      </c>
      <c r="Q248" s="366">
        <v>747000000</v>
      </c>
      <c r="R248" s="366">
        <v>0</v>
      </c>
      <c r="S248" s="366">
        <v>0</v>
      </c>
      <c r="T248" s="374" t="s">
        <v>1090</v>
      </c>
    </row>
    <row r="249" spans="1:20">
      <c r="A249" s="364" t="s">
        <v>1466</v>
      </c>
      <c r="B249" s="373" t="s">
        <v>1467</v>
      </c>
      <c r="C249" s="366">
        <v>4073554000</v>
      </c>
      <c r="D249" s="366">
        <v>4073554000</v>
      </c>
      <c r="E249" s="366">
        <v>0</v>
      </c>
      <c r="F249" s="366">
        <v>0</v>
      </c>
      <c r="G249" s="366">
        <v>0</v>
      </c>
      <c r="H249" s="366">
        <v>0</v>
      </c>
      <c r="I249" s="366">
        <v>0</v>
      </c>
      <c r="J249" s="366">
        <v>0</v>
      </c>
      <c r="K249" s="366">
        <v>0</v>
      </c>
      <c r="L249" s="366">
        <v>0</v>
      </c>
      <c r="M249" s="366">
        <v>0</v>
      </c>
      <c r="N249" s="366">
        <v>4073554000</v>
      </c>
      <c r="O249" s="366">
        <v>3600000000</v>
      </c>
      <c r="P249" s="366">
        <v>473554000</v>
      </c>
      <c r="Q249" s="366">
        <v>0</v>
      </c>
      <c r="R249" s="366">
        <v>0</v>
      </c>
      <c r="S249" s="366">
        <v>0</v>
      </c>
      <c r="T249" s="374" t="s">
        <v>1090</v>
      </c>
    </row>
    <row r="250" spans="1:20">
      <c r="A250" s="364"/>
      <c r="B250" s="375" t="s">
        <v>1468</v>
      </c>
      <c r="C250" s="366">
        <v>181584000</v>
      </c>
      <c r="D250" s="366">
        <v>181584000</v>
      </c>
      <c r="E250" s="366">
        <v>0</v>
      </c>
      <c r="F250" s="366">
        <v>0</v>
      </c>
      <c r="G250" s="366">
        <v>0</v>
      </c>
      <c r="H250" s="366">
        <v>0</v>
      </c>
      <c r="I250" s="366">
        <v>0</v>
      </c>
      <c r="J250" s="366">
        <v>0</v>
      </c>
      <c r="K250" s="366">
        <v>0</v>
      </c>
      <c r="L250" s="366">
        <v>0</v>
      </c>
      <c r="M250" s="366">
        <v>0</v>
      </c>
      <c r="N250" s="366">
        <v>181584000</v>
      </c>
      <c r="O250" s="366">
        <v>0</v>
      </c>
      <c r="P250" s="366">
        <v>181584000</v>
      </c>
      <c r="Q250" s="366">
        <v>0</v>
      </c>
      <c r="R250" s="366">
        <v>0</v>
      </c>
      <c r="S250" s="366">
        <v>0</v>
      </c>
      <c r="T250" s="374" t="s">
        <v>1090</v>
      </c>
    </row>
    <row r="251" spans="1:20" ht="25.5">
      <c r="A251" s="364"/>
      <c r="B251" s="375" t="s">
        <v>1469</v>
      </c>
      <c r="C251" s="366">
        <v>291970000</v>
      </c>
      <c r="D251" s="366">
        <v>291970000</v>
      </c>
      <c r="E251" s="366">
        <v>0</v>
      </c>
      <c r="F251" s="366">
        <v>0</v>
      </c>
      <c r="G251" s="366">
        <v>0</v>
      </c>
      <c r="H251" s="366">
        <v>0</v>
      </c>
      <c r="I251" s="366">
        <v>0</v>
      </c>
      <c r="J251" s="366">
        <v>0</v>
      </c>
      <c r="K251" s="366">
        <v>0</v>
      </c>
      <c r="L251" s="366">
        <v>0</v>
      </c>
      <c r="M251" s="366">
        <v>0</v>
      </c>
      <c r="N251" s="366">
        <v>291970000</v>
      </c>
      <c r="O251" s="366">
        <v>0</v>
      </c>
      <c r="P251" s="366">
        <v>291970000</v>
      </c>
      <c r="Q251" s="366">
        <v>0</v>
      </c>
      <c r="R251" s="366">
        <v>0</v>
      </c>
      <c r="S251" s="366">
        <v>0</v>
      </c>
      <c r="T251" s="374" t="s">
        <v>1090</v>
      </c>
    </row>
    <row r="252" spans="1:20" ht="25.5">
      <c r="A252" s="364"/>
      <c r="B252" s="375" t="s">
        <v>711</v>
      </c>
      <c r="C252" s="366">
        <v>3600000000</v>
      </c>
      <c r="D252" s="366">
        <v>3600000000</v>
      </c>
      <c r="E252" s="366">
        <v>0</v>
      </c>
      <c r="F252" s="366">
        <v>0</v>
      </c>
      <c r="G252" s="366">
        <v>0</v>
      </c>
      <c r="H252" s="366">
        <v>0</v>
      </c>
      <c r="I252" s="366">
        <v>0</v>
      </c>
      <c r="J252" s="366">
        <v>0</v>
      </c>
      <c r="K252" s="366">
        <v>0</v>
      </c>
      <c r="L252" s="366">
        <v>0</v>
      </c>
      <c r="M252" s="366">
        <v>0</v>
      </c>
      <c r="N252" s="366">
        <v>3600000000</v>
      </c>
      <c r="O252" s="366">
        <v>3600000000</v>
      </c>
      <c r="P252" s="366">
        <v>0</v>
      </c>
      <c r="Q252" s="366">
        <v>0</v>
      </c>
      <c r="R252" s="366">
        <v>0</v>
      </c>
      <c r="S252" s="366">
        <v>0</v>
      </c>
      <c r="T252" s="374" t="s">
        <v>1090</v>
      </c>
    </row>
    <row r="253" spans="1:20">
      <c r="A253" s="364" t="s">
        <v>1470</v>
      </c>
      <c r="B253" s="373" t="s">
        <v>1471</v>
      </c>
      <c r="C253" s="366">
        <v>654995217799</v>
      </c>
      <c r="D253" s="366">
        <v>648759404338</v>
      </c>
      <c r="E253" s="366">
        <v>0</v>
      </c>
      <c r="F253" s="366">
        <v>0</v>
      </c>
      <c r="G253" s="366">
        <v>161215390731</v>
      </c>
      <c r="H253" s="366">
        <v>81464000000</v>
      </c>
      <c r="I253" s="366">
        <v>398300000000</v>
      </c>
      <c r="J253" s="366">
        <v>0</v>
      </c>
      <c r="K253" s="366">
        <v>0</v>
      </c>
      <c r="L253" s="366">
        <v>0</v>
      </c>
      <c r="M253" s="366">
        <v>0</v>
      </c>
      <c r="N253" s="366">
        <v>540000000</v>
      </c>
      <c r="O253" s="366">
        <v>0</v>
      </c>
      <c r="P253" s="366">
        <v>0</v>
      </c>
      <c r="Q253" s="366">
        <v>0</v>
      </c>
      <c r="R253" s="366">
        <v>0</v>
      </c>
      <c r="S253" s="366">
        <v>7240013607</v>
      </c>
      <c r="T253" s="374" t="s">
        <v>1472</v>
      </c>
    </row>
    <row r="254" spans="1:20" ht="38.25">
      <c r="A254" s="364"/>
      <c r="B254" s="375" t="s">
        <v>1473</v>
      </c>
      <c r="C254" s="366">
        <v>1300000000</v>
      </c>
      <c r="D254" s="366">
        <v>1300000000</v>
      </c>
      <c r="E254" s="366">
        <v>0</v>
      </c>
      <c r="F254" s="366">
        <v>0</v>
      </c>
      <c r="G254" s="366">
        <v>0</v>
      </c>
      <c r="H254" s="366">
        <v>0</v>
      </c>
      <c r="I254" s="366">
        <v>0</v>
      </c>
      <c r="J254" s="366">
        <v>0</v>
      </c>
      <c r="K254" s="366">
        <v>0</v>
      </c>
      <c r="L254" s="366">
        <v>0</v>
      </c>
      <c r="M254" s="366">
        <v>0</v>
      </c>
      <c r="N254" s="366">
        <v>0</v>
      </c>
      <c r="O254" s="366">
        <v>0</v>
      </c>
      <c r="P254" s="366">
        <v>0</v>
      </c>
      <c r="Q254" s="366">
        <v>0</v>
      </c>
      <c r="R254" s="366">
        <v>0</v>
      </c>
      <c r="S254" s="366">
        <v>1300000000</v>
      </c>
      <c r="T254" s="374" t="s">
        <v>1090</v>
      </c>
    </row>
    <row r="255" spans="1:20" ht="25.5">
      <c r="A255" s="364"/>
      <c r="B255" s="375" t="s">
        <v>1474</v>
      </c>
      <c r="C255" s="366">
        <v>81864000000</v>
      </c>
      <c r="D255" s="366">
        <v>81464000000</v>
      </c>
      <c r="E255" s="366">
        <v>0</v>
      </c>
      <c r="F255" s="366">
        <v>0</v>
      </c>
      <c r="G255" s="366">
        <v>0</v>
      </c>
      <c r="H255" s="366">
        <v>81464000000</v>
      </c>
      <c r="I255" s="366">
        <v>0</v>
      </c>
      <c r="J255" s="366">
        <v>0</v>
      </c>
      <c r="K255" s="366">
        <v>0</v>
      </c>
      <c r="L255" s="366">
        <v>0</v>
      </c>
      <c r="M255" s="366">
        <v>0</v>
      </c>
      <c r="N255" s="366">
        <v>0</v>
      </c>
      <c r="O255" s="366">
        <v>0</v>
      </c>
      <c r="P255" s="366">
        <v>0</v>
      </c>
      <c r="Q255" s="366">
        <v>0</v>
      </c>
      <c r="R255" s="366">
        <v>0</v>
      </c>
      <c r="S255" s="366">
        <v>0</v>
      </c>
      <c r="T255" s="374" t="s">
        <v>1475</v>
      </c>
    </row>
    <row r="256" spans="1:20" ht="25.5">
      <c r="A256" s="364"/>
      <c r="B256" s="375" t="s">
        <v>1476</v>
      </c>
      <c r="C256" s="366">
        <v>163985500000</v>
      </c>
      <c r="D256" s="366">
        <v>161215390731</v>
      </c>
      <c r="E256" s="366">
        <v>0</v>
      </c>
      <c r="F256" s="366">
        <v>0</v>
      </c>
      <c r="G256" s="366">
        <v>161215390731</v>
      </c>
      <c r="H256" s="366">
        <v>0</v>
      </c>
      <c r="I256" s="366">
        <v>0</v>
      </c>
      <c r="J256" s="366">
        <v>0</v>
      </c>
      <c r="K256" s="366">
        <v>0</v>
      </c>
      <c r="L256" s="366">
        <v>0</v>
      </c>
      <c r="M256" s="366">
        <v>0</v>
      </c>
      <c r="N256" s="366">
        <v>0</v>
      </c>
      <c r="O256" s="366">
        <v>0</v>
      </c>
      <c r="P256" s="366">
        <v>0</v>
      </c>
      <c r="Q256" s="366">
        <v>0</v>
      </c>
      <c r="R256" s="366">
        <v>0</v>
      </c>
      <c r="S256" s="366">
        <v>0</v>
      </c>
      <c r="T256" s="374" t="s">
        <v>1263</v>
      </c>
    </row>
    <row r="257" spans="1:20" ht="38.25">
      <c r="A257" s="364"/>
      <c r="B257" s="375" t="s">
        <v>1477</v>
      </c>
      <c r="C257" s="366">
        <v>610000000</v>
      </c>
      <c r="D257" s="366">
        <v>610000000</v>
      </c>
      <c r="E257" s="366">
        <v>0</v>
      </c>
      <c r="F257" s="366">
        <v>0</v>
      </c>
      <c r="G257" s="366">
        <v>0</v>
      </c>
      <c r="H257" s="366">
        <v>0</v>
      </c>
      <c r="I257" s="366">
        <v>0</v>
      </c>
      <c r="J257" s="366">
        <v>0</v>
      </c>
      <c r="K257" s="366">
        <v>0</v>
      </c>
      <c r="L257" s="366">
        <v>0</v>
      </c>
      <c r="M257" s="366">
        <v>0</v>
      </c>
      <c r="N257" s="366">
        <v>0</v>
      </c>
      <c r="O257" s="366">
        <v>0</v>
      </c>
      <c r="P257" s="366">
        <v>0</v>
      </c>
      <c r="Q257" s="366">
        <v>0</v>
      </c>
      <c r="R257" s="366">
        <v>0</v>
      </c>
      <c r="S257" s="366">
        <v>610000000</v>
      </c>
      <c r="T257" s="374" t="s">
        <v>1090</v>
      </c>
    </row>
    <row r="258" spans="1:20" ht="38.25">
      <c r="A258" s="364"/>
      <c r="B258" s="375" t="s">
        <v>1478</v>
      </c>
      <c r="C258" s="366">
        <v>600000000</v>
      </c>
      <c r="D258" s="366">
        <v>600000000</v>
      </c>
      <c r="E258" s="366">
        <v>0</v>
      </c>
      <c r="F258" s="366">
        <v>0</v>
      </c>
      <c r="G258" s="366">
        <v>0</v>
      </c>
      <c r="H258" s="366">
        <v>0</v>
      </c>
      <c r="I258" s="366">
        <v>0</v>
      </c>
      <c r="J258" s="366">
        <v>0</v>
      </c>
      <c r="K258" s="366">
        <v>0</v>
      </c>
      <c r="L258" s="366">
        <v>0</v>
      </c>
      <c r="M258" s="366">
        <v>0</v>
      </c>
      <c r="N258" s="366">
        <v>0</v>
      </c>
      <c r="O258" s="366">
        <v>0</v>
      </c>
      <c r="P258" s="366">
        <v>0</v>
      </c>
      <c r="Q258" s="366">
        <v>0</v>
      </c>
      <c r="R258" s="366">
        <v>0</v>
      </c>
      <c r="S258" s="366">
        <v>600000000</v>
      </c>
      <c r="T258" s="374" t="s">
        <v>1090</v>
      </c>
    </row>
    <row r="259" spans="1:20" ht="25.5">
      <c r="A259" s="364"/>
      <c r="B259" s="375" t="s">
        <v>1479</v>
      </c>
      <c r="C259" s="366">
        <v>519717799</v>
      </c>
      <c r="D259" s="366">
        <v>69717799</v>
      </c>
      <c r="E259" s="366">
        <v>0</v>
      </c>
      <c r="F259" s="366">
        <v>0</v>
      </c>
      <c r="G259" s="366">
        <v>0</v>
      </c>
      <c r="H259" s="366">
        <v>0</v>
      </c>
      <c r="I259" s="366">
        <v>0</v>
      </c>
      <c r="J259" s="366">
        <v>0</v>
      </c>
      <c r="K259" s="366">
        <v>0</v>
      </c>
      <c r="L259" s="366">
        <v>0</v>
      </c>
      <c r="M259" s="366">
        <v>0</v>
      </c>
      <c r="N259" s="366">
        <v>0</v>
      </c>
      <c r="O259" s="366">
        <v>0</v>
      </c>
      <c r="P259" s="366">
        <v>0</v>
      </c>
      <c r="Q259" s="366">
        <v>0</v>
      </c>
      <c r="R259" s="366">
        <v>0</v>
      </c>
      <c r="S259" s="366">
        <v>69717799</v>
      </c>
      <c r="T259" s="374" t="s">
        <v>1480</v>
      </c>
    </row>
    <row r="260" spans="1:20" ht="25.5">
      <c r="A260" s="364"/>
      <c r="B260" s="375" t="s">
        <v>1481</v>
      </c>
      <c r="C260" s="366">
        <v>926000000</v>
      </c>
      <c r="D260" s="366">
        <v>926000000</v>
      </c>
      <c r="E260" s="366">
        <v>0</v>
      </c>
      <c r="F260" s="366">
        <v>0</v>
      </c>
      <c r="G260" s="366">
        <v>0</v>
      </c>
      <c r="H260" s="366">
        <v>0</v>
      </c>
      <c r="I260" s="366">
        <v>0</v>
      </c>
      <c r="J260" s="366">
        <v>0</v>
      </c>
      <c r="K260" s="366">
        <v>0</v>
      </c>
      <c r="L260" s="366">
        <v>0</v>
      </c>
      <c r="M260" s="366">
        <v>0</v>
      </c>
      <c r="N260" s="366">
        <v>0</v>
      </c>
      <c r="O260" s="366">
        <v>0</v>
      </c>
      <c r="P260" s="366">
        <v>0</v>
      </c>
      <c r="Q260" s="366">
        <v>0</v>
      </c>
      <c r="R260" s="366">
        <v>0</v>
      </c>
      <c r="S260" s="366">
        <v>926000000</v>
      </c>
      <c r="T260" s="374" t="s">
        <v>1090</v>
      </c>
    </row>
    <row r="261" spans="1:20" ht="25.5">
      <c r="A261" s="364"/>
      <c r="B261" s="375" t="s">
        <v>1482</v>
      </c>
      <c r="C261" s="366">
        <v>4000000000</v>
      </c>
      <c r="D261" s="366">
        <v>1803806069</v>
      </c>
      <c r="E261" s="366">
        <v>0</v>
      </c>
      <c r="F261" s="366">
        <v>0</v>
      </c>
      <c r="G261" s="366">
        <v>0</v>
      </c>
      <c r="H261" s="366">
        <v>0</v>
      </c>
      <c r="I261" s="366">
        <v>0</v>
      </c>
      <c r="J261" s="366">
        <v>0</v>
      </c>
      <c r="K261" s="366">
        <v>0</v>
      </c>
      <c r="L261" s="366">
        <v>0</v>
      </c>
      <c r="M261" s="366">
        <v>0</v>
      </c>
      <c r="N261" s="366">
        <v>0</v>
      </c>
      <c r="O261" s="366">
        <v>0</v>
      </c>
      <c r="P261" s="366">
        <v>0</v>
      </c>
      <c r="Q261" s="366">
        <v>0</v>
      </c>
      <c r="R261" s="366">
        <v>0</v>
      </c>
      <c r="S261" s="366">
        <v>1803806069</v>
      </c>
      <c r="T261" s="374" t="s">
        <v>1483</v>
      </c>
    </row>
    <row r="262" spans="1:20" ht="38.25">
      <c r="A262" s="364"/>
      <c r="B262" s="375" t="s">
        <v>1484</v>
      </c>
      <c r="C262" s="366">
        <v>1500000000</v>
      </c>
      <c r="D262" s="366">
        <v>1080492260</v>
      </c>
      <c r="E262" s="366">
        <v>0</v>
      </c>
      <c r="F262" s="366">
        <v>0</v>
      </c>
      <c r="G262" s="366">
        <v>0</v>
      </c>
      <c r="H262" s="366">
        <v>0</v>
      </c>
      <c r="I262" s="366">
        <v>0</v>
      </c>
      <c r="J262" s="366">
        <v>0</v>
      </c>
      <c r="K262" s="366">
        <v>0</v>
      </c>
      <c r="L262" s="366">
        <v>0</v>
      </c>
      <c r="M262" s="366">
        <v>0</v>
      </c>
      <c r="N262" s="366">
        <v>0</v>
      </c>
      <c r="O262" s="366">
        <v>0</v>
      </c>
      <c r="P262" s="366">
        <v>0</v>
      </c>
      <c r="Q262" s="366">
        <v>0</v>
      </c>
      <c r="R262" s="366">
        <v>0</v>
      </c>
      <c r="S262" s="366">
        <v>1080492260</v>
      </c>
      <c r="T262" s="374" t="s">
        <v>1485</v>
      </c>
    </row>
    <row r="263" spans="1:20" ht="38.25">
      <c r="A263" s="364"/>
      <c r="B263" s="375" t="s">
        <v>1486</v>
      </c>
      <c r="C263" s="366">
        <v>350000000</v>
      </c>
      <c r="D263" s="366">
        <v>350000000</v>
      </c>
      <c r="E263" s="366">
        <v>0</v>
      </c>
      <c r="F263" s="366">
        <v>0</v>
      </c>
      <c r="G263" s="366">
        <v>0</v>
      </c>
      <c r="H263" s="366">
        <v>0</v>
      </c>
      <c r="I263" s="366">
        <v>0</v>
      </c>
      <c r="J263" s="366">
        <v>0</v>
      </c>
      <c r="K263" s="366">
        <v>0</v>
      </c>
      <c r="L263" s="366">
        <v>0</v>
      </c>
      <c r="M263" s="366">
        <v>0</v>
      </c>
      <c r="N263" s="366">
        <v>0</v>
      </c>
      <c r="O263" s="366">
        <v>0</v>
      </c>
      <c r="P263" s="366">
        <v>0</v>
      </c>
      <c r="Q263" s="366">
        <v>0</v>
      </c>
      <c r="R263" s="366">
        <v>0</v>
      </c>
      <c r="S263" s="366">
        <v>350000000</v>
      </c>
      <c r="T263" s="374" t="s">
        <v>1090</v>
      </c>
    </row>
    <row r="264" spans="1:20" ht="25.5">
      <c r="A264" s="364"/>
      <c r="B264" s="375" t="s">
        <v>1487</v>
      </c>
      <c r="C264" s="366">
        <v>398300000000</v>
      </c>
      <c r="D264" s="366">
        <v>398300000000</v>
      </c>
      <c r="E264" s="366">
        <v>0</v>
      </c>
      <c r="F264" s="366">
        <v>0</v>
      </c>
      <c r="G264" s="366">
        <v>0</v>
      </c>
      <c r="H264" s="366">
        <v>0</v>
      </c>
      <c r="I264" s="366">
        <v>398300000000</v>
      </c>
      <c r="J264" s="366">
        <v>0</v>
      </c>
      <c r="K264" s="366">
        <v>0</v>
      </c>
      <c r="L264" s="366">
        <v>0</v>
      </c>
      <c r="M264" s="366">
        <v>0</v>
      </c>
      <c r="N264" s="366">
        <v>0</v>
      </c>
      <c r="O264" s="366">
        <v>0</v>
      </c>
      <c r="P264" s="366">
        <v>0</v>
      </c>
      <c r="Q264" s="366">
        <v>0</v>
      </c>
      <c r="R264" s="366">
        <v>0</v>
      </c>
      <c r="S264" s="366">
        <v>0</v>
      </c>
      <c r="T264" s="374" t="s">
        <v>1090</v>
      </c>
    </row>
    <row r="265" spans="1:20" ht="38.25">
      <c r="A265" s="364"/>
      <c r="B265" s="375" t="s">
        <v>1488</v>
      </c>
      <c r="C265" s="366">
        <v>200000000</v>
      </c>
      <c r="D265" s="366">
        <v>200000000</v>
      </c>
      <c r="E265" s="366">
        <v>0</v>
      </c>
      <c r="F265" s="366">
        <v>0</v>
      </c>
      <c r="G265" s="366">
        <v>0</v>
      </c>
      <c r="H265" s="366">
        <v>0</v>
      </c>
      <c r="I265" s="366">
        <v>0</v>
      </c>
      <c r="J265" s="366">
        <v>0</v>
      </c>
      <c r="K265" s="366">
        <v>0</v>
      </c>
      <c r="L265" s="366">
        <v>0</v>
      </c>
      <c r="M265" s="366">
        <v>0</v>
      </c>
      <c r="N265" s="366">
        <v>0</v>
      </c>
      <c r="O265" s="366">
        <v>0</v>
      </c>
      <c r="P265" s="366">
        <v>0</v>
      </c>
      <c r="Q265" s="366">
        <v>0</v>
      </c>
      <c r="R265" s="366">
        <v>0</v>
      </c>
      <c r="S265" s="366">
        <v>200000000</v>
      </c>
      <c r="T265" s="374" t="s">
        <v>1090</v>
      </c>
    </row>
    <row r="266" spans="1:20" ht="25.5">
      <c r="A266" s="364"/>
      <c r="B266" s="375" t="s">
        <v>1489</v>
      </c>
      <c r="C266" s="366">
        <v>150000000</v>
      </c>
      <c r="D266" s="366">
        <v>150000000</v>
      </c>
      <c r="E266" s="366">
        <v>0</v>
      </c>
      <c r="F266" s="366">
        <v>0</v>
      </c>
      <c r="G266" s="366">
        <v>0</v>
      </c>
      <c r="H266" s="366">
        <v>0</v>
      </c>
      <c r="I266" s="366">
        <v>0</v>
      </c>
      <c r="J266" s="366">
        <v>0</v>
      </c>
      <c r="K266" s="366">
        <v>0</v>
      </c>
      <c r="L266" s="366">
        <v>0</v>
      </c>
      <c r="M266" s="366">
        <v>0</v>
      </c>
      <c r="N266" s="366">
        <v>0</v>
      </c>
      <c r="O266" s="366">
        <v>0</v>
      </c>
      <c r="P266" s="366">
        <v>0</v>
      </c>
      <c r="Q266" s="366">
        <v>0</v>
      </c>
      <c r="R266" s="366">
        <v>0</v>
      </c>
      <c r="S266" s="366">
        <v>150000000</v>
      </c>
      <c r="T266" s="374" t="s">
        <v>1090</v>
      </c>
    </row>
    <row r="267" spans="1:20" ht="38.25">
      <c r="A267" s="364"/>
      <c r="B267" s="375" t="s">
        <v>1490</v>
      </c>
      <c r="C267" s="366">
        <v>540000000</v>
      </c>
      <c r="D267" s="366">
        <v>540000000</v>
      </c>
      <c r="E267" s="366">
        <v>0</v>
      </c>
      <c r="F267" s="366">
        <v>0</v>
      </c>
      <c r="G267" s="366">
        <v>0</v>
      </c>
      <c r="H267" s="366">
        <v>0</v>
      </c>
      <c r="I267" s="366">
        <v>0</v>
      </c>
      <c r="J267" s="366">
        <v>0</v>
      </c>
      <c r="K267" s="366">
        <v>0</v>
      </c>
      <c r="L267" s="366">
        <v>0</v>
      </c>
      <c r="M267" s="366">
        <v>0</v>
      </c>
      <c r="N267" s="366">
        <v>540000000</v>
      </c>
      <c r="O267" s="366">
        <v>0</v>
      </c>
      <c r="P267" s="366">
        <v>0</v>
      </c>
      <c r="Q267" s="366">
        <v>0</v>
      </c>
      <c r="R267" s="366">
        <v>0</v>
      </c>
      <c r="S267" s="366">
        <v>0</v>
      </c>
      <c r="T267" s="374" t="s">
        <v>1090</v>
      </c>
    </row>
    <row r="268" spans="1:20" ht="51">
      <c r="A268" s="364"/>
      <c r="B268" s="375" t="s">
        <v>1491</v>
      </c>
      <c r="C268" s="366">
        <v>150000000</v>
      </c>
      <c r="D268" s="366">
        <v>149997479</v>
      </c>
      <c r="E268" s="366">
        <v>0</v>
      </c>
      <c r="F268" s="366">
        <v>0</v>
      </c>
      <c r="G268" s="366">
        <v>0</v>
      </c>
      <c r="H268" s="366">
        <v>0</v>
      </c>
      <c r="I268" s="366">
        <v>0</v>
      </c>
      <c r="J268" s="366">
        <v>0</v>
      </c>
      <c r="K268" s="366">
        <v>0</v>
      </c>
      <c r="L268" s="366">
        <v>0</v>
      </c>
      <c r="M268" s="366">
        <v>0</v>
      </c>
      <c r="N268" s="366">
        <v>0</v>
      </c>
      <c r="O268" s="366">
        <v>0</v>
      </c>
      <c r="P268" s="366">
        <v>0</v>
      </c>
      <c r="Q268" s="366">
        <v>0</v>
      </c>
      <c r="R268" s="366">
        <v>0</v>
      </c>
      <c r="S268" s="366">
        <v>149997479</v>
      </c>
      <c r="T268" s="374" t="s">
        <v>1090</v>
      </c>
    </row>
    <row r="269" spans="1:20" ht="63.75">
      <c r="A269" s="364" t="s">
        <v>1492</v>
      </c>
      <c r="B269" s="373" t="s">
        <v>1493</v>
      </c>
      <c r="C269" s="366">
        <v>88793643000</v>
      </c>
      <c r="D269" s="366">
        <v>88793643000</v>
      </c>
      <c r="E269" s="366">
        <v>0</v>
      </c>
      <c r="F269" s="366">
        <v>0</v>
      </c>
      <c r="G269" s="366">
        <v>0</v>
      </c>
      <c r="H269" s="366">
        <v>0</v>
      </c>
      <c r="I269" s="366">
        <v>0</v>
      </c>
      <c r="J269" s="366">
        <v>0</v>
      </c>
      <c r="K269" s="366">
        <v>0</v>
      </c>
      <c r="L269" s="366">
        <v>0</v>
      </c>
      <c r="M269" s="366">
        <v>0</v>
      </c>
      <c r="N269" s="366">
        <v>88793643000</v>
      </c>
      <c r="O269" s="366">
        <v>0</v>
      </c>
      <c r="P269" s="366">
        <v>88793643000</v>
      </c>
      <c r="Q269" s="366">
        <v>0</v>
      </c>
      <c r="R269" s="366">
        <v>0</v>
      </c>
      <c r="S269" s="366">
        <v>0</v>
      </c>
      <c r="T269" s="374" t="s">
        <v>1090</v>
      </c>
    </row>
    <row r="270" spans="1:20" ht="38.25">
      <c r="A270" s="364"/>
      <c r="B270" s="375" t="s">
        <v>1494</v>
      </c>
      <c r="C270" s="366">
        <v>48168513000</v>
      </c>
      <c r="D270" s="366">
        <v>48168513000</v>
      </c>
      <c r="E270" s="366">
        <v>0</v>
      </c>
      <c r="F270" s="366">
        <v>0</v>
      </c>
      <c r="G270" s="366">
        <v>0</v>
      </c>
      <c r="H270" s="366">
        <v>0</v>
      </c>
      <c r="I270" s="366">
        <v>0</v>
      </c>
      <c r="J270" s="366">
        <v>0</v>
      </c>
      <c r="K270" s="366">
        <v>0</v>
      </c>
      <c r="L270" s="366">
        <v>0</v>
      </c>
      <c r="M270" s="366">
        <v>0</v>
      </c>
      <c r="N270" s="366">
        <v>48168513000</v>
      </c>
      <c r="O270" s="366">
        <v>0</v>
      </c>
      <c r="P270" s="366">
        <v>48168513000</v>
      </c>
      <c r="Q270" s="366">
        <v>0</v>
      </c>
      <c r="R270" s="366">
        <v>0</v>
      </c>
      <c r="S270" s="366">
        <v>0</v>
      </c>
      <c r="T270" s="374" t="s">
        <v>1090</v>
      </c>
    </row>
    <row r="271" spans="1:20" ht="38.25">
      <c r="A271" s="364"/>
      <c r="B271" s="375" t="s">
        <v>1495</v>
      </c>
      <c r="C271" s="366">
        <v>40625130000</v>
      </c>
      <c r="D271" s="366">
        <v>40625130000</v>
      </c>
      <c r="E271" s="366">
        <v>0</v>
      </c>
      <c r="F271" s="366">
        <v>0</v>
      </c>
      <c r="G271" s="366">
        <v>0</v>
      </c>
      <c r="H271" s="366">
        <v>0</v>
      </c>
      <c r="I271" s="366">
        <v>0</v>
      </c>
      <c r="J271" s="366">
        <v>0</v>
      </c>
      <c r="K271" s="366">
        <v>0</v>
      </c>
      <c r="L271" s="366">
        <v>0</v>
      </c>
      <c r="M271" s="366">
        <v>0</v>
      </c>
      <c r="N271" s="366">
        <v>40625130000</v>
      </c>
      <c r="O271" s="366">
        <v>0</v>
      </c>
      <c r="P271" s="366">
        <v>40625130000</v>
      </c>
      <c r="Q271" s="366">
        <v>0</v>
      </c>
      <c r="R271" s="366">
        <v>0</v>
      </c>
      <c r="S271" s="366">
        <v>0</v>
      </c>
      <c r="T271" s="374" t="s">
        <v>1090</v>
      </c>
    </row>
    <row r="272" spans="1:20">
      <c r="A272" s="364" t="s">
        <v>1496</v>
      </c>
      <c r="B272" s="373" t="s">
        <v>1497</v>
      </c>
      <c r="C272" s="366">
        <v>3583000000</v>
      </c>
      <c r="D272" s="366">
        <v>3582934000</v>
      </c>
      <c r="E272" s="366">
        <v>27000000</v>
      </c>
      <c r="F272" s="366">
        <v>0</v>
      </c>
      <c r="G272" s="366">
        <v>0</v>
      </c>
      <c r="H272" s="366">
        <v>0</v>
      </c>
      <c r="I272" s="366">
        <v>0</v>
      </c>
      <c r="J272" s="366">
        <v>0</v>
      </c>
      <c r="K272" s="366">
        <v>0</v>
      </c>
      <c r="L272" s="366">
        <v>0</v>
      </c>
      <c r="M272" s="366">
        <v>0</v>
      </c>
      <c r="N272" s="366">
        <v>0</v>
      </c>
      <c r="O272" s="366">
        <v>0</v>
      </c>
      <c r="P272" s="366">
        <v>0</v>
      </c>
      <c r="Q272" s="366">
        <v>3555934000</v>
      </c>
      <c r="R272" s="366">
        <v>0</v>
      </c>
      <c r="S272" s="366">
        <v>0</v>
      </c>
      <c r="T272" s="374" t="s">
        <v>1090</v>
      </c>
    </row>
    <row r="273" spans="1:20" ht="25.5">
      <c r="A273" s="364"/>
      <c r="B273" s="375" t="s">
        <v>1498</v>
      </c>
      <c r="C273" s="366">
        <v>63000000</v>
      </c>
      <c r="D273" s="366">
        <v>63000000</v>
      </c>
      <c r="E273" s="366">
        <v>0</v>
      </c>
      <c r="F273" s="366">
        <v>0</v>
      </c>
      <c r="G273" s="366">
        <v>0</v>
      </c>
      <c r="H273" s="366">
        <v>0</v>
      </c>
      <c r="I273" s="366">
        <v>0</v>
      </c>
      <c r="J273" s="366">
        <v>0</v>
      </c>
      <c r="K273" s="366">
        <v>0</v>
      </c>
      <c r="L273" s="366">
        <v>0</v>
      </c>
      <c r="M273" s="366">
        <v>0</v>
      </c>
      <c r="N273" s="366">
        <v>0</v>
      </c>
      <c r="O273" s="366">
        <v>0</v>
      </c>
      <c r="P273" s="366">
        <v>0</v>
      </c>
      <c r="Q273" s="366">
        <v>63000000</v>
      </c>
      <c r="R273" s="366">
        <v>0</v>
      </c>
      <c r="S273" s="366">
        <v>0</v>
      </c>
      <c r="T273" s="374" t="s">
        <v>1090</v>
      </c>
    </row>
    <row r="274" spans="1:20" ht="25.5">
      <c r="A274" s="364"/>
      <c r="B274" s="375" t="s">
        <v>1499</v>
      </c>
      <c r="C274" s="366">
        <v>63000000</v>
      </c>
      <c r="D274" s="366">
        <v>63000000</v>
      </c>
      <c r="E274" s="366">
        <v>0</v>
      </c>
      <c r="F274" s="366">
        <v>0</v>
      </c>
      <c r="G274" s="366">
        <v>0</v>
      </c>
      <c r="H274" s="366">
        <v>0</v>
      </c>
      <c r="I274" s="366">
        <v>0</v>
      </c>
      <c r="J274" s="366">
        <v>0</v>
      </c>
      <c r="K274" s="366">
        <v>0</v>
      </c>
      <c r="L274" s="366">
        <v>0</v>
      </c>
      <c r="M274" s="366">
        <v>0</v>
      </c>
      <c r="N274" s="366">
        <v>0</v>
      </c>
      <c r="O274" s="366">
        <v>0</v>
      </c>
      <c r="P274" s="366">
        <v>0</v>
      </c>
      <c r="Q274" s="366">
        <v>63000000</v>
      </c>
      <c r="R274" s="366">
        <v>0</v>
      </c>
      <c r="S274" s="366">
        <v>0</v>
      </c>
      <c r="T274" s="374" t="s">
        <v>1090</v>
      </c>
    </row>
    <row r="275" spans="1:20" ht="25.5">
      <c r="A275" s="364"/>
      <c r="B275" s="375" t="s">
        <v>1500</v>
      </c>
      <c r="C275" s="366">
        <v>206000000</v>
      </c>
      <c r="D275" s="366">
        <v>206000000</v>
      </c>
      <c r="E275" s="366">
        <v>27000000</v>
      </c>
      <c r="F275" s="366">
        <v>0</v>
      </c>
      <c r="G275" s="366">
        <v>0</v>
      </c>
      <c r="H275" s="366">
        <v>0</v>
      </c>
      <c r="I275" s="366">
        <v>0</v>
      </c>
      <c r="J275" s="366">
        <v>0</v>
      </c>
      <c r="K275" s="366">
        <v>0</v>
      </c>
      <c r="L275" s="366">
        <v>0</v>
      </c>
      <c r="M275" s="366">
        <v>0</v>
      </c>
      <c r="N275" s="366">
        <v>0</v>
      </c>
      <c r="O275" s="366">
        <v>0</v>
      </c>
      <c r="P275" s="366">
        <v>0</v>
      </c>
      <c r="Q275" s="366">
        <v>179000000</v>
      </c>
      <c r="R275" s="366">
        <v>0</v>
      </c>
      <c r="S275" s="366">
        <v>0</v>
      </c>
      <c r="T275" s="374" t="s">
        <v>1090</v>
      </c>
    </row>
    <row r="276" spans="1:20" ht="38.25">
      <c r="A276" s="364"/>
      <c r="B276" s="375" t="s">
        <v>1501</v>
      </c>
      <c r="C276" s="366">
        <v>170000000</v>
      </c>
      <c r="D276" s="366">
        <v>170000000</v>
      </c>
      <c r="E276" s="366">
        <v>0</v>
      </c>
      <c r="F276" s="366">
        <v>0</v>
      </c>
      <c r="G276" s="366">
        <v>0</v>
      </c>
      <c r="H276" s="366">
        <v>0</v>
      </c>
      <c r="I276" s="366">
        <v>0</v>
      </c>
      <c r="J276" s="366">
        <v>0</v>
      </c>
      <c r="K276" s="366">
        <v>0</v>
      </c>
      <c r="L276" s="366">
        <v>0</v>
      </c>
      <c r="M276" s="366">
        <v>0</v>
      </c>
      <c r="N276" s="366">
        <v>0</v>
      </c>
      <c r="O276" s="366">
        <v>0</v>
      </c>
      <c r="P276" s="366">
        <v>0</v>
      </c>
      <c r="Q276" s="366">
        <v>170000000</v>
      </c>
      <c r="R276" s="366">
        <v>0</v>
      </c>
      <c r="S276" s="366">
        <v>0</v>
      </c>
      <c r="T276" s="374" t="s">
        <v>1090</v>
      </c>
    </row>
    <row r="277" spans="1:20" ht="25.5">
      <c r="A277" s="364"/>
      <c r="B277" s="375" t="s">
        <v>1502</v>
      </c>
      <c r="C277" s="366">
        <v>198000000</v>
      </c>
      <c r="D277" s="366">
        <v>198000000</v>
      </c>
      <c r="E277" s="366">
        <v>0</v>
      </c>
      <c r="F277" s="366">
        <v>0</v>
      </c>
      <c r="G277" s="366">
        <v>0</v>
      </c>
      <c r="H277" s="366">
        <v>0</v>
      </c>
      <c r="I277" s="366">
        <v>0</v>
      </c>
      <c r="J277" s="366">
        <v>0</v>
      </c>
      <c r="K277" s="366">
        <v>0</v>
      </c>
      <c r="L277" s="366">
        <v>0</v>
      </c>
      <c r="M277" s="366">
        <v>0</v>
      </c>
      <c r="N277" s="366">
        <v>0</v>
      </c>
      <c r="O277" s="366">
        <v>0</v>
      </c>
      <c r="P277" s="366">
        <v>0</v>
      </c>
      <c r="Q277" s="366">
        <v>198000000</v>
      </c>
      <c r="R277" s="366">
        <v>0</v>
      </c>
      <c r="S277" s="366">
        <v>0</v>
      </c>
      <c r="T277" s="374" t="s">
        <v>1090</v>
      </c>
    </row>
    <row r="278" spans="1:20" ht="38.25">
      <c r="A278" s="364"/>
      <c r="B278" s="375" t="s">
        <v>1503</v>
      </c>
      <c r="C278" s="366">
        <v>195000000</v>
      </c>
      <c r="D278" s="366">
        <v>195000000</v>
      </c>
      <c r="E278" s="366">
        <v>0</v>
      </c>
      <c r="F278" s="366">
        <v>0</v>
      </c>
      <c r="G278" s="366">
        <v>0</v>
      </c>
      <c r="H278" s="366">
        <v>0</v>
      </c>
      <c r="I278" s="366">
        <v>0</v>
      </c>
      <c r="J278" s="366">
        <v>0</v>
      </c>
      <c r="K278" s="366">
        <v>0</v>
      </c>
      <c r="L278" s="366">
        <v>0</v>
      </c>
      <c r="M278" s="366">
        <v>0</v>
      </c>
      <c r="N278" s="366">
        <v>0</v>
      </c>
      <c r="O278" s="366">
        <v>0</v>
      </c>
      <c r="P278" s="366">
        <v>0</v>
      </c>
      <c r="Q278" s="366">
        <v>195000000</v>
      </c>
      <c r="R278" s="366">
        <v>0</v>
      </c>
      <c r="S278" s="366">
        <v>0</v>
      </c>
      <c r="T278" s="374" t="s">
        <v>1090</v>
      </c>
    </row>
    <row r="279" spans="1:20" ht="25.5">
      <c r="A279" s="364"/>
      <c r="B279" s="375" t="s">
        <v>1504</v>
      </c>
      <c r="C279" s="366">
        <v>180000000</v>
      </c>
      <c r="D279" s="366">
        <v>180000000</v>
      </c>
      <c r="E279" s="366">
        <v>0</v>
      </c>
      <c r="F279" s="366">
        <v>0</v>
      </c>
      <c r="G279" s="366">
        <v>0</v>
      </c>
      <c r="H279" s="366">
        <v>0</v>
      </c>
      <c r="I279" s="366">
        <v>0</v>
      </c>
      <c r="J279" s="366">
        <v>0</v>
      </c>
      <c r="K279" s="366">
        <v>0</v>
      </c>
      <c r="L279" s="366">
        <v>0</v>
      </c>
      <c r="M279" s="366">
        <v>0</v>
      </c>
      <c r="N279" s="366">
        <v>0</v>
      </c>
      <c r="O279" s="366">
        <v>0</v>
      </c>
      <c r="P279" s="366">
        <v>0</v>
      </c>
      <c r="Q279" s="366">
        <v>180000000</v>
      </c>
      <c r="R279" s="366">
        <v>0</v>
      </c>
      <c r="S279" s="366">
        <v>0</v>
      </c>
      <c r="T279" s="374" t="s">
        <v>1090</v>
      </c>
    </row>
    <row r="280" spans="1:20" ht="25.5">
      <c r="A280" s="364"/>
      <c r="B280" s="375" t="s">
        <v>1505</v>
      </c>
      <c r="C280" s="366">
        <v>210000000</v>
      </c>
      <c r="D280" s="366">
        <v>209934000</v>
      </c>
      <c r="E280" s="366">
        <v>0</v>
      </c>
      <c r="F280" s="366">
        <v>0</v>
      </c>
      <c r="G280" s="366">
        <v>0</v>
      </c>
      <c r="H280" s="366">
        <v>0</v>
      </c>
      <c r="I280" s="366">
        <v>0</v>
      </c>
      <c r="J280" s="366">
        <v>0</v>
      </c>
      <c r="K280" s="366">
        <v>0</v>
      </c>
      <c r="L280" s="366">
        <v>0</v>
      </c>
      <c r="M280" s="366">
        <v>0</v>
      </c>
      <c r="N280" s="366">
        <v>0</v>
      </c>
      <c r="O280" s="366">
        <v>0</v>
      </c>
      <c r="P280" s="366">
        <v>0</v>
      </c>
      <c r="Q280" s="366">
        <v>209934000</v>
      </c>
      <c r="R280" s="366">
        <v>0</v>
      </c>
      <c r="S280" s="366">
        <v>0</v>
      </c>
      <c r="T280" s="374" t="s">
        <v>1290</v>
      </c>
    </row>
    <row r="281" spans="1:20" ht="25.5">
      <c r="A281" s="364"/>
      <c r="B281" s="375" t="s">
        <v>1506</v>
      </c>
      <c r="C281" s="366">
        <v>85000000</v>
      </c>
      <c r="D281" s="366">
        <v>85000000</v>
      </c>
      <c r="E281" s="366">
        <v>0</v>
      </c>
      <c r="F281" s="366">
        <v>0</v>
      </c>
      <c r="G281" s="366">
        <v>0</v>
      </c>
      <c r="H281" s="366">
        <v>0</v>
      </c>
      <c r="I281" s="366">
        <v>0</v>
      </c>
      <c r="J281" s="366">
        <v>0</v>
      </c>
      <c r="K281" s="366">
        <v>0</v>
      </c>
      <c r="L281" s="366">
        <v>0</v>
      </c>
      <c r="M281" s="366">
        <v>0</v>
      </c>
      <c r="N281" s="366">
        <v>0</v>
      </c>
      <c r="O281" s="366">
        <v>0</v>
      </c>
      <c r="P281" s="366">
        <v>0</v>
      </c>
      <c r="Q281" s="366">
        <v>85000000</v>
      </c>
      <c r="R281" s="366">
        <v>0</v>
      </c>
      <c r="S281" s="366">
        <v>0</v>
      </c>
      <c r="T281" s="374" t="s">
        <v>1090</v>
      </c>
    </row>
    <row r="282" spans="1:20">
      <c r="A282" s="364"/>
      <c r="B282" s="375" t="s">
        <v>1507</v>
      </c>
      <c r="C282" s="366">
        <v>63000000</v>
      </c>
      <c r="D282" s="366">
        <v>63000000</v>
      </c>
      <c r="E282" s="366">
        <v>0</v>
      </c>
      <c r="F282" s="366">
        <v>0</v>
      </c>
      <c r="G282" s="366">
        <v>0</v>
      </c>
      <c r="H282" s="366">
        <v>0</v>
      </c>
      <c r="I282" s="366">
        <v>0</v>
      </c>
      <c r="J282" s="366">
        <v>0</v>
      </c>
      <c r="K282" s="366">
        <v>0</v>
      </c>
      <c r="L282" s="366">
        <v>0</v>
      </c>
      <c r="M282" s="366">
        <v>0</v>
      </c>
      <c r="N282" s="366">
        <v>0</v>
      </c>
      <c r="O282" s="366">
        <v>0</v>
      </c>
      <c r="P282" s="366">
        <v>0</v>
      </c>
      <c r="Q282" s="366">
        <v>63000000</v>
      </c>
      <c r="R282" s="366">
        <v>0</v>
      </c>
      <c r="S282" s="366">
        <v>0</v>
      </c>
      <c r="T282" s="374" t="s">
        <v>1090</v>
      </c>
    </row>
    <row r="283" spans="1:20" ht="25.5">
      <c r="A283" s="364"/>
      <c r="B283" s="375" t="s">
        <v>1508</v>
      </c>
      <c r="C283" s="366">
        <v>135000000</v>
      </c>
      <c r="D283" s="366">
        <v>135000000</v>
      </c>
      <c r="E283" s="366">
        <v>0</v>
      </c>
      <c r="F283" s="366">
        <v>0</v>
      </c>
      <c r="G283" s="366">
        <v>0</v>
      </c>
      <c r="H283" s="366">
        <v>0</v>
      </c>
      <c r="I283" s="366">
        <v>0</v>
      </c>
      <c r="J283" s="366">
        <v>0</v>
      </c>
      <c r="K283" s="366">
        <v>0</v>
      </c>
      <c r="L283" s="366">
        <v>0</v>
      </c>
      <c r="M283" s="366">
        <v>0</v>
      </c>
      <c r="N283" s="366">
        <v>0</v>
      </c>
      <c r="O283" s="366">
        <v>0</v>
      </c>
      <c r="P283" s="366">
        <v>0</v>
      </c>
      <c r="Q283" s="366">
        <v>135000000</v>
      </c>
      <c r="R283" s="366">
        <v>0</v>
      </c>
      <c r="S283" s="366">
        <v>0</v>
      </c>
      <c r="T283" s="374" t="s">
        <v>1090</v>
      </c>
    </row>
    <row r="284" spans="1:20" ht="25.5">
      <c r="A284" s="364"/>
      <c r="B284" s="375" t="s">
        <v>1509</v>
      </c>
      <c r="C284" s="366">
        <v>15000000</v>
      </c>
      <c r="D284" s="366">
        <v>15000000</v>
      </c>
      <c r="E284" s="366">
        <v>0</v>
      </c>
      <c r="F284" s="366">
        <v>0</v>
      </c>
      <c r="G284" s="366">
        <v>0</v>
      </c>
      <c r="H284" s="366">
        <v>0</v>
      </c>
      <c r="I284" s="366">
        <v>0</v>
      </c>
      <c r="J284" s="366">
        <v>0</v>
      </c>
      <c r="K284" s="366">
        <v>0</v>
      </c>
      <c r="L284" s="366">
        <v>0</v>
      </c>
      <c r="M284" s="366">
        <v>0</v>
      </c>
      <c r="N284" s="366">
        <v>0</v>
      </c>
      <c r="O284" s="366">
        <v>0</v>
      </c>
      <c r="P284" s="366">
        <v>0</v>
      </c>
      <c r="Q284" s="366">
        <v>15000000</v>
      </c>
      <c r="R284" s="366">
        <v>0</v>
      </c>
      <c r="S284" s="366">
        <v>0</v>
      </c>
      <c r="T284" s="374" t="s">
        <v>1090</v>
      </c>
    </row>
    <row r="285" spans="1:20" ht="25.5">
      <c r="A285" s="364"/>
      <c r="B285" s="375" t="s">
        <v>1510</v>
      </c>
      <c r="C285" s="366">
        <v>2000000000</v>
      </c>
      <c r="D285" s="366">
        <v>2000000000</v>
      </c>
      <c r="E285" s="366">
        <v>0</v>
      </c>
      <c r="F285" s="366">
        <v>0</v>
      </c>
      <c r="G285" s="366">
        <v>0</v>
      </c>
      <c r="H285" s="366">
        <v>0</v>
      </c>
      <c r="I285" s="366">
        <v>0</v>
      </c>
      <c r="J285" s="366">
        <v>0</v>
      </c>
      <c r="K285" s="366">
        <v>0</v>
      </c>
      <c r="L285" s="366">
        <v>0</v>
      </c>
      <c r="M285" s="366">
        <v>0</v>
      </c>
      <c r="N285" s="366">
        <v>0</v>
      </c>
      <c r="O285" s="366">
        <v>0</v>
      </c>
      <c r="P285" s="366">
        <v>0</v>
      </c>
      <c r="Q285" s="366">
        <v>2000000000</v>
      </c>
      <c r="R285" s="366">
        <v>0</v>
      </c>
      <c r="S285" s="366">
        <v>0</v>
      </c>
      <c r="T285" s="374" t="s">
        <v>1090</v>
      </c>
    </row>
    <row r="287" spans="1:20">
      <c r="B287" s="377" t="s">
        <v>1511</v>
      </c>
    </row>
    <row r="288" spans="1:20">
      <c r="B288" s="377" t="s">
        <v>1512</v>
      </c>
    </row>
    <row r="289" spans="2:2">
      <c r="B289" s="377" t="s">
        <v>1513</v>
      </c>
    </row>
  </sheetData>
  <mergeCells count="21">
    <mergeCell ref="O5:P5"/>
    <mergeCell ref="Q5:Q6"/>
    <mergeCell ref="R5:R6"/>
    <mergeCell ref="S5:S6"/>
    <mergeCell ref="A3:T3"/>
    <mergeCell ref="A2:T2"/>
    <mergeCell ref="A5:A6"/>
    <mergeCell ref="B5:B6"/>
    <mergeCell ref="C5:C6"/>
    <mergeCell ref="D5:D6"/>
    <mergeCell ref="E5:E6"/>
    <mergeCell ref="F5:F6"/>
    <mergeCell ref="G5:G6"/>
    <mergeCell ref="T5:T6"/>
    <mergeCell ref="H5:H6"/>
    <mergeCell ref="I5:I6"/>
    <mergeCell ref="J5:J6"/>
    <mergeCell ref="K5:K6"/>
    <mergeCell ref="L5:L6"/>
    <mergeCell ref="M5:M6"/>
    <mergeCell ref="N5:N6"/>
  </mergeCells>
  <pageMargins left="0.4" right="0.4" top="0.45" bottom="0.43" header="0.3" footer="0.3"/>
  <pageSetup paperSize="9" scale="42" fitToHeight="100"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abSelected="1" workbookViewId="0">
      <selection activeCell="C6" sqref="C6"/>
    </sheetView>
  </sheetViews>
  <sheetFormatPr defaultRowHeight="12.75"/>
  <cols>
    <col min="1" max="1" width="4" style="336" customWidth="1"/>
    <col min="2" max="2" width="15.28515625" style="336" customWidth="1"/>
    <col min="3" max="3" width="17.42578125" style="336" customWidth="1"/>
    <col min="4" max="4" width="17.7109375" style="336" customWidth="1"/>
    <col min="5" max="5" width="11.42578125" style="336" customWidth="1"/>
    <col min="6" max="6" width="5" style="336" customWidth="1"/>
    <col min="7" max="7" width="17" style="336" customWidth="1"/>
    <col min="8" max="8" width="18.85546875" style="337" customWidth="1"/>
    <col min="9" max="9" width="16.5703125" style="336" customWidth="1"/>
    <col min="10" max="10" width="18.5703125" style="336" customWidth="1"/>
    <col min="11" max="11" width="17.42578125" style="336" customWidth="1"/>
    <col min="12" max="12" width="16" style="337" customWidth="1"/>
    <col min="13" max="13" width="0.140625" style="336" customWidth="1"/>
    <col min="14" max="14" width="16.5703125" style="336" customWidth="1"/>
    <col min="15" max="15" width="16" style="337" customWidth="1"/>
    <col min="16" max="16" width="15.5703125" style="336" customWidth="1"/>
    <col min="17" max="17" width="16.5703125" style="336" customWidth="1"/>
    <col min="18" max="20" width="8" style="336" customWidth="1"/>
    <col min="21" max="16384" width="9.140625" style="336"/>
  </cols>
  <sheetData>
    <row r="1" spans="1:20">
      <c r="A1" s="335"/>
      <c r="S1" s="465" t="s">
        <v>1529</v>
      </c>
      <c r="T1" s="465"/>
    </row>
    <row r="2" spans="1:20">
      <c r="A2" s="467" t="s">
        <v>1514</v>
      </c>
      <c r="B2" s="468"/>
      <c r="C2" s="468"/>
      <c r="D2" s="468"/>
      <c r="E2" s="468"/>
      <c r="F2" s="468"/>
      <c r="G2" s="468"/>
      <c r="H2" s="468"/>
      <c r="I2" s="468"/>
      <c r="J2" s="468"/>
      <c r="K2" s="468"/>
      <c r="L2" s="468"/>
      <c r="M2" s="468"/>
      <c r="N2" s="468"/>
      <c r="O2" s="468"/>
      <c r="P2" s="468"/>
      <c r="Q2" s="468"/>
      <c r="R2" s="468"/>
      <c r="S2" s="468"/>
      <c r="T2" s="468"/>
    </row>
    <row r="3" spans="1:20" s="396" customFormat="1">
      <c r="A3" s="469" t="str">
        <f>+'MB 56- chi TX'!A3:T3</f>
        <v>(Ban hành kèm theo Tờ trình số              /TTr-UBND ngày         /      /2023 của UBND tỉnh)</v>
      </c>
      <c r="B3" s="469"/>
      <c r="C3" s="469"/>
      <c r="D3" s="469"/>
      <c r="E3" s="469"/>
      <c r="F3" s="469"/>
      <c r="G3" s="469"/>
      <c r="H3" s="469"/>
      <c r="I3" s="469"/>
      <c r="J3" s="469"/>
      <c r="K3" s="469"/>
      <c r="L3" s="469"/>
      <c r="M3" s="469"/>
      <c r="N3" s="469"/>
      <c r="O3" s="469"/>
      <c r="P3" s="469"/>
      <c r="Q3" s="469"/>
      <c r="R3" s="469"/>
      <c r="S3" s="469"/>
      <c r="T3" s="469"/>
    </row>
    <row r="4" spans="1:20" ht="19.5" customHeight="1">
      <c r="D4" s="359"/>
      <c r="G4" s="338"/>
      <c r="Q4" s="466" t="s">
        <v>1528</v>
      </c>
      <c r="R4" s="466"/>
      <c r="S4" s="466"/>
      <c r="T4" s="466"/>
    </row>
    <row r="5" spans="1:20" ht="15" customHeight="1">
      <c r="A5" s="463" t="s">
        <v>28</v>
      </c>
      <c r="B5" s="463" t="s">
        <v>646</v>
      </c>
      <c r="C5" s="463" t="s">
        <v>1515</v>
      </c>
      <c r="D5" s="464"/>
      <c r="E5" s="464"/>
      <c r="F5" s="464"/>
      <c r="G5" s="464"/>
      <c r="H5" s="464"/>
      <c r="I5" s="464"/>
      <c r="J5" s="463" t="s">
        <v>1516</v>
      </c>
      <c r="K5" s="463"/>
      <c r="L5" s="463"/>
      <c r="M5" s="463"/>
      <c r="N5" s="463"/>
      <c r="O5" s="463"/>
      <c r="P5" s="463"/>
      <c r="Q5" s="463"/>
      <c r="R5" s="463" t="s">
        <v>1517</v>
      </c>
      <c r="S5" s="464"/>
      <c r="T5" s="464"/>
    </row>
    <row r="6" spans="1:20" ht="19.5" customHeight="1">
      <c r="A6" s="464"/>
      <c r="B6" s="464"/>
      <c r="C6" s="464" t="s">
        <v>1518</v>
      </c>
      <c r="D6" s="463" t="s">
        <v>136</v>
      </c>
      <c r="E6" s="464"/>
      <c r="F6" s="464"/>
      <c r="G6" s="463" t="s">
        <v>153</v>
      </c>
      <c r="H6" s="464"/>
      <c r="I6" s="464"/>
      <c r="J6" s="464" t="s">
        <v>1519</v>
      </c>
      <c r="K6" s="463" t="s">
        <v>136</v>
      </c>
      <c r="L6" s="464"/>
      <c r="M6" s="464"/>
      <c r="N6" s="463" t="s">
        <v>153</v>
      </c>
      <c r="O6" s="464"/>
      <c r="P6" s="464"/>
      <c r="Q6" s="464" t="s">
        <v>1520</v>
      </c>
      <c r="R6" s="464" t="s">
        <v>1521</v>
      </c>
      <c r="S6" s="464" t="s">
        <v>1522</v>
      </c>
      <c r="T6" s="464" t="s">
        <v>1523</v>
      </c>
    </row>
    <row r="7" spans="1:20" ht="13.5" customHeight="1">
      <c r="A7" s="464"/>
      <c r="B7" s="464"/>
      <c r="C7" s="464"/>
      <c r="D7" s="463" t="s">
        <v>2</v>
      </c>
      <c r="E7" s="463" t="s">
        <v>162</v>
      </c>
      <c r="F7" s="463"/>
      <c r="G7" s="463" t="s">
        <v>2</v>
      </c>
      <c r="H7" s="463" t="s">
        <v>162</v>
      </c>
      <c r="I7" s="464"/>
      <c r="J7" s="464"/>
      <c r="K7" s="463" t="s">
        <v>2</v>
      </c>
      <c r="L7" s="463" t="s">
        <v>162</v>
      </c>
      <c r="M7" s="464"/>
      <c r="N7" s="463" t="s">
        <v>2</v>
      </c>
      <c r="O7" s="463" t="s">
        <v>162</v>
      </c>
      <c r="P7" s="464"/>
      <c r="Q7" s="464"/>
      <c r="R7" s="464"/>
      <c r="S7" s="464"/>
      <c r="T7" s="464"/>
    </row>
    <row r="8" spans="1:20" ht="77.25" customHeight="1">
      <c r="A8" s="464"/>
      <c r="B8" s="464"/>
      <c r="C8" s="464"/>
      <c r="D8" s="464"/>
      <c r="E8" s="339" t="s">
        <v>1524</v>
      </c>
      <c r="F8" s="339" t="s">
        <v>1053</v>
      </c>
      <c r="G8" s="464"/>
      <c r="H8" s="340" t="s">
        <v>1524</v>
      </c>
      <c r="I8" s="339" t="s">
        <v>1053</v>
      </c>
      <c r="J8" s="464"/>
      <c r="K8" s="464"/>
      <c r="L8" s="340" t="s">
        <v>1524</v>
      </c>
      <c r="M8" s="339" t="s">
        <v>1053</v>
      </c>
      <c r="N8" s="464"/>
      <c r="O8" s="340" t="s">
        <v>1524</v>
      </c>
      <c r="P8" s="339" t="s">
        <v>1053</v>
      </c>
      <c r="Q8" s="464"/>
      <c r="R8" s="464"/>
      <c r="S8" s="464"/>
      <c r="T8" s="464"/>
    </row>
    <row r="9" spans="1:20" ht="18.75" customHeight="1">
      <c r="A9" s="341" t="s">
        <v>37</v>
      </c>
      <c r="B9" s="341" t="s">
        <v>38</v>
      </c>
      <c r="C9" s="341" t="s">
        <v>1064</v>
      </c>
      <c r="D9" s="341" t="s">
        <v>1065</v>
      </c>
      <c r="E9" s="341" t="s">
        <v>264</v>
      </c>
      <c r="F9" s="341" t="s">
        <v>265</v>
      </c>
      <c r="G9" s="341" t="s">
        <v>1066</v>
      </c>
      <c r="H9" s="342" t="s">
        <v>1067</v>
      </c>
      <c r="I9" s="341" t="s">
        <v>1068</v>
      </c>
      <c r="J9" s="341" t="s">
        <v>1069</v>
      </c>
      <c r="K9" s="341" t="s">
        <v>1070</v>
      </c>
      <c r="L9" s="342" t="s">
        <v>1071</v>
      </c>
      <c r="M9" s="341" t="s">
        <v>1072</v>
      </c>
      <c r="N9" s="341" t="s">
        <v>221</v>
      </c>
      <c r="O9" s="342" t="s">
        <v>1073</v>
      </c>
      <c r="P9" s="341" t="s">
        <v>1074</v>
      </c>
      <c r="Q9" s="341" t="s">
        <v>1075</v>
      </c>
      <c r="R9" s="341" t="s">
        <v>1525</v>
      </c>
      <c r="S9" s="341" t="s">
        <v>1526</v>
      </c>
      <c r="T9" s="341" t="s">
        <v>1527</v>
      </c>
    </row>
    <row r="10" spans="1:20" s="346" customFormat="1" ht="31.5" customHeight="1">
      <c r="A10" s="343"/>
      <c r="B10" s="343" t="s">
        <v>204</v>
      </c>
      <c r="C10" s="344">
        <f>+SUM(C11:C24)</f>
        <v>20380238000000</v>
      </c>
      <c r="D10" s="344">
        <f t="shared" ref="D10:Q10" si="0">+SUM(D11:D24)</f>
        <v>8339133000000</v>
      </c>
      <c r="E10" s="344">
        <f t="shared" si="0"/>
        <v>0</v>
      </c>
      <c r="F10" s="344">
        <f t="shared" si="0"/>
        <v>0</v>
      </c>
      <c r="G10" s="344">
        <f t="shared" si="0"/>
        <v>11663825000000</v>
      </c>
      <c r="H10" s="344">
        <f t="shared" si="0"/>
        <v>4373407439999.9995</v>
      </c>
      <c r="I10" s="344">
        <f t="shared" si="0"/>
        <v>53528000000</v>
      </c>
      <c r="J10" s="344">
        <f t="shared" si="0"/>
        <v>39591696155342</v>
      </c>
      <c r="K10" s="344">
        <f t="shared" si="0"/>
        <v>8347122427229</v>
      </c>
      <c r="L10" s="344">
        <f t="shared" si="0"/>
        <v>955636753152</v>
      </c>
      <c r="M10" s="344">
        <f t="shared" si="0"/>
        <v>0</v>
      </c>
      <c r="N10" s="344">
        <f t="shared" si="0"/>
        <v>9411034445923</v>
      </c>
      <c r="O10" s="344">
        <f t="shared" si="0"/>
        <v>3701132680690</v>
      </c>
      <c r="P10" s="344">
        <f t="shared" si="0"/>
        <v>31952025916</v>
      </c>
      <c r="Q10" s="344">
        <f t="shared" si="0"/>
        <v>11259383058314</v>
      </c>
      <c r="R10" s="345">
        <f t="shared" ref="R10:S24" si="1">J10/C10</f>
        <v>1.9426513152271332</v>
      </c>
      <c r="S10" s="345">
        <f t="shared" si="1"/>
        <v>1.0009580644929155</v>
      </c>
      <c r="T10" s="345">
        <f>N10/G10</f>
        <v>0.80685662258504398</v>
      </c>
    </row>
    <row r="11" spans="1:20" ht="31.5" customHeight="1">
      <c r="A11" s="347">
        <v>1</v>
      </c>
      <c r="B11" s="348" t="s">
        <v>1079</v>
      </c>
      <c r="C11" s="349">
        <f>+D11+G11+(12000+1340+20000+210741)*1000000</f>
        <v>11529061000000</v>
      </c>
      <c r="D11" s="350">
        <f>+[2]PL02.ChiNS2022!$D$11*1000000+1200000000000</f>
        <v>7043232000000</v>
      </c>
      <c r="E11" s="351"/>
      <c r="F11" s="351"/>
      <c r="G11" s="360">
        <v>4241748000000</v>
      </c>
      <c r="H11" s="349">
        <v>1081513439999.9995</v>
      </c>
      <c r="I11" s="349">
        <f>+[2]PL02.ChiNS2022!$D$105*1000000</f>
        <v>53528000000</v>
      </c>
      <c r="J11" s="349">
        <f>+'[3]Gốc hệ thống'!M16</f>
        <v>22660795126036</v>
      </c>
      <c r="K11" s="349">
        <v>4197887323287</v>
      </c>
      <c r="L11" s="349">
        <v>6492805530</v>
      </c>
      <c r="M11" s="351"/>
      <c r="N11" s="349">
        <v>2539096902366</v>
      </c>
      <c r="O11" s="349">
        <v>684372746036</v>
      </c>
      <c r="P11" s="349">
        <v>31952025916</v>
      </c>
      <c r="Q11" s="349">
        <f>+'[3]Gốc hệ thống'!Y16</f>
        <v>8091656749434</v>
      </c>
      <c r="R11" s="352">
        <f t="shared" si="1"/>
        <v>1.9655369267311535</v>
      </c>
      <c r="S11" s="352">
        <f t="shared" si="1"/>
        <v>0.59601718689473815</v>
      </c>
      <c r="T11" s="352">
        <f>N11/G11</f>
        <v>0.59859682903510536</v>
      </c>
    </row>
    <row r="12" spans="1:20" s="356" customFormat="1" ht="31.5" customHeight="1">
      <c r="A12" s="339">
        <v>2</v>
      </c>
      <c r="B12" s="353" t="s">
        <v>444</v>
      </c>
      <c r="C12" s="354">
        <f>('[4]PL 04 (linh vuc)'!$C$10)*1000000</f>
        <v>1092909000000</v>
      </c>
      <c r="D12" s="354">
        <f>('[4]PL 04 (linh vuc)'!$F$10)*1000000</f>
        <v>390000000000</v>
      </c>
      <c r="E12" s="354"/>
      <c r="F12" s="354">
        <v>0</v>
      </c>
      <c r="G12" s="354">
        <f>('[4]PL 04 (linh vuc)'!$I$10)*1000000</f>
        <v>692536000000</v>
      </c>
      <c r="H12" s="354">
        <f>('[4]PL 04 (linh vuc)'!$O$10+'[4]PL 04 (linh vuc)'!$R$10)*1000000</f>
        <v>215440000000</v>
      </c>
      <c r="I12" s="354">
        <v>0</v>
      </c>
      <c r="J12" s="354">
        <v>2311804811110</v>
      </c>
      <c r="K12" s="354">
        <v>672714465338</v>
      </c>
      <c r="L12" s="355">
        <v>109143048049</v>
      </c>
      <c r="M12" s="354">
        <v>0</v>
      </c>
      <c r="N12" s="354">
        <v>524916014260</v>
      </c>
      <c r="O12" s="355">
        <v>197187060445</v>
      </c>
      <c r="P12" s="354">
        <v>0</v>
      </c>
      <c r="Q12" s="354">
        <v>1024195869112</v>
      </c>
      <c r="R12" s="352">
        <f t="shared" si="1"/>
        <v>2.1152765793949908</v>
      </c>
      <c r="S12" s="352">
        <f t="shared" si="1"/>
        <v>1.7249088854820513</v>
      </c>
      <c r="T12" s="352">
        <f t="shared" ref="T12:T24" si="2">N12/G12</f>
        <v>0.75796206155347878</v>
      </c>
    </row>
    <row r="13" spans="1:20" s="356" customFormat="1" ht="31.5" customHeight="1">
      <c r="A13" s="347">
        <v>3</v>
      </c>
      <c r="B13" s="353" t="s">
        <v>449</v>
      </c>
      <c r="C13" s="354">
        <f>('[4]PL 04 (linh vuc)'!$C$17)*1000000</f>
        <v>438684000000</v>
      </c>
      <c r="D13" s="354">
        <f>('[4]PL 04 (linh vuc)'!$F$17)*1000000</f>
        <v>65000000000</v>
      </c>
      <c r="E13" s="354"/>
      <c r="F13" s="354">
        <v>0</v>
      </c>
      <c r="G13" s="354">
        <f>('[4]PL 04 (linh vuc)'!$I$17)*1000000</f>
        <v>368743000000</v>
      </c>
      <c r="H13" s="354">
        <f>('[4]PL 04 (linh vuc)'!$O$17+'[4]PL 04 (linh vuc)'!$R$17)*1000000</f>
        <v>119168000000</v>
      </c>
      <c r="I13" s="354">
        <v>0</v>
      </c>
      <c r="J13" s="354">
        <v>690940958014</v>
      </c>
      <c r="K13" s="354">
        <v>267530443952</v>
      </c>
      <c r="L13" s="355">
        <v>33801998314</v>
      </c>
      <c r="M13" s="354">
        <v>0</v>
      </c>
      <c r="N13" s="354">
        <v>237928359983</v>
      </c>
      <c r="O13" s="355">
        <v>88145084648</v>
      </c>
      <c r="P13" s="354">
        <v>0</v>
      </c>
      <c r="Q13" s="354">
        <v>90217216629</v>
      </c>
      <c r="R13" s="352">
        <f t="shared" si="1"/>
        <v>1.5750311340600522</v>
      </c>
      <c r="S13" s="352">
        <f t="shared" si="1"/>
        <v>4.1158529838769233</v>
      </c>
      <c r="T13" s="352">
        <f t="shared" si="2"/>
        <v>0.64524169945734566</v>
      </c>
    </row>
    <row r="14" spans="1:20" s="356" customFormat="1" ht="31.5" customHeight="1">
      <c r="A14" s="339">
        <v>4</v>
      </c>
      <c r="B14" s="353" t="s">
        <v>387</v>
      </c>
      <c r="C14" s="354">
        <f>('[4]PL 04 (linh vuc)'!$C$15)*1000000</f>
        <v>781581000000</v>
      </c>
      <c r="D14" s="354">
        <f>('[4]PL 04 (linh vuc)'!$F$15)*1000000</f>
        <v>70500000000</v>
      </c>
      <c r="E14" s="354"/>
      <c r="F14" s="354">
        <v>0</v>
      </c>
      <c r="G14" s="354">
        <f>('[4]PL 04 (linh vuc)'!$I$15)*1000000</f>
        <v>697935000000</v>
      </c>
      <c r="H14" s="354">
        <f>('[4]PL 04 (linh vuc)'!$P$15+'[4]PL 04 (linh vuc)'!$R$15)*1000000</f>
        <v>321127000000</v>
      </c>
      <c r="I14" s="354">
        <v>0</v>
      </c>
      <c r="J14" s="354">
        <v>1517758997089</v>
      </c>
      <c r="K14" s="354">
        <v>326596414218</v>
      </c>
      <c r="L14" s="355">
        <v>128547320144</v>
      </c>
      <c r="M14" s="354">
        <v>0</v>
      </c>
      <c r="N14" s="354">
        <v>639050970212</v>
      </c>
      <c r="O14" s="355">
        <v>272993610158</v>
      </c>
      <c r="P14" s="354">
        <v>0</v>
      </c>
      <c r="Q14" s="354">
        <v>204091744992</v>
      </c>
      <c r="R14" s="352">
        <f t="shared" si="1"/>
        <v>1.9419087683669383</v>
      </c>
      <c r="S14" s="352">
        <f t="shared" si="1"/>
        <v>4.6325732513191493</v>
      </c>
      <c r="T14" s="352">
        <f t="shared" si="2"/>
        <v>0.91563106909955794</v>
      </c>
    </row>
    <row r="15" spans="1:20" s="356" customFormat="1" ht="31.5" customHeight="1">
      <c r="A15" s="347">
        <v>5</v>
      </c>
      <c r="B15" s="353" t="s">
        <v>331</v>
      </c>
      <c r="C15" s="354">
        <f>('[4]PL 04 (linh vuc)'!$C$13)*1000000</f>
        <v>676380000000</v>
      </c>
      <c r="D15" s="354">
        <f>('[4]PL 04 (linh vuc)'!$F$13)*1000000</f>
        <v>91150000000</v>
      </c>
      <c r="E15" s="354"/>
      <c r="F15" s="354">
        <v>0</v>
      </c>
      <c r="G15" s="354">
        <f>('[4]PL 04 (linh vuc)'!$I$13)*1000000</f>
        <v>574615000000</v>
      </c>
      <c r="H15" s="354">
        <f>('[4]PL 04 (linh vuc)'!$O$13+'[4]PL 04 (linh vuc)'!$R$13)*1000000</f>
        <v>255110000000</v>
      </c>
      <c r="I15" s="354">
        <v>0</v>
      </c>
      <c r="J15" s="354">
        <v>1097018269567</v>
      </c>
      <c r="K15" s="354">
        <v>316440258967</v>
      </c>
      <c r="L15" s="355">
        <v>76254168000</v>
      </c>
      <c r="M15" s="354">
        <v>0</v>
      </c>
      <c r="N15" s="354">
        <v>577069083766</v>
      </c>
      <c r="O15" s="355">
        <v>228134040706</v>
      </c>
      <c r="P15" s="354">
        <v>0</v>
      </c>
      <c r="Q15" s="354">
        <v>26064112380</v>
      </c>
      <c r="R15" s="352">
        <f t="shared" si="1"/>
        <v>1.621896374178716</v>
      </c>
      <c r="S15" s="352">
        <f t="shared" si="1"/>
        <v>3.4716429947010421</v>
      </c>
      <c r="T15" s="352">
        <f t="shared" si="2"/>
        <v>1.0042708313670892</v>
      </c>
    </row>
    <row r="16" spans="1:20" s="356" customFormat="1" ht="31.5" customHeight="1">
      <c r="A16" s="339">
        <v>6</v>
      </c>
      <c r="B16" s="353" t="s">
        <v>450</v>
      </c>
      <c r="C16" s="354">
        <v>320422000000</v>
      </c>
      <c r="D16" s="354">
        <f>('[4]PL 04 (linh vuc)'!$F$18)*1000000</f>
        <v>8400000000</v>
      </c>
      <c r="E16" s="354"/>
      <c r="F16" s="354">
        <v>0</v>
      </c>
      <c r="G16" s="354">
        <v>306588000000</v>
      </c>
      <c r="H16" s="354">
        <f>('[4]PL 04 (linh vuc)'!$O$18+'[4]PL 04 (linh vuc)'!$R$18)*1000000</f>
        <v>104569000000</v>
      </c>
      <c r="I16" s="354">
        <v>0</v>
      </c>
      <c r="J16" s="354">
        <v>533016733371</v>
      </c>
      <c r="K16" s="354">
        <v>93410417400</v>
      </c>
      <c r="L16" s="355">
        <v>10488082000</v>
      </c>
      <c r="M16" s="354">
        <v>0</v>
      </c>
      <c r="N16" s="354">
        <v>279297795555</v>
      </c>
      <c r="O16" s="355">
        <v>89934102000</v>
      </c>
      <c r="P16" s="354">
        <v>0</v>
      </c>
      <c r="Q16" s="354">
        <v>46211049416</v>
      </c>
      <c r="R16" s="352">
        <f t="shared" si="1"/>
        <v>1.6634835728227151</v>
      </c>
      <c r="S16" s="352">
        <f t="shared" si="1"/>
        <v>11.120287785714286</v>
      </c>
      <c r="T16" s="352">
        <f t="shared" si="2"/>
        <v>0.91098736922188739</v>
      </c>
    </row>
    <row r="17" spans="1:20" s="356" customFormat="1" ht="31.5" customHeight="1">
      <c r="A17" s="347">
        <v>7</v>
      </c>
      <c r="B17" s="353" t="s">
        <v>447</v>
      </c>
      <c r="C17" s="354">
        <f>('[4]PL 04 (linh vuc)'!$C$14)*1000000</f>
        <v>599598000000</v>
      </c>
      <c r="D17" s="354">
        <f>('[4]PL 04 (linh vuc)'!$F$14)*1000000</f>
        <v>78000000000</v>
      </c>
      <c r="E17" s="354"/>
      <c r="F17" s="354">
        <v>0</v>
      </c>
      <c r="G17" s="354">
        <f>('[4]PL 04 (linh vuc)'!$I$14)*1000000</f>
        <v>511965000000</v>
      </c>
      <c r="H17" s="354">
        <f>('[4]PL 04 (linh vuc)'!$O$14+'[4]PL 04 (linh vuc)'!$R$14)*1000000</f>
        <v>252968000000</v>
      </c>
      <c r="I17" s="354">
        <v>0</v>
      </c>
      <c r="J17" s="354">
        <v>1161196460932</v>
      </c>
      <c r="K17" s="354">
        <v>252526441303</v>
      </c>
      <c r="L17" s="355">
        <v>72346295500</v>
      </c>
      <c r="M17" s="354">
        <v>0</v>
      </c>
      <c r="N17" s="354">
        <v>477107262446</v>
      </c>
      <c r="O17" s="355">
        <v>214504895246</v>
      </c>
      <c r="P17" s="354">
        <v>0</v>
      </c>
      <c r="Q17" s="354">
        <v>230246952427</v>
      </c>
      <c r="R17" s="352">
        <f t="shared" si="1"/>
        <v>1.9366249736189913</v>
      </c>
      <c r="S17" s="352">
        <f t="shared" si="1"/>
        <v>3.2375184782435897</v>
      </c>
      <c r="T17" s="352">
        <f t="shared" si="2"/>
        <v>0.93191382701161207</v>
      </c>
    </row>
    <row r="18" spans="1:20" s="356" customFormat="1" ht="31.5" customHeight="1">
      <c r="A18" s="339">
        <v>8</v>
      </c>
      <c r="B18" s="353" t="s">
        <v>446</v>
      </c>
      <c r="C18" s="354">
        <f>('[4]PL 04 (linh vuc)'!$C$12)*1000000</f>
        <v>752174000000</v>
      </c>
      <c r="D18" s="354">
        <f>('[4]PL 04 (linh vuc)'!$F$12)*1000000</f>
        <v>69000000000</v>
      </c>
      <c r="E18" s="354"/>
      <c r="F18" s="354">
        <v>0</v>
      </c>
      <c r="G18" s="354">
        <f>('[4]PL 04 (linh vuc)'!$I$12)*1000000</f>
        <v>670615000000</v>
      </c>
      <c r="H18" s="354">
        <f>('[4]PL 04 (linh vuc)'!$O$12+'[4]PL 04 (linh vuc)'!$R$12)*1000000</f>
        <v>339254000000</v>
      </c>
      <c r="I18" s="354">
        <v>0</v>
      </c>
      <c r="J18" s="354">
        <v>1396639054418</v>
      </c>
      <c r="K18" s="354">
        <v>320200585970</v>
      </c>
      <c r="L18" s="355">
        <v>71418900274</v>
      </c>
      <c r="M18" s="354">
        <v>0</v>
      </c>
      <c r="N18" s="354">
        <v>623704354886</v>
      </c>
      <c r="O18" s="355">
        <v>309015231000</v>
      </c>
      <c r="P18" s="354">
        <v>0</v>
      </c>
      <c r="Q18" s="354">
        <v>124185733012</v>
      </c>
      <c r="R18" s="352">
        <f t="shared" si="1"/>
        <v>1.856803152485994</v>
      </c>
      <c r="S18" s="352">
        <f t="shared" si="1"/>
        <v>4.6405882024637677</v>
      </c>
      <c r="T18" s="352">
        <f t="shared" si="2"/>
        <v>0.93004832114700686</v>
      </c>
    </row>
    <row r="19" spans="1:20" s="356" customFormat="1" ht="31.5" customHeight="1">
      <c r="A19" s="347">
        <v>9</v>
      </c>
      <c r="B19" s="353" t="s">
        <v>448</v>
      </c>
      <c r="C19" s="354">
        <f>('[4]PL 04 (linh vuc)'!$C$16)*1000000</f>
        <v>667585000000</v>
      </c>
      <c r="D19" s="354">
        <f>('[4]PL 04 (linh vuc)'!$F$16)*1000000</f>
        <v>18000000000</v>
      </c>
      <c r="E19" s="354"/>
      <c r="F19" s="354">
        <v>0</v>
      </c>
      <c r="G19" s="354">
        <f>('[4]PL 04 (linh vuc)'!$I$16)*1000000</f>
        <v>637474000000</v>
      </c>
      <c r="H19" s="354">
        <f>('[4]PL 04 (linh vuc)'!$O$16+'[4]PL 04 (linh vuc)'!$R$16)*1000000</f>
        <v>299738000000</v>
      </c>
      <c r="I19" s="354">
        <v>0</v>
      </c>
      <c r="J19" s="354">
        <v>1278261408067</v>
      </c>
      <c r="K19" s="354">
        <v>162842974682</v>
      </c>
      <c r="L19" s="355">
        <v>50357215575</v>
      </c>
      <c r="M19" s="354">
        <v>0</v>
      </c>
      <c r="N19" s="354">
        <v>585995651328</v>
      </c>
      <c r="O19" s="355">
        <v>265597120546</v>
      </c>
      <c r="P19" s="354">
        <v>0</v>
      </c>
      <c r="Q19" s="354">
        <v>249490205257</v>
      </c>
      <c r="R19" s="352">
        <f t="shared" si="1"/>
        <v>1.9147545377247841</v>
      </c>
      <c r="S19" s="352">
        <f t="shared" si="1"/>
        <v>9.0468319267777773</v>
      </c>
      <c r="T19" s="352">
        <f t="shared" si="2"/>
        <v>0.91924635565999557</v>
      </c>
    </row>
    <row r="20" spans="1:20" s="356" customFormat="1" ht="31.5" customHeight="1">
      <c r="A20" s="339">
        <v>10</v>
      </c>
      <c r="B20" s="353" t="s">
        <v>445</v>
      </c>
      <c r="C20" s="354">
        <f>('[4]PL 04 (linh vuc)'!$C$11)*1000000</f>
        <v>899068000000</v>
      </c>
      <c r="D20" s="354">
        <f>('[4]PL 04 (linh vuc)'!$F$11)*1000000</f>
        <v>191000000000</v>
      </c>
      <c r="E20" s="354"/>
      <c r="F20" s="354">
        <v>0</v>
      </c>
      <c r="G20" s="354">
        <f>('[4]PL 04 (linh vuc)'!$I$11)*1000000</f>
        <v>694792000000</v>
      </c>
      <c r="H20" s="354">
        <f>('[4]PL 04 (linh vuc)'!$P$11+'[4]PL 04 (linh vuc)'!$R$11)*1000000</f>
        <v>334789000000</v>
      </c>
      <c r="I20" s="354">
        <v>0</v>
      </c>
      <c r="J20" s="354">
        <v>1937460951205</v>
      </c>
      <c r="K20" s="354">
        <v>586764981851</v>
      </c>
      <c r="L20" s="355">
        <v>88462202291</v>
      </c>
      <c r="M20" s="354">
        <v>0</v>
      </c>
      <c r="N20" s="354">
        <v>665825067792</v>
      </c>
      <c r="O20" s="355">
        <v>311394999500</v>
      </c>
      <c r="P20" s="354">
        <v>0</v>
      </c>
      <c r="Q20" s="354">
        <v>341873024762</v>
      </c>
      <c r="R20" s="352">
        <f t="shared" si="1"/>
        <v>2.1549659772175187</v>
      </c>
      <c r="S20" s="352">
        <f t="shared" si="1"/>
        <v>3.0720679678062828</v>
      </c>
      <c r="T20" s="352">
        <f t="shared" si="2"/>
        <v>0.95830848339071262</v>
      </c>
    </row>
    <row r="21" spans="1:20" s="356" customFormat="1" ht="31.5" customHeight="1">
      <c r="A21" s="347">
        <v>11</v>
      </c>
      <c r="B21" s="353" t="s">
        <v>340</v>
      </c>
      <c r="C21" s="354">
        <f>('[4]PL 04 (linh vuc)'!$C$9)*1000000</f>
        <v>828267000000</v>
      </c>
      <c r="D21" s="354">
        <f>('[4]PL 04 (linh vuc)'!$F$9)*1000000</f>
        <v>120000000000</v>
      </c>
      <c r="E21" s="354"/>
      <c r="F21" s="354">
        <v>0</v>
      </c>
      <c r="G21" s="354">
        <f>('[4]PL 04 (linh vuc)'!$I$9)*1000000</f>
        <v>694794000000</v>
      </c>
      <c r="H21" s="354">
        <f>('[4]PL 04 (linh vuc)'!$P$9+'[4]PL 04 (linh vuc)'!$R$9)*1000000</f>
        <v>338685000000</v>
      </c>
      <c r="I21" s="354">
        <v>0</v>
      </c>
      <c r="J21" s="354">
        <v>1507842188642</v>
      </c>
      <c r="K21" s="354">
        <v>414666807000</v>
      </c>
      <c r="L21" s="355">
        <v>138201004970</v>
      </c>
      <c r="M21" s="354">
        <v>0</v>
      </c>
      <c r="N21" s="354">
        <v>688563221018</v>
      </c>
      <c r="O21" s="355">
        <v>326712157300</v>
      </c>
      <c r="P21" s="354">
        <v>0</v>
      </c>
      <c r="Q21" s="354">
        <v>207183166650</v>
      </c>
      <c r="R21" s="352">
        <f t="shared" si="1"/>
        <v>1.8204784068929463</v>
      </c>
      <c r="S21" s="352">
        <f t="shared" si="1"/>
        <v>3.4555567250000001</v>
      </c>
      <c r="T21" s="352">
        <f t="shared" si="2"/>
        <v>0.99103219230160311</v>
      </c>
    </row>
    <row r="22" spans="1:20" s="356" customFormat="1" ht="31.5" customHeight="1">
      <c r="A22" s="339">
        <v>12</v>
      </c>
      <c r="B22" s="353" t="s">
        <v>394</v>
      </c>
      <c r="C22" s="354">
        <f>('[4]PL 04 (linh vuc)'!$C$7)*1000000</f>
        <v>714416000000</v>
      </c>
      <c r="D22" s="354">
        <f>('[4]PL 04 (linh vuc)'!$F$7)*1000000</f>
        <v>82600000000</v>
      </c>
      <c r="E22" s="354"/>
      <c r="F22" s="354">
        <v>0</v>
      </c>
      <c r="G22" s="354">
        <f>('[4]PL 04 (linh vuc)'!$I$7)*1000000</f>
        <v>620216000000</v>
      </c>
      <c r="H22" s="354">
        <f>('[4]PL 04 (linh vuc)'!$P$7+'[4]PL 04 (linh vuc)'!$R$7)*1000000</f>
        <v>310226000000</v>
      </c>
      <c r="I22" s="354">
        <v>0</v>
      </c>
      <c r="J22" s="354">
        <v>1334820529695</v>
      </c>
      <c r="K22" s="354">
        <v>275696010452</v>
      </c>
      <c r="L22" s="357">
        <v>87251317849</v>
      </c>
      <c r="M22" s="354">
        <v>0</v>
      </c>
      <c r="N22" s="354">
        <v>565801219229</v>
      </c>
      <c r="O22" s="355">
        <v>274854310380</v>
      </c>
      <c r="P22" s="354">
        <v>0</v>
      </c>
      <c r="Q22" s="354">
        <v>243428406572</v>
      </c>
      <c r="R22" s="352">
        <f t="shared" si="1"/>
        <v>1.8684079439640209</v>
      </c>
      <c r="S22" s="352">
        <f t="shared" si="1"/>
        <v>3.3377240974818401</v>
      </c>
      <c r="T22" s="352">
        <f t="shared" si="2"/>
        <v>0.91226479037786834</v>
      </c>
    </row>
    <row r="23" spans="1:20" s="356" customFormat="1" ht="31.5" customHeight="1">
      <c r="A23" s="347">
        <v>13</v>
      </c>
      <c r="B23" s="353" t="s">
        <v>451</v>
      </c>
      <c r="C23" s="354">
        <f>('[4]PL 04 (linh vuc)'!$C$19)*1000000</f>
        <v>503881000000</v>
      </c>
      <c r="D23" s="354">
        <f>('[4]PL 04 (linh vuc)'!$F$19)*1000000</f>
        <v>48675000000</v>
      </c>
      <c r="E23" s="354"/>
      <c r="F23" s="354">
        <v>0</v>
      </c>
      <c r="G23" s="354">
        <f>('[4]PL 04 (linh vuc)'!$I$19)*1000000</f>
        <v>447239000000</v>
      </c>
      <c r="H23" s="354">
        <f>('[4]PL 04 (linh vuc)'!$P$19+'[4]PL 04 (linh vuc)'!$R$19)*1000000</f>
        <v>204129000000</v>
      </c>
      <c r="I23" s="354">
        <v>0</v>
      </c>
      <c r="J23" s="354">
        <v>1133965491159</v>
      </c>
      <c r="K23" s="354">
        <v>303293977733</v>
      </c>
      <c r="L23" s="355">
        <v>74025970782</v>
      </c>
      <c r="M23" s="354">
        <v>0</v>
      </c>
      <c r="N23" s="354">
        <v>404570601509</v>
      </c>
      <c r="O23" s="355">
        <v>176186926500</v>
      </c>
      <c r="P23" s="354">
        <v>0</v>
      </c>
      <c r="Q23" s="354">
        <v>233899622283</v>
      </c>
      <c r="R23" s="352">
        <f t="shared" si="1"/>
        <v>2.2504628893707044</v>
      </c>
      <c r="S23" s="352">
        <f t="shared" si="1"/>
        <v>6.2310010833692857</v>
      </c>
      <c r="T23" s="352">
        <f t="shared" si="2"/>
        <v>0.90459598002186747</v>
      </c>
    </row>
    <row r="24" spans="1:20" s="356" customFormat="1" ht="32.25" customHeight="1">
      <c r="A24" s="339">
        <v>14</v>
      </c>
      <c r="B24" s="353" t="s">
        <v>443</v>
      </c>
      <c r="C24" s="354">
        <f>('[4]PL 04 (linh vuc)'!$C$8)*1000000</f>
        <v>576212000000</v>
      </c>
      <c r="D24" s="354">
        <f>('[4]PL 04 (linh vuc)'!$F$8)*1000000</f>
        <v>63576000000</v>
      </c>
      <c r="E24" s="354"/>
      <c r="F24" s="354">
        <v>0</v>
      </c>
      <c r="G24" s="354">
        <f>('[4]PL 04 (linh vuc)'!$I$8)*1000000</f>
        <v>504565000000</v>
      </c>
      <c r="H24" s="354">
        <f>('[4]PL 04 (linh vuc)'!$O$8+'[4]PL 04 (linh vuc)'!$R$8)*1000000</f>
        <v>196691000000</v>
      </c>
      <c r="I24" s="354">
        <v>0</v>
      </c>
      <c r="J24" s="354">
        <v>1030175176037</v>
      </c>
      <c r="K24" s="354">
        <v>156551325076</v>
      </c>
      <c r="L24" s="355">
        <v>8846423874</v>
      </c>
      <c r="M24" s="354">
        <v>0</v>
      </c>
      <c r="N24" s="354">
        <v>602107941573</v>
      </c>
      <c r="O24" s="355">
        <v>262100396225</v>
      </c>
      <c r="P24" s="354">
        <v>0</v>
      </c>
      <c r="Q24" s="354">
        <v>146639205388</v>
      </c>
      <c r="R24" s="352">
        <f t="shared" si="1"/>
        <v>1.787840544863696</v>
      </c>
      <c r="S24" s="352">
        <f t="shared" si="1"/>
        <v>2.462428040078017</v>
      </c>
      <c r="T24" s="352">
        <f t="shared" si="2"/>
        <v>1.1933208636607771</v>
      </c>
    </row>
    <row r="26" spans="1:20" s="346" customFormat="1" ht="15" customHeight="1">
      <c r="H26" s="358"/>
      <c r="L26" s="358"/>
      <c r="O26" s="465"/>
      <c r="P26" s="465"/>
      <c r="Q26" s="465"/>
    </row>
    <row r="27" spans="1:20" s="346" customFormat="1" ht="13.5">
      <c r="H27" s="358"/>
      <c r="L27" s="358"/>
      <c r="O27" s="358"/>
    </row>
    <row r="28" spans="1:20" s="346" customFormat="1" ht="13.5">
      <c r="H28" s="358"/>
      <c r="L28" s="358"/>
      <c r="O28" s="358"/>
    </row>
    <row r="29" spans="1:20" s="346" customFormat="1" ht="13.5">
      <c r="H29" s="358"/>
      <c r="L29" s="358"/>
      <c r="O29" s="358"/>
    </row>
    <row r="30" spans="1:20" s="346" customFormat="1" ht="13.5">
      <c r="H30" s="358"/>
      <c r="L30" s="358"/>
      <c r="O30" s="358"/>
    </row>
    <row r="31" spans="1:20" s="346" customFormat="1" ht="13.5">
      <c r="H31" s="358"/>
      <c r="L31" s="358"/>
      <c r="O31" s="358"/>
    </row>
    <row r="32" spans="1:20" s="346" customFormat="1" ht="13.5">
      <c r="H32" s="358"/>
      <c r="L32" s="358"/>
      <c r="O32" s="358"/>
    </row>
  </sheetData>
  <mergeCells count="28">
    <mergeCell ref="O26:Q26"/>
    <mergeCell ref="Q4:T4"/>
    <mergeCell ref="S1:T1"/>
    <mergeCell ref="S6:S8"/>
    <mergeCell ref="T6:T8"/>
    <mergeCell ref="Q6:Q8"/>
    <mergeCell ref="R6:R8"/>
    <mergeCell ref="A2:T2"/>
    <mergeCell ref="A5:A8"/>
    <mergeCell ref="B5:B8"/>
    <mergeCell ref="C5:I5"/>
    <mergeCell ref="J5:Q5"/>
    <mergeCell ref="R5:T5"/>
    <mergeCell ref="C6:C8"/>
    <mergeCell ref="D6:F6"/>
    <mergeCell ref="A3:T3"/>
    <mergeCell ref="D7:D8"/>
    <mergeCell ref="E7:F7"/>
    <mergeCell ref="G7:G8"/>
    <mergeCell ref="H7:I7"/>
    <mergeCell ref="K7:K8"/>
    <mergeCell ref="L7:M7"/>
    <mergeCell ref="N7:N8"/>
    <mergeCell ref="O7:P7"/>
    <mergeCell ref="G6:I6"/>
    <mergeCell ref="J6:J8"/>
    <mergeCell ref="K6:M6"/>
    <mergeCell ref="N6:P6"/>
  </mergeCells>
  <pageMargins left="0.31" right="0.16" top="0.46" bottom="0.75" header="0.3" footer="0.3"/>
  <pageSetup paperSize="9" scale="54" fitToHeight="100"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9"/>
  <sheetViews>
    <sheetView tabSelected="1" workbookViewId="0">
      <selection activeCell="C6" sqref="C6"/>
    </sheetView>
  </sheetViews>
  <sheetFormatPr defaultRowHeight="15"/>
  <cols>
    <col min="1" max="1" width="2.5703125" style="296" customWidth="1"/>
    <col min="2" max="2" width="16.85546875" style="296" customWidth="1"/>
    <col min="3" max="3" width="10.42578125" style="296" customWidth="1"/>
    <col min="4" max="4" width="10.28515625" style="296" customWidth="1"/>
    <col min="5" max="5" width="10.5703125" style="296" customWidth="1"/>
    <col min="6" max="6" width="5.42578125" style="296" customWidth="1"/>
    <col min="7" max="7" width="11.140625" style="296" customWidth="1"/>
    <col min="8" max="8" width="8.5703125" style="296" customWidth="1"/>
    <col min="9" max="9" width="10.7109375" style="296" customWidth="1"/>
    <col min="10" max="10" width="9.140625" style="296" customWidth="1"/>
    <col min="11" max="11" width="10.85546875" style="296" customWidth="1"/>
    <col min="12" max="12" width="10.7109375" style="296" customWidth="1"/>
    <col min="13" max="13" width="10.140625" style="296" customWidth="1"/>
    <col min="14" max="14" width="5.85546875" style="296" customWidth="1"/>
    <col min="15" max="15" width="10.85546875" style="296" customWidth="1"/>
    <col min="16" max="16" width="9.7109375" style="296" customWidth="1"/>
    <col min="17" max="17" width="9.140625" style="296" customWidth="1"/>
    <col min="18" max="18" width="8.28515625" style="296" customWidth="1"/>
    <col min="19" max="19" width="7.85546875" style="296" customWidth="1"/>
    <col min="20" max="20" width="7.140625" style="296" customWidth="1"/>
    <col min="21" max="21" width="6.85546875" style="296" customWidth="1"/>
    <col min="22" max="22" width="5.28515625" style="296" customWidth="1"/>
    <col min="23" max="23" width="7.28515625" style="296" customWidth="1"/>
    <col min="24" max="24" width="6.85546875" style="296" customWidth="1"/>
    <col min="25" max="25" width="6.7109375" style="296" customWidth="1"/>
    <col min="26" max="26" width="7.140625" style="296" customWidth="1"/>
    <col min="27" max="27" width="9.5703125" style="296" bestFit="1" customWidth="1"/>
    <col min="28" max="16384" width="9.140625" style="296"/>
  </cols>
  <sheetData>
    <row r="1" spans="1:29">
      <c r="X1" s="472" t="s">
        <v>620</v>
      </c>
      <c r="Y1" s="472"/>
      <c r="Z1" s="472"/>
    </row>
    <row r="2" spans="1:29" ht="26.25" customHeight="1">
      <c r="A2" s="472" t="s">
        <v>621</v>
      </c>
      <c r="B2" s="472"/>
      <c r="C2" s="472"/>
      <c r="D2" s="472"/>
      <c r="E2" s="472"/>
      <c r="F2" s="472"/>
      <c r="G2" s="472"/>
      <c r="H2" s="472"/>
      <c r="I2" s="472"/>
      <c r="J2" s="472"/>
      <c r="K2" s="472"/>
      <c r="L2" s="472"/>
      <c r="M2" s="472"/>
      <c r="N2" s="472"/>
      <c r="O2" s="472"/>
      <c r="P2" s="472"/>
      <c r="Q2" s="472"/>
      <c r="R2" s="472"/>
      <c r="S2" s="472"/>
      <c r="T2" s="472"/>
      <c r="U2" s="472"/>
      <c r="V2" s="472"/>
      <c r="W2" s="472"/>
      <c r="X2" s="472"/>
      <c r="Y2" s="472"/>
      <c r="Z2" s="472"/>
    </row>
    <row r="3" spans="1:29">
      <c r="A3" s="471" t="str">
        <f>+'MB 58 chi từng địa bàn'!A3:T3</f>
        <v>(Ban hành kèm theo Tờ trình số              /TTr-UBND ngày         /      /2023 của UBND tỉnh)</v>
      </c>
      <c r="B3" s="471"/>
      <c r="C3" s="471"/>
      <c r="D3" s="471"/>
      <c r="E3" s="471"/>
      <c r="F3" s="471"/>
      <c r="G3" s="471"/>
      <c r="H3" s="471"/>
      <c r="I3" s="471"/>
      <c r="J3" s="471"/>
      <c r="K3" s="471"/>
      <c r="L3" s="471"/>
      <c r="M3" s="471"/>
      <c r="N3" s="471"/>
      <c r="O3" s="471"/>
      <c r="P3" s="471"/>
      <c r="Q3" s="471"/>
      <c r="R3" s="471"/>
      <c r="S3" s="471"/>
      <c r="T3" s="471"/>
      <c r="U3" s="471"/>
      <c r="V3" s="471"/>
      <c r="W3" s="471"/>
      <c r="X3" s="471"/>
      <c r="Y3" s="471"/>
      <c r="Z3" s="471"/>
    </row>
    <row r="4" spans="1:29">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1:29">
      <c r="X5" s="473" t="s">
        <v>177</v>
      </c>
      <c r="Y5" s="473"/>
      <c r="Z5" s="473"/>
    </row>
    <row r="6" spans="1:29">
      <c r="A6" s="470" t="s">
        <v>28</v>
      </c>
      <c r="B6" s="470" t="s">
        <v>622</v>
      </c>
      <c r="C6" s="470" t="s">
        <v>182</v>
      </c>
      <c r="D6" s="470"/>
      <c r="E6" s="470"/>
      <c r="F6" s="470"/>
      <c r="G6" s="470"/>
      <c r="H6" s="470"/>
      <c r="I6" s="470"/>
      <c r="J6" s="470"/>
      <c r="K6" s="470" t="s">
        <v>178</v>
      </c>
      <c r="L6" s="470"/>
      <c r="M6" s="470"/>
      <c r="N6" s="470"/>
      <c r="O6" s="470"/>
      <c r="P6" s="470"/>
      <c r="Q6" s="470"/>
      <c r="R6" s="470"/>
      <c r="S6" s="470" t="s">
        <v>623</v>
      </c>
      <c r="T6" s="470"/>
      <c r="U6" s="470"/>
      <c r="V6" s="470"/>
      <c r="W6" s="470"/>
      <c r="X6" s="470"/>
      <c r="Y6" s="470"/>
      <c r="Z6" s="470"/>
    </row>
    <row r="7" spans="1:29">
      <c r="A7" s="470"/>
      <c r="B7" s="470"/>
      <c r="C7" s="470" t="s">
        <v>2</v>
      </c>
      <c r="D7" s="470" t="s">
        <v>624</v>
      </c>
      <c r="E7" s="470" t="s">
        <v>121</v>
      </c>
      <c r="F7" s="470"/>
      <c r="G7" s="470"/>
      <c r="H7" s="470"/>
      <c r="I7" s="470"/>
      <c r="J7" s="470"/>
      <c r="K7" s="470" t="s">
        <v>2</v>
      </c>
      <c r="L7" s="470" t="s">
        <v>624</v>
      </c>
      <c r="M7" s="470" t="s">
        <v>121</v>
      </c>
      <c r="N7" s="470"/>
      <c r="O7" s="470"/>
      <c r="P7" s="470"/>
      <c r="Q7" s="470"/>
      <c r="R7" s="470"/>
      <c r="S7" s="470" t="s">
        <v>2</v>
      </c>
      <c r="T7" s="470" t="s">
        <v>624</v>
      </c>
      <c r="U7" s="470" t="s">
        <v>121</v>
      </c>
      <c r="V7" s="470"/>
      <c r="W7" s="470"/>
      <c r="X7" s="470"/>
      <c r="Y7" s="470"/>
      <c r="Z7" s="470"/>
    </row>
    <row r="8" spans="1:29">
      <c r="A8" s="470"/>
      <c r="B8" s="470"/>
      <c r="C8" s="470"/>
      <c r="D8" s="470"/>
      <c r="E8" s="470" t="s">
        <v>2</v>
      </c>
      <c r="F8" s="470" t="s">
        <v>625</v>
      </c>
      <c r="G8" s="470"/>
      <c r="H8" s="470" t="s">
        <v>626</v>
      </c>
      <c r="I8" s="470" t="s">
        <v>627</v>
      </c>
      <c r="J8" s="470" t="s">
        <v>628</v>
      </c>
      <c r="K8" s="470"/>
      <c r="L8" s="470"/>
      <c r="M8" s="470" t="s">
        <v>2</v>
      </c>
      <c r="N8" s="470" t="s">
        <v>625</v>
      </c>
      <c r="O8" s="470"/>
      <c r="P8" s="470" t="s">
        <v>626</v>
      </c>
      <c r="Q8" s="470" t="s">
        <v>627</v>
      </c>
      <c r="R8" s="470" t="s">
        <v>628</v>
      </c>
      <c r="S8" s="470"/>
      <c r="T8" s="470"/>
      <c r="U8" s="470" t="s">
        <v>2</v>
      </c>
      <c r="V8" s="470" t="s">
        <v>625</v>
      </c>
      <c r="W8" s="470"/>
      <c r="X8" s="470" t="s">
        <v>626</v>
      </c>
      <c r="Y8" s="470" t="s">
        <v>627</v>
      </c>
      <c r="Z8" s="470" t="s">
        <v>628</v>
      </c>
    </row>
    <row r="9" spans="1:29" ht="72" customHeight="1">
      <c r="A9" s="470"/>
      <c r="B9" s="470"/>
      <c r="C9" s="470"/>
      <c r="D9" s="470"/>
      <c r="E9" s="470"/>
      <c r="F9" s="301" t="s">
        <v>183</v>
      </c>
      <c r="G9" s="301" t="s">
        <v>184</v>
      </c>
      <c r="H9" s="470"/>
      <c r="I9" s="470"/>
      <c r="J9" s="470"/>
      <c r="K9" s="470"/>
      <c r="L9" s="470"/>
      <c r="M9" s="470"/>
      <c r="N9" s="301" t="s">
        <v>183</v>
      </c>
      <c r="O9" s="301" t="s">
        <v>184</v>
      </c>
      <c r="P9" s="470"/>
      <c r="Q9" s="470"/>
      <c r="R9" s="470"/>
      <c r="S9" s="470"/>
      <c r="T9" s="470"/>
      <c r="U9" s="470"/>
      <c r="V9" s="301" t="s">
        <v>183</v>
      </c>
      <c r="W9" s="301" t="s">
        <v>184</v>
      </c>
      <c r="X9" s="470"/>
      <c r="Y9" s="470"/>
      <c r="Z9" s="470"/>
    </row>
    <row r="10" spans="1:29" ht="28.5">
      <c r="A10" s="301" t="s">
        <v>37</v>
      </c>
      <c r="B10" s="301" t="s">
        <v>38</v>
      </c>
      <c r="C10" s="301">
        <v>1</v>
      </c>
      <c r="D10" s="301">
        <v>2</v>
      </c>
      <c r="E10" s="301" t="s">
        <v>629</v>
      </c>
      <c r="F10" s="301">
        <v>4</v>
      </c>
      <c r="G10" s="301">
        <v>5</v>
      </c>
      <c r="H10" s="301">
        <v>6</v>
      </c>
      <c r="I10" s="301">
        <v>7</v>
      </c>
      <c r="J10" s="301">
        <v>8</v>
      </c>
      <c r="K10" s="301">
        <v>9</v>
      </c>
      <c r="L10" s="301">
        <v>10</v>
      </c>
      <c r="M10" s="301" t="s">
        <v>630</v>
      </c>
      <c r="N10" s="301">
        <v>12</v>
      </c>
      <c r="O10" s="301">
        <v>13</v>
      </c>
      <c r="P10" s="301">
        <v>14</v>
      </c>
      <c r="Q10" s="301">
        <v>15</v>
      </c>
      <c r="R10" s="301">
        <v>16</v>
      </c>
      <c r="S10" s="301" t="s">
        <v>631</v>
      </c>
      <c r="T10" s="301" t="s">
        <v>632</v>
      </c>
      <c r="U10" s="301" t="s">
        <v>633</v>
      </c>
      <c r="V10" s="301" t="s">
        <v>634</v>
      </c>
      <c r="W10" s="301" t="s">
        <v>635</v>
      </c>
      <c r="X10" s="301" t="s">
        <v>636</v>
      </c>
      <c r="Y10" s="301" t="s">
        <v>637</v>
      </c>
      <c r="Z10" s="301" t="s">
        <v>638</v>
      </c>
    </row>
    <row r="11" spans="1:29" s="297" customFormat="1" ht="30" customHeight="1">
      <c r="A11" s="302"/>
      <c r="B11" s="302" t="s">
        <v>180</v>
      </c>
      <c r="C11" s="303">
        <f>SUM(C12:C24)</f>
        <v>7932970.6992400009</v>
      </c>
      <c r="D11" s="303">
        <f t="shared" ref="D11:R11" si="0">SUM(D12:D24)</f>
        <v>6452821</v>
      </c>
      <c r="E11" s="303">
        <f t="shared" si="0"/>
        <v>1480149.69924</v>
      </c>
      <c r="F11" s="303">
        <f t="shared" si="0"/>
        <v>0</v>
      </c>
      <c r="G11" s="303">
        <f t="shared" si="0"/>
        <v>1480149.69924</v>
      </c>
      <c r="H11" s="303">
        <f t="shared" si="0"/>
        <v>285920</v>
      </c>
      <c r="I11" s="303">
        <f t="shared" si="0"/>
        <v>904407.69923999999</v>
      </c>
      <c r="J11" s="303">
        <f t="shared" si="0"/>
        <v>289822</v>
      </c>
      <c r="K11" s="303">
        <f t="shared" si="0"/>
        <v>7799550.3587239999</v>
      </c>
      <c r="L11" s="303">
        <f t="shared" si="0"/>
        <v>6319898.5992839998</v>
      </c>
      <c r="M11" s="303">
        <f t="shared" si="0"/>
        <v>1479651.7594399997</v>
      </c>
      <c r="N11" s="303">
        <f t="shared" si="0"/>
        <v>0</v>
      </c>
      <c r="O11" s="303">
        <f t="shared" si="0"/>
        <v>1479651.7594399997</v>
      </c>
      <c r="P11" s="303">
        <f t="shared" si="0"/>
        <v>285920</v>
      </c>
      <c r="Q11" s="303">
        <f t="shared" si="0"/>
        <v>903909.75943999994</v>
      </c>
      <c r="R11" s="303">
        <f t="shared" si="0"/>
        <v>289822</v>
      </c>
      <c r="S11" s="304">
        <f>K11/C11</f>
        <v>0.98318154124421731</v>
      </c>
      <c r="T11" s="304">
        <f>L11/D11</f>
        <v>0.97940088517626633</v>
      </c>
      <c r="U11" s="304">
        <f t="shared" ref="U11:Z24" si="1">M11/E11</f>
        <v>0.9996635882166135</v>
      </c>
      <c r="V11" s="304"/>
      <c r="W11" s="304">
        <f t="shared" si="1"/>
        <v>0.9996635882166135</v>
      </c>
      <c r="X11" s="304">
        <f t="shared" si="1"/>
        <v>1</v>
      </c>
      <c r="Y11" s="304">
        <f t="shared" si="1"/>
        <v>0.99944942994136554</v>
      </c>
      <c r="Z11" s="304">
        <f>R11/J11</f>
        <v>1</v>
      </c>
    </row>
    <row r="12" spans="1:29" ht="30" customHeight="1">
      <c r="A12" s="305">
        <v>1</v>
      </c>
      <c r="B12" s="306" t="s">
        <v>394</v>
      </c>
      <c r="C12" s="307">
        <f>D12+E12</f>
        <v>729921.93220000004</v>
      </c>
      <c r="D12" s="298">
        <v>586334</v>
      </c>
      <c r="E12" s="298">
        <f>F12+G12</f>
        <v>143587.93220000001</v>
      </c>
      <c r="F12" s="298">
        <v>0</v>
      </c>
      <c r="G12" s="298">
        <v>143587.93220000001</v>
      </c>
      <c r="H12" s="298">
        <v>35066</v>
      </c>
      <c r="I12" s="298">
        <f>(G12-H12-J12)</f>
        <v>65232.93220000001</v>
      </c>
      <c r="J12" s="298">
        <v>43289</v>
      </c>
      <c r="K12" s="307">
        <f t="shared" ref="K12:K24" si="2">L12+M12</f>
        <v>712427.05520000006</v>
      </c>
      <c r="L12" s="298">
        <v>568839.12300000002</v>
      </c>
      <c r="M12" s="298">
        <f>N12+O12</f>
        <v>143587.93220000001</v>
      </c>
      <c r="N12" s="298">
        <v>0</v>
      </c>
      <c r="O12" s="298">
        <v>143587.93220000001</v>
      </c>
      <c r="P12" s="298">
        <v>35066</v>
      </c>
      <c r="Q12" s="298">
        <f>(O12-P12-R12)</f>
        <v>65232.93220000001</v>
      </c>
      <c r="R12" s="298">
        <v>43289</v>
      </c>
      <c r="S12" s="308">
        <f>K12/C12</f>
        <v>0.97603185186219843</v>
      </c>
      <c r="T12" s="308">
        <f>L12/D12</f>
        <v>0.97016226758127622</v>
      </c>
      <c r="U12" s="308">
        <f t="shared" si="1"/>
        <v>1</v>
      </c>
      <c r="V12" s="308"/>
      <c r="W12" s="308">
        <f t="shared" si="1"/>
        <v>1</v>
      </c>
      <c r="X12" s="308">
        <f t="shared" si="1"/>
        <v>1</v>
      </c>
      <c r="Y12" s="308">
        <f t="shared" si="1"/>
        <v>1</v>
      </c>
      <c r="Z12" s="308">
        <f>R12/J12</f>
        <v>1</v>
      </c>
      <c r="AA12" s="299"/>
      <c r="AB12" s="299"/>
      <c r="AC12" s="299"/>
    </row>
    <row r="13" spans="1:29" ht="30" customHeight="1">
      <c r="A13" s="305">
        <v>2</v>
      </c>
      <c r="B13" s="306" t="s">
        <v>456</v>
      </c>
      <c r="C13" s="307">
        <f t="shared" ref="C13:C24" si="3">D13+E13</f>
        <v>489232.37800000003</v>
      </c>
      <c r="D13" s="298">
        <v>355526</v>
      </c>
      <c r="E13" s="298">
        <f t="shared" ref="E13:E24" si="4">F13+G13</f>
        <v>133706.378</v>
      </c>
      <c r="F13" s="298">
        <v>0</v>
      </c>
      <c r="G13" s="298">
        <v>133706.378</v>
      </c>
      <c r="H13" s="298">
        <v>19933</v>
      </c>
      <c r="I13" s="298">
        <f t="shared" ref="I13:I24" si="5">(G13-H13-J13)</f>
        <v>108091.378</v>
      </c>
      <c r="J13" s="298">
        <v>5682</v>
      </c>
      <c r="K13" s="307">
        <f t="shared" si="2"/>
        <v>486044.21799999999</v>
      </c>
      <c r="L13" s="298">
        <v>352337.84</v>
      </c>
      <c r="M13" s="298">
        <f t="shared" ref="M13:M24" si="6">N13+O13</f>
        <v>133706.378</v>
      </c>
      <c r="N13" s="298">
        <v>0</v>
      </c>
      <c r="O13" s="298">
        <v>133706.378</v>
      </c>
      <c r="P13" s="298">
        <v>19933</v>
      </c>
      <c r="Q13" s="298">
        <f t="shared" ref="Q13:Q24" si="7">(O13-P13-R13)</f>
        <v>108091.378</v>
      </c>
      <c r="R13" s="298">
        <v>5682</v>
      </c>
      <c r="S13" s="308">
        <f t="shared" ref="S13:T24" si="8">K13/C13</f>
        <v>0.99348334218386491</v>
      </c>
      <c r="T13" s="308">
        <f t="shared" si="8"/>
        <v>0.99103255458109962</v>
      </c>
      <c r="U13" s="308">
        <f t="shared" si="1"/>
        <v>1</v>
      </c>
      <c r="V13" s="308"/>
      <c r="W13" s="308">
        <f t="shared" si="1"/>
        <v>1</v>
      </c>
      <c r="X13" s="308">
        <f t="shared" si="1"/>
        <v>1</v>
      </c>
      <c r="Y13" s="308">
        <f t="shared" si="1"/>
        <v>1</v>
      </c>
      <c r="Z13" s="308">
        <f t="shared" si="1"/>
        <v>1</v>
      </c>
      <c r="AA13" s="299"/>
      <c r="AB13" s="299"/>
    </row>
    <row r="14" spans="1:29" ht="30" customHeight="1">
      <c r="A14" s="305">
        <v>3</v>
      </c>
      <c r="B14" s="306" t="s">
        <v>340</v>
      </c>
      <c r="C14" s="307">
        <f t="shared" si="3"/>
        <v>716475.98730000004</v>
      </c>
      <c r="D14" s="298">
        <v>631867</v>
      </c>
      <c r="E14" s="298">
        <f t="shared" si="4"/>
        <v>84608.987299999993</v>
      </c>
      <c r="F14" s="298">
        <v>0</v>
      </c>
      <c r="G14" s="298">
        <v>84608.987299999993</v>
      </c>
      <c r="H14" s="298">
        <v>17999</v>
      </c>
      <c r="I14" s="298">
        <f t="shared" si="5"/>
        <v>47481.987299999993</v>
      </c>
      <c r="J14" s="298">
        <v>19128</v>
      </c>
      <c r="K14" s="307">
        <f t="shared" si="2"/>
        <v>698096.0993</v>
      </c>
      <c r="L14" s="298">
        <v>613487.11199999996</v>
      </c>
      <c r="M14" s="298">
        <f t="shared" si="6"/>
        <v>84608.987299999993</v>
      </c>
      <c r="N14" s="298">
        <v>0</v>
      </c>
      <c r="O14" s="298">
        <v>84608.987299999993</v>
      </c>
      <c r="P14" s="298">
        <v>17999</v>
      </c>
      <c r="Q14" s="298">
        <f t="shared" si="7"/>
        <v>47481.987299999993</v>
      </c>
      <c r="R14" s="298">
        <v>19128</v>
      </c>
      <c r="S14" s="308">
        <f t="shared" si="8"/>
        <v>0.97434681925731581</v>
      </c>
      <c r="T14" s="308">
        <f t="shared" si="8"/>
        <v>0.97091177732022715</v>
      </c>
      <c r="U14" s="308">
        <f t="shared" si="1"/>
        <v>1</v>
      </c>
      <c r="V14" s="308"/>
      <c r="W14" s="308">
        <f t="shared" si="1"/>
        <v>1</v>
      </c>
      <c r="X14" s="308">
        <f t="shared" si="1"/>
        <v>1</v>
      </c>
      <c r="Y14" s="308">
        <f t="shared" si="1"/>
        <v>1</v>
      </c>
      <c r="Z14" s="308">
        <f t="shared" si="1"/>
        <v>1</v>
      </c>
      <c r="AA14" s="299"/>
      <c r="AB14" s="299"/>
    </row>
    <row r="15" spans="1:29" ht="30" customHeight="1">
      <c r="A15" s="305">
        <v>4</v>
      </c>
      <c r="B15" s="306" t="s">
        <v>457</v>
      </c>
      <c r="C15" s="307">
        <f t="shared" si="3"/>
        <v>532093.01159999997</v>
      </c>
      <c r="D15" s="298">
        <v>338290</v>
      </c>
      <c r="E15" s="298">
        <f t="shared" si="4"/>
        <v>193803.0116</v>
      </c>
      <c r="F15" s="298">
        <v>0</v>
      </c>
      <c r="G15" s="298">
        <v>193803.0116</v>
      </c>
      <c r="H15" s="298">
        <v>15160</v>
      </c>
      <c r="I15" s="298">
        <f t="shared" si="5"/>
        <v>172294.0116</v>
      </c>
      <c r="J15" s="298">
        <v>6349</v>
      </c>
      <c r="K15" s="307">
        <f t="shared" si="2"/>
        <v>530074.99060000002</v>
      </c>
      <c r="L15" s="298">
        <v>336271.97899999999</v>
      </c>
      <c r="M15" s="298">
        <f t="shared" si="6"/>
        <v>193803.0116</v>
      </c>
      <c r="N15" s="298">
        <v>0</v>
      </c>
      <c r="O15" s="298">
        <v>193803.0116</v>
      </c>
      <c r="P15" s="298">
        <v>15160</v>
      </c>
      <c r="Q15" s="298">
        <f t="shared" si="7"/>
        <v>172294.0116</v>
      </c>
      <c r="R15" s="298">
        <v>6349</v>
      </c>
      <c r="S15" s="308">
        <f t="shared" si="8"/>
        <v>0.99620739052006757</v>
      </c>
      <c r="T15" s="308">
        <f t="shared" si="8"/>
        <v>0.9940346418753141</v>
      </c>
      <c r="U15" s="308">
        <f t="shared" si="1"/>
        <v>1</v>
      </c>
      <c r="V15" s="308"/>
      <c r="W15" s="308">
        <f t="shared" si="1"/>
        <v>1</v>
      </c>
      <c r="X15" s="308">
        <f t="shared" si="1"/>
        <v>1</v>
      </c>
      <c r="Y15" s="308">
        <f t="shared" si="1"/>
        <v>1</v>
      </c>
      <c r="Z15" s="308">
        <f t="shared" si="1"/>
        <v>1</v>
      </c>
      <c r="AA15" s="299"/>
      <c r="AB15" s="299"/>
    </row>
    <row r="16" spans="1:29" ht="30" customHeight="1">
      <c r="A16" s="305">
        <v>5</v>
      </c>
      <c r="B16" s="306" t="s">
        <v>445</v>
      </c>
      <c r="C16" s="307">
        <f t="shared" si="3"/>
        <v>725251.29989999998</v>
      </c>
      <c r="D16" s="298">
        <v>626358</v>
      </c>
      <c r="E16" s="298">
        <f t="shared" si="4"/>
        <v>98893.299899999998</v>
      </c>
      <c r="F16" s="298">
        <v>0</v>
      </c>
      <c r="G16" s="298">
        <v>98893.299899999998</v>
      </c>
      <c r="H16" s="298">
        <v>16063</v>
      </c>
      <c r="I16" s="298">
        <f t="shared" si="5"/>
        <v>60441.299899999998</v>
      </c>
      <c r="J16" s="298">
        <v>22389</v>
      </c>
      <c r="K16" s="307">
        <f t="shared" si="2"/>
        <v>711123.12489999994</v>
      </c>
      <c r="L16" s="298">
        <v>612229.82499999995</v>
      </c>
      <c r="M16" s="298">
        <f t="shared" si="6"/>
        <v>98893.299899999998</v>
      </c>
      <c r="N16" s="298">
        <v>0</v>
      </c>
      <c r="O16" s="298">
        <v>98893.299899999998</v>
      </c>
      <c r="P16" s="298">
        <v>16063</v>
      </c>
      <c r="Q16" s="298">
        <f t="shared" si="7"/>
        <v>60441.299899999998</v>
      </c>
      <c r="R16" s="298">
        <v>22389</v>
      </c>
      <c r="S16" s="308">
        <f t="shared" si="8"/>
        <v>0.98051961437098001</v>
      </c>
      <c r="T16" s="308">
        <f t="shared" si="8"/>
        <v>0.97744392982926687</v>
      </c>
      <c r="U16" s="308">
        <f t="shared" si="1"/>
        <v>1</v>
      </c>
      <c r="V16" s="308"/>
      <c r="W16" s="308">
        <f t="shared" si="1"/>
        <v>1</v>
      </c>
      <c r="X16" s="308">
        <f t="shared" si="1"/>
        <v>1</v>
      </c>
      <c r="Y16" s="308">
        <f t="shared" si="1"/>
        <v>1</v>
      </c>
      <c r="Z16" s="308">
        <f t="shared" si="1"/>
        <v>1</v>
      </c>
      <c r="AA16" s="299"/>
      <c r="AB16" s="299"/>
    </row>
    <row r="17" spans="1:28" ht="30" customHeight="1">
      <c r="A17" s="305">
        <v>6</v>
      </c>
      <c r="B17" s="306" t="s">
        <v>446</v>
      </c>
      <c r="C17" s="307">
        <f t="shared" si="3"/>
        <v>771315.19744000002</v>
      </c>
      <c r="D17" s="298">
        <v>637209</v>
      </c>
      <c r="E17" s="298">
        <f t="shared" si="4"/>
        <v>134106.19743999999</v>
      </c>
      <c r="F17" s="298">
        <v>0</v>
      </c>
      <c r="G17" s="298">
        <v>134106.19743999999</v>
      </c>
      <c r="H17" s="298">
        <v>51884</v>
      </c>
      <c r="I17" s="298">
        <f t="shared" si="5"/>
        <v>64149.197439999989</v>
      </c>
      <c r="J17" s="298">
        <v>18073</v>
      </c>
      <c r="K17" s="307">
        <f t="shared" si="2"/>
        <v>756432.09643999999</v>
      </c>
      <c r="L17" s="298">
        <v>622325.89899999998</v>
      </c>
      <c r="M17" s="298">
        <f t="shared" si="6"/>
        <v>134106.19743999999</v>
      </c>
      <c r="N17" s="298">
        <v>0</v>
      </c>
      <c r="O17" s="298">
        <v>134106.19743999999</v>
      </c>
      <c r="P17" s="298">
        <v>51884</v>
      </c>
      <c r="Q17" s="298">
        <f t="shared" si="7"/>
        <v>64149.197439999989</v>
      </c>
      <c r="R17" s="298">
        <v>18073</v>
      </c>
      <c r="S17" s="308">
        <f t="shared" si="8"/>
        <v>0.98070425547247464</v>
      </c>
      <c r="T17" s="308">
        <f t="shared" si="8"/>
        <v>0.97664329756798784</v>
      </c>
      <c r="U17" s="308">
        <f t="shared" si="1"/>
        <v>1</v>
      </c>
      <c r="V17" s="308"/>
      <c r="W17" s="308">
        <f t="shared" si="1"/>
        <v>1</v>
      </c>
      <c r="X17" s="308">
        <f t="shared" si="1"/>
        <v>1</v>
      </c>
      <c r="Y17" s="308">
        <f t="shared" si="1"/>
        <v>1</v>
      </c>
      <c r="Z17" s="308">
        <f t="shared" si="1"/>
        <v>1</v>
      </c>
      <c r="AA17" s="299"/>
      <c r="AB17" s="299"/>
    </row>
    <row r="18" spans="1:28" ht="30" customHeight="1">
      <c r="A18" s="305">
        <v>7</v>
      </c>
      <c r="B18" s="306" t="s">
        <v>331</v>
      </c>
      <c r="C18" s="307">
        <f t="shared" si="3"/>
        <v>613113.36869999999</v>
      </c>
      <c r="D18" s="298">
        <v>537694</v>
      </c>
      <c r="E18" s="298">
        <f t="shared" si="4"/>
        <v>75419.368700000006</v>
      </c>
      <c r="F18" s="298">
        <v>0</v>
      </c>
      <c r="G18" s="298">
        <v>75419.368700000006</v>
      </c>
      <c r="H18" s="298">
        <v>16055</v>
      </c>
      <c r="I18" s="298">
        <f t="shared" si="5"/>
        <v>41709.368700000006</v>
      </c>
      <c r="J18" s="298">
        <v>17655</v>
      </c>
      <c r="K18" s="307">
        <f t="shared" si="2"/>
        <v>608433.21770000004</v>
      </c>
      <c r="L18" s="298">
        <v>533013.84900000005</v>
      </c>
      <c r="M18" s="298">
        <f t="shared" si="6"/>
        <v>75419.368700000006</v>
      </c>
      <c r="N18" s="298">
        <v>0</v>
      </c>
      <c r="O18" s="298">
        <v>75419.368700000006</v>
      </c>
      <c r="P18" s="298">
        <v>16055</v>
      </c>
      <c r="Q18" s="298">
        <f t="shared" si="7"/>
        <v>41709.368700000006</v>
      </c>
      <c r="R18" s="298">
        <v>17655</v>
      </c>
      <c r="S18" s="308">
        <f t="shared" si="8"/>
        <v>0.99236658138783795</v>
      </c>
      <c r="T18" s="308">
        <f t="shared" si="8"/>
        <v>0.99129588390422818</v>
      </c>
      <c r="U18" s="308">
        <f t="shared" si="1"/>
        <v>1</v>
      </c>
      <c r="V18" s="308"/>
      <c r="W18" s="308">
        <f t="shared" si="1"/>
        <v>1</v>
      </c>
      <c r="X18" s="308">
        <f t="shared" si="1"/>
        <v>1</v>
      </c>
      <c r="Y18" s="308">
        <f t="shared" si="1"/>
        <v>1</v>
      </c>
      <c r="Z18" s="308">
        <f t="shared" si="1"/>
        <v>1</v>
      </c>
      <c r="AA18" s="299"/>
      <c r="AB18" s="299"/>
    </row>
    <row r="19" spans="1:28" ht="30" customHeight="1">
      <c r="A19" s="305">
        <v>8</v>
      </c>
      <c r="B19" s="306" t="s">
        <v>447</v>
      </c>
      <c r="C19" s="307">
        <f t="shared" si="3"/>
        <v>542260.67940000002</v>
      </c>
      <c r="D19" s="298">
        <v>455102</v>
      </c>
      <c r="E19" s="298">
        <f t="shared" si="4"/>
        <v>87158.679399999994</v>
      </c>
      <c r="F19" s="298">
        <v>0</v>
      </c>
      <c r="G19" s="298">
        <v>87158.679399999994</v>
      </c>
      <c r="H19" s="298">
        <v>19683</v>
      </c>
      <c r="I19" s="298">
        <f t="shared" si="5"/>
        <v>49085.679399999994</v>
      </c>
      <c r="J19" s="298">
        <v>18390</v>
      </c>
      <c r="K19" s="307">
        <f t="shared" si="2"/>
        <v>528489.37288399995</v>
      </c>
      <c r="L19" s="298">
        <v>441828.63328399998</v>
      </c>
      <c r="M19" s="298">
        <f t="shared" si="6"/>
        <v>86660.739600000001</v>
      </c>
      <c r="N19" s="298">
        <v>0</v>
      </c>
      <c r="O19" s="298">
        <v>86660.739600000001</v>
      </c>
      <c r="P19" s="298">
        <v>19683</v>
      </c>
      <c r="Q19" s="298">
        <f>(O19-P19-R19)</f>
        <v>48587.739600000001</v>
      </c>
      <c r="R19" s="298">
        <v>18390</v>
      </c>
      <c r="S19" s="308">
        <f t="shared" si="8"/>
        <v>0.97460389986004936</v>
      </c>
      <c r="T19" s="308">
        <f t="shared" si="8"/>
        <v>0.97083430370334556</v>
      </c>
      <c r="U19" s="308">
        <f t="shared" si="1"/>
        <v>0.99428697401764454</v>
      </c>
      <c r="V19" s="308"/>
      <c r="W19" s="308">
        <f t="shared" si="1"/>
        <v>0.99428697401764454</v>
      </c>
      <c r="X19" s="308">
        <f t="shared" si="1"/>
        <v>1</v>
      </c>
      <c r="Y19" s="308">
        <f t="shared" si="1"/>
        <v>0.98985570117218358</v>
      </c>
      <c r="Z19" s="308">
        <f t="shared" si="1"/>
        <v>1</v>
      </c>
      <c r="AA19" s="299"/>
      <c r="AB19" s="299"/>
    </row>
    <row r="20" spans="1:28" ht="30" customHeight="1">
      <c r="A20" s="305">
        <v>9</v>
      </c>
      <c r="B20" s="306" t="s">
        <v>387</v>
      </c>
      <c r="C20" s="307">
        <f t="shared" si="3"/>
        <v>782554.62719999999</v>
      </c>
      <c r="D20" s="298">
        <v>663701</v>
      </c>
      <c r="E20" s="298">
        <f t="shared" si="4"/>
        <v>118853.6272</v>
      </c>
      <c r="F20" s="298">
        <v>0</v>
      </c>
      <c r="G20" s="298">
        <v>118853.6272</v>
      </c>
      <c r="H20" s="298">
        <v>21318</v>
      </c>
      <c r="I20" s="298">
        <f t="shared" si="5"/>
        <v>74382.627200000003</v>
      </c>
      <c r="J20" s="298">
        <v>23153</v>
      </c>
      <c r="K20" s="307">
        <f t="shared" si="2"/>
        <v>768756.07519999996</v>
      </c>
      <c r="L20" s="298">
        <v>649902.44799999997</v>
      </c>
      <c r="M20" s="298">
        <f t="shared" si="6"/>
        <v>118853.6272</v>
      </c>
      <c r="N20" s="298">
        <v>0</v>
      </c>
      <c r="O20" s="298">
        <v>118853.6272</v>
      </c>
      <c r="P20" s="298">
        <v>21318</v>
      </c>
      <c r="Q20" s="298">
        <f t="shared" si="7"/>
        <v>74382.627200000003</v>
      </c>
      <c r="R20" s="298">
        <v>23153</v>
      </c>
      <c r="S20" s="308">
        <f t="shared" si="8"/>
        <v>0.98236729869022488</v>
      </c>
      <c r="T20" s="308">
        <f t="shared" si="8"/>
        <v>0.97920968628945859</v>
      </c>
      <c r="U20" s="308">
        <f t="shared" si="1"/>
        <v>1</v>
      </c>
      <c r="V20" s="308"/>
      <c r="W20" s="308">
        <f t="shared" si="1"/>
        <v>1</v>
      </c>
      <c r="X20" s="308">
        <f t="shared" si="1"/>
        <v>1</v>
      </c>
      <c r="Y20" s="308">
        <f t="shared" si="1"/>
        <v>1</v>
      </c>
      <c r="Z20" s="308">
        <f t="shared" si="1"/>
        <v>1</v>
      </c>
      <c r="AA20" s="299"/>
      <c r="AB20" s="299"/>
    </row>
    <row r="21" spans="1:28" ht="30" customHeight="1">
      <c r="A21" s="305">
        <v>10</v>
      </c>
      <c r="B21" s="306" t="s">
        <v>448</v>
      </c>
      <c r="C21" s="307">
        <f t="shared" si="3"/>
        <v>831610.86300000001</v>
      </c>
      <c r="D21" s="298">
        <v>615590</v>
      </c>
      <c r="E21" s="298">
        <f t="shared" si="4"/>
        <v>216020.86300000001</v>
      </c>
      <c r="F21" s="298">
        <v>0</v>
      </c>
      <c r="G21" s="298">
        <v>216020.86300000001</v>
      </c>
      <c r="H21" s="298">
        <v>24588</v>
      </c>
      <c r="I21" s="298">
        <f t="shared" si="5"/>
        <v>99067.863000000012</v>
      </c>
      <c r="J21" s="298">
        <v>92365</v>
      </c>
      <c r="K21" s="307">
        <f t="shared" si="2"/>
        <v>815091.39600000007</v>
      </c>
      <c r="L21" s="298">
        <v>599070.53300000005</v>
      </c>
      <c r="M21" s="298">
        <f t="shared" si="6"/>
        <v>216020.86300000001</v>
      </c>
      <c r="N21" s="298">
        <v>0</v>
      </c>
      <c r="O21" s="298">
        <v>216020.86300000001</v>
      </c>
      <c r="P21" s="298">
        <v>24588</v>
      </c>
      <c r="Q21" s="298">
        <f t="shared" si="7"/>
        <v>99067.863000000012</v>
      </c>
      <c r="R21" s="298">
        <v>92365</v>
      </c>
      <c r="S21" s="308">
        <f t="shared" si="8"/>
        <v>0.98013558055217476</v>
      </c>
      <c r="T21" s="308">
        <f t="shared" si="8"/>
        <v>0.97316482236553559</v>
      </c>
      <c r="U21" s="308">
        <f t="shared" si="1"/>
        <v>1</v>
      </c>
      <c r="V21" s="308"/>
      <c r="W21" s="308">
        <f t="shared" si="1"/>
        <v>1</v>
      </c>
      <c r="X21" s="308">
        <f t="shared" si="1"/>
        <v>1</v>
      </c>
      <c r="Y21" s="308">
        <f t="shared" si="1"/>
        <v>1</v>
      </c>
      <c r="Z21" s="308">
        <f t="shared" si="1"/>
        <v>1</v>
      </c>
      <c r="AA21" s="299"/>
      <c r="AB21" s="299"/>
    </row>
    <row r="22" spans="1:28" ht="30" customHeight="1">
      <c r="A22" s="305">
        <v>11</v>
      </c>
      <c r="B22" s="306" t="s">
        <v>458</v>
      </c>
      <c r="C22" s="307">
        <f t="shared" si="3"/>
        <v>362858.78240000003</v>
      </c>
      <c r="D22" s="298">
        <v>287124</v>
      </c>
      <c r="E22" s="298">
        <f t="shared" si="4"/>
        <v>75734.782399999996</v>
      </c>
      <c r="F22" s="298">
        <v>0</v>
      </c>
      <c r="G22" s="298">
        <v>75734.782399999996</v>
      </c>
      <c r="H22" s="298">
        <v>17327</v>
      </c>
      <c r="I22" s="298">
        <f t="shared" si="5"/>
        <v>56119.782399999996</v>
      </c>
      <c r="J22" s="298">
        <v>2288</v>
      </c>
      <c r="K22" s="307">
        <f t="shared" si="2"/>
        <v>359102.08640000003</v>
      </c>
      <c r="L22" s="298">
        <v>283367.304</v>
      </c>
      <c r="M22" s="298">
        <f t="shared" si="6"/>
        <v>75734.782399999996</v>
      </c>
      <c r="N22" s="298">
        <v>0</v>
      </c>
      <c r="O22" s="298">
        <v>75734.782399999996</v>
      </c>
      <c r="P22" s="298">
        <v>17327</v>
      </c>
      <c r="Q22" s="298">
        <f t="shared" si="7"/>
        <v>56119.782399999996</v>
      </c>
      <c r="R22" s="298">
        <v>2288</v>
      </c>
      <c r="S22" s="308">
        <f t="shared" si="8"/>
        <v>0.98964694756689453</v>
      </c>
      <c r="T22" s="308">
        <f t="shared" si="8"/>
        <v>0.98691611986458816</v>
      </c>
      <c r="U22" s="308">
        <f t="shared" si="1"/>
        <v>1</v>
      </c>
      <c r="V22" s="308"/>
      <c r="W22" s="308">
        <f t="shared" si="1"/>
        <v>1</v>
      </c>
      <c r="X22" s="308">
        <f t="shared" si="1"/>
        <v>1</v>
      </c>
      <c r="Y22" s="308">
        <f t="shared" si="1"/>
        <v>1</v>
      </c>
      <c r="Z22" s="308">
        <f t="shared" si="1"/>
        <v>1</v>
      </c>
      <c r="AA22" s="299"/>
      <c r="AB22" s="299"/>
    </row>
    <row r="23" spans="1:28" ht="30" customHeight="1">
      <c r="A23" s="305">
        <v>12</v>
      </c>
      <c r="B23" s="306" t="s">
        <v>450</v>
      </c>
      <c r="C23" s="307">
        <f t="shared" si="3"/>
        <v>347390.80410000001</v>
      </c>
      <c r="D23" s="298">
        <v>297270</v>
      </c>
      <c r="E23" s="298">
        <f t="shared" si="4"/>
        <v>50120.804100000001</v>
      </c>
      <c r="F23" s="298">
        <v>0</v>
      </c>
      <c r="G23" s="298">
        <v>50120.804100000001</v>
      </c>
      <c r="H23" s="298">
        <v>16275</v>
      </c>
      <c r="I23" s="298">
        <f t="shared" si="5"/>
        <v>24052.804100000001</v>
      </c>
      <c r="J23" s="298">
        <v>9793</v>
      </c>
      <c r="K23" s="307">
        <f t="shared" si="2"/>
        <v>344248.57209999999</v>
      </c>
      <c r="L23" s="298">
        <v>294127.76799999998</v>
      </c>
      <c r="M23" s="298">
        <f t="shared" si="6"/>
        <v>50120.804100000001</v>
      </c>
      <c r="N23" s="298">
        <v>0</v>
      </c>
      <c r="O23" s="298">
        <v>50120.804100000001</v>
      </c>
      <c r="P23" s="298">
        <v>16275</v>
      </c>
      <c r="Q23" s="298">
        <f t="shared" si="7"/>
        <v>24052.804100000001</v>
      </c>
      <c r="R23" s="298">
        <v>9793</v>
      </c>
      <c r="S23" s="308">
        <f t="shared" si="8"/>
        <v>0.99095476344533429</v>
      </c>
      <c r="T23" s="308">
        <f t="shared" si="8"/>
        <v>0.98942970363642468</v>
      </c>
      <c r="U23" s="308">
        <f t="shared" si="1"/>
        <v>1</v>
      </c>
      <c r="V23" s="308"/>
      <c r="W23" s="308">
        <f t="shared" si="1"/>
        <v>1</v>
      </c>
      <c r="X23" s="308">
        <f t="shared" si="1"/>
        <v>1</v>
      </c>
      <c r="Y23" s="308">
        <f t="shared" si="1"/>
        <v>1</v>
      </c>
      <c r="Z23" s="308">
        <f t="shared" si="1"/>
        <v>1</v>
      </c>
      <c r="AA23" s="299"/>
      <c r="AB23" s="299"/>
    </row>
    <row r="24" spans="1:28" ht="30" customHeight="1">
      <c r="A24" s="309">
        <v>13</v>
      </c>
      <c r="B24" s="310" t="s">
        <v>451</v>
      </c>
      <c r="C24" s="311">
        <f t="shared" si="3"/>
        <v>488891.76799999998</v>
      </c>
      <c r="D24" s="300">
        <v>420756</v>
      </c>
      <c r="E24" s="300">
        <f t="shared" si="4"/>
        <v>68135.767999999996</v>
      </c>
      <c r="F24" s="300">
        <v>0</v>
      </c>
      <c r="G24" s="300">
        <v>68135.767999999996</v>
      </c>
      <c r="H24" s="300">
        <v>14569</v>
      </c>
      <c r="I24" s="300">
        <f t="shared" si="5"/>
        <v>42298.767999999996</v>
      </c>
      <c r="J24" s="300">
        <v>11268</v>
      </c>
      <c r="K24" s="311">
        <f t="shared" si="2"/>
        <v>481232.054</v>
      </c>
      <c r="L24" s="300">
        <v>413096.28600000002</v>
      </c>
      <c r="M24" s="300">
        <f t="shared" si="6"/>
        <v>68135.767999999996</v>
      </c>
      <c r="N24" s="300">
        <v>0</v>
      </c>
      <c r="O24" s="300">
        <v>68135.767999999996</v>
      </c>
      <c r="P24" s="300">
        <v>14569</v>
      </c>
      <c r="Q24" s="300">
        <f t="shared" si="7"/>
        <v>42298.767999999996</v>
      </c>
      <c r="R24" s="300">
        <v>11268</v>
      </c>
      <c r="S24" s="312">
        <f t="shared" si="8"/>
        <v>0.98433249544917689</v>
      </c>
      <c r="T24" s="312">
        <f t="shared" si="8"/>
        <v>0.98179535407694729</v>
      </c>
      <c r="U24" s="312">
        <f t="shared" si="1"/>
        <v>1</v>
      </c>
      <c r="V24" s="312"/>
      <c r="W24" s="308">
        <f t="shared" si="1"/>
        <v>1</v>
      </c>
      <c r="X24" s="312">
        <f t="shared" si="1"/>
        <v>1</v>
      </c>
      <c r="Y24" s="312">
        <f t="shared" si="1"/>
        <v>1</v>
      </c>
      <c r="Z24" s="312">
        <f t="shared" si="1"/>
        <v>1</v>
      </c>
      <c r="AA24" s="299"/>
      <c r="AB24" s="299"/>
    </row>
    <row r="25" spans="1:28">
      <c r="A25" s="313"/>
    </row>
    <row r="26" spans="1:28">
      <c r="A26" s="314"/>
    </row>
    <row r="29" spans="1:28" s="273" customFormat="1" ht="14.25">
      <c r="I29" s="273" t="s">
        <v>639</v>
      </c>
      <c r="S29" s="273" t="s">
        <v>640</v>
      </c>
    </row>
  </sheetData>
  <mergeCells count="34">
    <mergeCell ref="A3:Z3"/>
    <mergeCell ref="Y8:Y9"/>
    <mergeCell ref="X1:Z1"/>
    <mergeCell ref="A2:Z2"/>
    <mergeCell ref="A4:Z4"/>
    <mergeCell ref="X5:Z5"/>
    <mergeCell ref="A6:A9"/>
    <mergeCell ref="B6:B9"/>
    <mergeCell ref="C6:J6"/>
    <mergeCell ref="K6:R6"/>
    <mergeCell ref="S6:Z6"/>
    <mergeCell ref="C7:C9"/>
    <mergeCell ref="D7:D9"/>
    <mergeCell ref="E7:J7"/>
    <mergeCell ref="K7:K9"/>
    <mergeCell ref="L7:L9"/>
    <mergeCell ref="M7:R7"/>
    <mergeCell ref="Z8:Z9"/>
    <mergeCell ref="R8:R9"/>
    <mergeCell ref="T7:T9"/>
    <mergeCell ref="U7:Z7"/>
    <mergeCell ref="M8:M9"/>
    <mergeCell ref="N8:O8"/>
    <mergeCell ref="P8:P9"/>
    <mergeCell ref="S7:S9"/>
    <mergeCell ref="U8:U9"/>
    <mergeCell ref="V8:W8"/>
    <mergeCell ref="X8:X9"/>
    <mergeCell ref="Q8:Q9"/>
    <mergeCell ref="E8:E9"/>
    <mergeCell ref="F8:G8"/>
    <mergeCell ref="H8:H9"/>
    <mergeCell ref="I8:I9"/>
    <mergeCell ref="J8:J9"/>
  </mergeCells>
  <pageMargins left="0.37" right="0.43" top="0.4" bottom="0.36" header="0.3" footer="0.3"/>
  <pageSetup paperSize="9" scale="61" fitToHeight="100"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abSelected="1" workbookViewId="0">
      <selection activeCell="C6" sqref="C6"/>
    </sheetView>
  </sheetViews>
  <sheetFormatPr defaultRowHeight="18.75"/>
  <cols>
    <col min="1" max="1" width="3.5703125" style="155" customWidth="1"/>
    <col min="2" max="2" width="23.28515625" style="155" customWidth="1"/>
    <col min="3" max="3" width="9.140625" style="155"/>
    <col min="4" max="4" width="8.42578125" style="155" customWidth="1"/>
    <col min="5" max="5" width="8.28515625" style="155" customWidth="1"/>
    <col min="6" max="6" width="8.42578125" style="155" customWidth="1"/>
    <col min="7" max="7" width="8.5703125" style="155" customWidth="1"/>
    <col min="8" max="8" width="8.140625" style="155" customWidth="1"/>
    <col min="9" max="9" width="8" style="155" customWidth="1"/>
    <col min="10" max="10" width="8.85546875" style="155" customWidth="1"/>
    <col min="11" max="11" width="8.28515625" style="155" customWidth="1"/>
    <col min="12" max="12" width="6.140625" style="155" customWidth="1"/>
    <col min="13" max="14" width="7.5703125" style="155" customWidth="1"/>
    <col min="15" max="15" width="6" style="155" customWidth="1"/>
    <col min="16" max="16" width="6.7109375" style="155" customWidth="1"/>
    <col min="17" max="18" width="7.42578125" style="155" customWidth="1"/>
    <col min="19" max="256" width="9.140625" style="155"/>
    <col min="257" max="257" width="5.7109375" style="155" customWidth="1"/>
    <col min="258" max="258" width="25" style="155" customWidth="1"/>
    <col min="259" max="259" width="9.140625" style="155"/>
    <col min="260" max="260" width="9.85546875" style="155" customWidth="1"/>
    <col min="261" max="261" width="9.5703125" style="155" customWidth="1"/>
    <col min="262" max="262" width="9.140625" style="155"/>
    <col min="263" max="263" width="10" style="155" customWidth="1"/>
    <col min="264" max="264" width="9.42578125" style="155" customWidth="1"/>
    <col min="265" max="512" width="9.140625" style="155"/>
    <col min="513" max="513" width="5.7109375" style="155" customWidth="1"/>
    <col min="514" max="514" width="25" style="155" customWidth="1"/>
    <col min="515" max="515" width="9.140625" style="155"/>
    <col min="516" max="516" width="9.85546875" style="155" customWidth="1"/>
    <col min="517" max="517" width="9.5703125" style="155" customWidth="1"/>
    <col min="518" max="518" width="9.140625" style="155"/>
    <col min="519" max="519" width="10" style="155" customWidth="1"/>
    <col min="520" max="520" width="9.42578125" style="155" customWidth="1"/>
    <col min="521" max="768" width="9.140625" style="155"/>
    <col min="769" max="769" width="5.7109375" style="155" customWidth="1"/>
    <col min="770" max="770" width="25" style="155" customWidth="1"/>
    <col min="771" max="771" width="9.140625" style="155"/>
    <col min="772" max="772" width="9.85546875" style="155" customWidth="1"/>
    <col min="773" max="773" width="9.5703125" style="155" customWidth="1"/>
    <col min="774" max="774" width="9.140625" style="155"/>
    <col min="775" max="775" width="10" style="155" customWidth="1"/>
    <col min="776" max="776" width="9.42578125" style="155" customWidth="1"/>
    <col min="777" max="1024" width="9.140625" style="155"/>
    <col min="1025" max="1025" width="5.7109375" style="155" customWidth="1"/>
    <col min="1026" max="1026" width="25" style="155" customWidth="1"/>
    <col min="1027" max="1027" width="9.140625" style="155"/>
    <col min="1028" max="1028" width="9.85546875" style="155" customWidth="1"/>
    <col min="1029" max="1029" width="9.5703125" style="155" customWidth="1"/>
    <col min="1030" max="1030" width="9.140625" style="155"/>
    <col min="1031" max="1031" width="10" style="155" customWidth="1"/>
    <col min="1032" max="1032" width="9.42578125" style="155" customWidth="1"/>
    <col min="1033" max="1280" width="9.140625" style="155"/>
    <col min="1281" max="1281" width="5.7109375" style="155" customWidth="1"/>
    <col min="1282" max="1282" width="25" style="155" customWidth="1"/>
    <col min="1283" max="1283" width="9.140625" style="155"/>
    <col min="1284" max="1284" width="9.85546875" style="155" customWidth="1"/>
    <col min="1285" max="1285" width="9.5703125" style="155" customWidth="1"/>
    <col min="1286" max="1286" width="9.140625" style="155"/>
    <col min="1287" max="1287" width="10" style="155" customWidth="1"/>
    <col min="1288" max="1288" width="9.42578125" style="155" customWidth="1"/>
    <col min="1289" max="1536" width="9.140625" style="155"/>
    <col min="1537" max="1537" width="5.7109375" style="155" customWidth="1"/>
    <col min="1538" max="1538" width="25" style="155" customWidth="1"/>
    <col min="1539" max="1539" width="9.140625" style="155"/>
    <col min="1540" max="1540" width="9.85546875" style="155" customWidth="1"/>
    <col min="1541" max="1541" width="9.5703125" style="155" customWidth="1"/>
    <col min="1542" max="1542" width="9.140625" style="155"/>
    <col min="1543" max="1543" width="10" style="155" customWidth="1"/>
    <col min="1544" max="1544" width="9.42578125" style="155" customWidth="1"/>
    <col min="1545" max="1792" width="9.140625" style="155"/>
    <col min="1793" max="1793" width="5.7109375" style="155" customWidth="1"/>
    <col min="1794" max="1794" width="25" style="155" customWidth="1"/>
    <col min="1795" max="1795" width="9.140625" style="155"/>
    <col min="1796" max="1796" width="9.85546875" style="155" customWidth="1"/>
    <col min="1797" max="1797" width="9.5703125" style="155" customWidth="1"/>
    <col min="1798" max="1798" width="9.140625" style="155"/>
    <col min="1799" max="1799" width="10" style="155" customWidth="1"/>
    <col min="1800" max="1800" width="9.42578125" style="155" customWidth="1"/>
    <col min="1801" max="2048" width="9.140625" style="155"/>
    <col min="2049" max="2049" width="5.7109375" style="155" customWidth="1"/>
    <col min="2050" max="2050" width="25" style="155" customWidth="1"/>
    <col min="2051" max="2051" width="9.140625" style="155"/>
    <col min="2052" max="2052" width="9.85546875" style="155" customWidth="1"/>
    <col min="2053" max="2053" width="9.5703125" style="155" customWidth="1"/>
    <col min="2054" max="2054" width="9.140625" style="155"/>
    <col min="2055" max="2055" width="10" style="155" customWidth="1"/>
    <col min="2056" max="2056" width="9.42578125" style="155" customWidth="1"/>
    <col min="2057" max="2304" width="9.140625" style="155"/>
    <col min="2305" max="2305" width="5.7109375" style="155" customWidth="1"/>
    <col min="2306" max="2306" width="25" style="155" customWidth="1"/>
    <col min="2307" max="2307" width="9.140625" style="155"/>
    <col min="2308" max="2308" width="9.85546875" style="155" customWidth="1"/>
    <col min="2309" max="2309" width="9.5703125" style="155" customWidth="1"/>
    <col min="2310" max="2310" width="9.140625" style="155"/>
    <col min="2311" max="2311" width="10" style="155" customWidth="1"/>
    <col min="2312" max="2312" width="9.42578125" style="155" customWidth="1"/>
    <col min="2313" max="2560" width="9.140625" style="155"/>
    <col min="2561" max="2561" width="5.7109375" style="155" customWidth="1"/>
    <col min="2562" max="2562" width="25" style="155" customWidth="1"/>
    <col min="2563" max="2563" width="9.140625" style="155"/>
    <col min="2564" max="2564" width="9.85546875" style="155" customWidth="1"/>
    <col min="2565" max="2565" width="9.5703125" style="155" customWidth="1"/>
    <col min="2566" max="2566" width="9.140625" style="155"/>
    <col min="2567" max="2567" width="10" style="155" customWidth="1"/>
    <col min="2568" max="2568" width="9.42578125" style="155" customWidth="1"/>
    <col min="2569" max="2816" width="9.140625" style="155"/>
    <col min="2817" max="2817" width="5.7109375" style="155" customWidth="1"/>
    <col min="2818" max="2818" width="25" style="155" customWidth="1"/>
    <col min="2819" max="2819" width="9.140625" style="155"/>
    <col min="2820" max="2820" width="9.85546875" style="155" customWidth="1"/>
    <col min="2821" max="2821" width="9.5703125" style="155" customWidth="1"/>
    <col min="2822" max="2822" width="9.140625" style="155"/>
    <col min="2823" max="2823" width="10" style="155" customWidth="1"/>
    <col min="2824" max="2824" width="9.42578125" style="155" customWidth="1"/>
    <col min="2825" max="3072" width="9.140625" style="155"/>
    <col min="3073" max="3073" width="5.7109375" style="155" customWidth="1"/>
    <col min="3074" max="3074" width="25" style="155" customWidth="1"/>
    <col min="3075" max="3075" width="9.140625" style="155"/>
    <col min="3076" max="3076" width="9.85546875" style="155" customWidth="1"/>
    <col min="3077" max="3077" width="9.5703125" style="155" customWidth="1"/>
    <col min="3078" max="3078" width="9.140625" style="155"/>
    <col min="3079" max="3079" width="10" style="155" customWidth="1"/>
    <col min="3080" max="3080" width="9.42578125" style="155" customWidth="1"/>
    <col min="3081" max="3328" width="9.140625" style="155"/>
    <col min="3329" max="3329" width="5.7109375" style="155" customWidth="1"/>
    <col min="3330" max="3330" width="25" style="155" customWidth="1"/>
    <col min="3331" max="3331" width="9.140625" style="155"/>
    <col min="3332" max="3332" width="9.85546875" style="155" customWidth="1"/>
    <col min="3333" max="3333" width="9.5703125" style="155" customWidth="1"/>
    <col min="3334" max="3334" width="9.140625" style="155"/>
    <col min="3335" max="3335" width="10" style="155" customWidth="1"/>
    <col min="3336" max="3336" width="9.42578125" style="155" customWidth="1"/>
    <col min="3337" max="3584" width="9.140625" style="155"/>
    <col min="3585" max="3585" width="5.7109375" style="155" customWidth="1"/>
    <col min="3586" max="3586" width="25" style="155" customWidth="1"/>
    <col min="3587" max="3587" width="9.140625" style="155"/>
    <col min="3588" max="3588" width="9.85546875" style="155" customWidth="1"/>
    <col min="3589" max="3589" width="9.5703125" style="155" customWidth="1"/>
    <col min="3590" max="3590" width="9.140625" style="155"/>
    <col min="3591" max="3591" width="10" style="155" customWidth="1"/>
    <col min="3592" max="3592" width="9.42578125" style="155" customWidth="1"/>
    <col min="3593" max="3840" width="9.140625" style="155"/>
    <col min="3841" max="3841" width="5.7109375" style="155" customWidth="1"/>
    <col min="3842" max="3842" width="25" style="155" customWidth="1"/>
    <col min="3843" max="3843" width="9.140625" style="155"/>
    <col min="3844" max="3844" width="9.85546875" style="155" customWidth="1"/>
    <col min="3845" max="3845" width="9.5703125" style="155" customWidth="1"/>
    <col min="3846" max="3846" width="9.140625" style="155"/>
    <col min="3847" max="3847" width="10" style="155" customWidth="1"/>
    <col min="3848" max="3848" width="9.42578125" style="155" customWidth="1"/>
    <col min="3849" max="4096" width="9.140625" style="155"/>
    <col min="4097" max="4097" width="5.7109375" style="155" customWidth="1"/>
    <col min="4098" max="4098" width="25" style="155" customWidth="1"/>
    <col min="4099" max="4099" width="9.140625" style="155"/>
    <col min="4100" max="4100" width="9.85546875" style="155" customWidth="1"/>
    <col min="4101" max="4101" width="9.5703125" style="155" customWidth="1"/>
    <col min="4102" max="4102" width="9.140625" style="155"/>
    <col min="4103" max="4103" width="10" style="155" customWidth="1"/>
    <col min="4104" max="4104" width="9.42578125" style="155" customWidth="1"/>
    <col min="4105" max="4352" width="9.140625" style="155"/>
    <col min="4353" max="4353" width="5.7109375" style="155" customWidth="1"/>
    <col min="4354" max="4354" width="25" style="155" customWidth="1"/>
    <col min="4355" max="4355" width="9.140625" style="155"/>
    <col min="4356" max="4356" width="9.85546875" style="155" customWidth="1"/>
    <col min="4357" max="4357" width="9.5703125" style="155" customWidth="1"/>
    <col min="4358" max="4358" width="9.140625" style="155"/>
    <col min="4359" max="4359" width="10" style="155" customWidth="1"/>
    <col min="4360" max="4360" width="9.42578125" style="155" customWidth="1"/>
    <col min="4361" max="4608" width="9.140625" style="155"/>
    <col min="4609" max="4609" width="5.7109375" style="155" customWidth="1"/>
    <col min="4610" max="4610" width="25" style="155" customWidth="1"/>
    <col min="4611" max="4611" width="9.140625" style="155"/>
    <col min="4612" max="4612" width="9.85546875" style="155" customWidth="1"/>
    <col min="4613" max="4613" width="9.5703125" style="155" customWidth="1"/>
    <col min="4614" max="4614" width="9.140625" style="155"/>
    <col min="4615" max="4615" width="10" style="155" customWidth="1"/>
    <col min="4616" max="4616" width="9.42578125" style="155" customWidth="1"/>
    <col min="4617" max="4864" width="9.140625" style="155"/>
    <col min="4865" max="4865" width="5.7109375" style="155" customWidth="1"/>
    <col min="4866" max="4866" width="25" style="155" customWidth="1"/>
    <col min="4867" max="4867" width="9.140625" style="155"/>
    <col min="4868" max="4868" width="9.85546875" style="155" customWidth="1"/>
    <col min="4869" max="4869" width="9.5703125" style="155" customWidth="1"/>
    <col min="4870" max="4870" width="9.140625" style="155"/>
    <col min="4871" max="4871" width="10" style="155" customWidth="1"/>
    <col min="4872" max="4872" width="9.42578125" style="155" customWidth="1"/>
    <col min="4873" max="5120" width="9.140625" style="155"/>
    <col min="5121" max="5121" width="5.7109375" style="155" customWidth="1"/>
    <col min="5122" max="5122" width="25" style="155" customWidth="1"/>
    <col min="5123" max="5123" width="9.140625" style="155"/>
    <col min="5124" max="5124" width="9.85546875" style="155" customWidth="1"/>
    <col min="5125" max="5125" width="9.5703125" style="155" customWidth="1"/>
    <col min="5126" max="5126" width="9.140625" style="155"/>
    <col min="5127" max="5127" width="10" style="155" customWidth="1"/>
    <col min="5128" max="5128" width="9.42578125" style="155" customWidth="1"/>
    <col min="5129" max="5376" width="9.140625" style="155"/>
    <col min="5377" max="5377" width="5.7109375" style="155" customWidth="1"/>
    <col min="5378" max="5378" width="25" style="155" customWidth="1"/>
    <col min="5379" max="5379" width="9.140625" style="155"/>
    <col min="5380" max="5380" width="9.85546875" style="155" customWidth="1"/>
    <col min="5381" max="5381" width="9.5703125" style="155" customWidth="1"/>
    <col min="5382" max="5382" width="9.140625" style="155"/>
    <col min="5383" max="5383" width="10" style="155" customWidth="1"/>
    <col min="5384" max="5384" width="9.42578125" style="155" customWidth="1"/>
    <col min="5385" max="5632" width="9.140625" style="155"/>
    <col min="5633" max="5633" width="5.7109375" style="155" customWidth="1"/>
    <col min="5634" max="5634" width="25" style="155" customWidth="1"/>
    <col min="5635" max="5635" width="9.140625" style="155"/>
    <col min="5636" max="5636" width="9.85546875" style="155" customWidth="1"/>
    <col min="5637" max="5637" width="9.5703125" style="155" customWidth="1"/>
    <col min="5638" max="5638" width="9.140625" style="155"/>
    <col min="5639" max="5639" width="10" style="155" customWidth="1"/>
    <col min="5640" max="5640" width="9.42578125" style="155" customWidth="1"/>
    <col min="5641" max="5888" width="9.140625" style="155"/>
    <col min="5889" max="5889" width="5.7109375" style="155" customWidth="1"/>
    <col min="5890" max="5890" width="25" style="155" customWidth="1"/>
    <col min="5891" max="5891" width="9.140625" style="155"/>
    <col min="5892" max="5892" width="9.85546875" style="155" customWidth="1"/>
    <col min="5893" max="5893" width="9.5703125" style="155" customWidth="1"/>
    <col min="5894" max="5894" width="9.140625" style="155"/>
    <col min="5895" max="5895" width="10" style="155" customWidth="1"/>
    <col min="5896" max="5896" width="9.42578125" style="155" customWidth="1"/>
    <col min="5897" max="6144" width="9.140625" style="155"/>
    <col min="6145" max="6145" width="5.7109375" style="155" customWidth="1"/>
    <col min="6146" max="6146" width="25" style="155" customWidth="1"/>
    <col min="6147" max="6147" width="9.140625" style="155"/>
    <col min="6148" max="6148" width="9.85546875" style="155" customWidth="1"/>
    <col min="6149" max="6149" width="9.5703125" style="155" customWidth="1"/>
    <col min="6150" max="6150" width="9.140625" style="155"/>
    <col min="6151" max="6151" width="10" style="155" customWidth="1"/>
    <col min="6152" max="6152" width="9.42578125" style="155" customWidth="1"/>
    <col min="6153" max="6400" width="9.140625" style="155"/>
    <col min="6401" max="6401" width="5.7109375" style="155" customWidth="1"/>
    <col min="6402" max="6402" width="25" style="155" customWidth="1"/>
    <col min="6403" max="6403" width="9.140625" style="155"/>
    <col min="6404" max="6404" width="9.85546875" style="155" customWidth="1"/>
    <col min="6405" max="6405" width="9.5703125" style="155" customWidth="1"/>
    <col min="6406" max="6406" width="9.140625" style="155"/>
    <col min="6407" max="6407" width="10" style="155" customWidth="1"/>
    <col min="6408" max="6408" width="9.42578125" style="155" customWidth="1"/>
    <col min="6409" max="6656" width="9.140625" style="155"/>
    <col min="6657" max="6657" width="5.7109375" style="155" customWidth="1"/>
    <col min="6658" max="6658" width="25" style="155" customWidth="1"/>
    <col min="6659" max="6659" width="9.140625" style="155"/>
    <col min="6660" max="6660" width="9.85546875" style="155" customWidth="1"/>
    <col min="6661" max="6661" width="9.5703125" style="155" customWidth="1"/>
    <col min="6662" max="6662" width="9.140625" style="155"/>
    <col min="6663" max="6663" width="10" style="155" customWidth="1"/>
    <col min="6664" max="6664" width="9.42578125" style="155" customWidth="1"/>
    <col min="6665" max="6912" width="9.140625" style="155"/>
    <col min="6913" max="6913" width="5.7109375" style="155" customWidth="1"/>
    <col min="6914" max="6914" width="25" style="155" customWidth="1"/>
    <col min="6915" max="6915" width="9.140625" style="155"/>
    <col min="6916" max="6916" width="9.85546875" style="155" customWidth="1"/>
    <col min="6917" max="6917" width="9.5703125" style="155" customWidth="1"/>
    <col min="6918" max="6918" width="9.140625" style="155"/>
    <col min="6919" max="6919" width="10" style="155" customWidth="1"/>
    <col min="6920" max="6920" width="9.42578125" style="155" customWidth="1"/>
    <col min="6921" max="7168" width="9.140625" style="155"/>
    <col min="7169" max="7169" width="5.7109375" style="155" customWidth="1"/>
    <col min="7170" max="7170" width="25" style="155" customWidth="1"/>
    <col min="7171" max="7171" width="9.140625" style="155"/>
    <col min="7172" max="7172" width="9.85546875" style="155" customWidth="1"/>
    <col min="7173" max="7173" width="9.5703125" style="155" customWidth="1"/>
    <col min="7174" max="7174" width="9.140625" style="155"/>
    <col min="7175" max="7175" width="10" style="155" customWidth="1"/>
    <col min="7176" max="7176" width="9.42578125" style="155" customWidth="1"/>
    <col min="7177" max="7424" width="9.140625" style="155"/>
    <col min="7425" max="7425" width="5.7109375" style="155" customWidth="1"/>
    <col min="7426" max="7426" width="25" style="155" customWidth="1"/>
    <col min="7427" max="7427" width="9.140625" style="155"/>
    <col min="7428" max="7428" width="9.85546875" style="155" customWidth="1"/>
    <col min="7429" max="7429" width="9.5703125" style="155" customWidth="1"/>
    <col min="7430" max="7430" width="9.140625" style="155"/>
    <col min="7431" max="7431" width="10" style="155" customWidth="1"/>
    <col min="7432" max="7432" width="9.42578125" style="155" customWidth="1"/>
    <col min="7433" max="7680" width="9.140625" style="155"/>
    <col min="7681" max="7681" width="5.7109375" style="155" customWidth="1"/>
    <col min="7682" max="7682" width="25" style="155" customWidth="1"/>
    <col min="7683" max="7683" width="9.140625" style="155"/>
    <col min="7684" max="7684" width="9.85546875" style="155" customWidth="1"/>
    <col min="7685" max="7685" width="9.5703125" style="155" customWidth="1"/>
    <col min="7686" max="7686" width="9.140625" style="155"/>
    <col min="7687" max="7687" width="10" style="155" customWidth="1"/>
    <col min="7688" max="7688" width="9.42578125" style="155" customWidth="1"/>
    <col min="7689" max="7936" width="9.140625" style="155"/>
    <col min="7937" max="7937" width="5.7109375" style="155" customWidth="1"/>
    <col min="7938" max="7938" width="25" style="155" customWidth="1"/>
    <col min="7939" max="7939" width="9.140625" style="155"/>
    <col min="7940" max="7940" width="9.85546875" style="155" customWidth="1"/>
    <col min="7941" max="7941" width="9.5703125" style="155" customWidth="1"/>
    <col min="7942" max="7942" width="9.140625" style="155"/>
    <col min="7943" max="7943" width="10" style="155" customWidth="1"/>
    <col min="7944" max="7944" width="9.42578125" style="155" customWidth="1"/>
    <col min="7945" max="8192" width="9.140625" style="155"/>
    <col min="8193" max="8193" width="5.7109375" style="155" customWidth="1"/>
    <col min="8194" max="8194" width="25" style="155" customWidth="1"/>
    <col min="8195" max="8195" width="9.140625" style="155"/>
    <col min="8196" max="8196" width="9.85546875" style="155" customWidth="1"/>
    <col min="8197" max="8197" width="9.5703125" style="155" customWidth="1"/>
    <col min="8198" max="8198" width="9.140625" style="155"/>
    <col min="8199" max="8199" width="10" style="155" customWidth="1"/>
    <col min="8200" max="8200" width="9.42578125" style="155" customWidth="1"/>
    <col min="8201" max="8448" width="9.140625" style="155"/>
    <col min="8449" max="8449" width="5.7109375" style="155" customWidth="1"/>
    <col min="8450" max="8450" width="25" style="155" customWidth="1"/>
    <col min="8451" max="8451" width="9.140625" style="155"/>
    <col min="8452" max="8452" width="9.85546875" style="155" customWidth="1"/>
    <col min="8453" max="8453" width="9.5703125" style="155" customWidth="1"/>
    <col min="8454" max="8454" width="9.140625" style="155"/>
    <col min="8455" max="8455" width="10" style="155" customWidth="1"/>
    <col min="8456" max="8456" width="9.42578125" style="155" customWidth="1"/>
    <col min="8457" max="8704" width="9.140625" style="155"/>
    <col min="8705" max="8705" width="5.7109375" style="155" customWidth="1"/>
    <col min="8706" max="8706" width="25" style="155" customWidth="1"/>
    <col min="8707" max="8707" width="9.140625" style="155"/>
    <col min="8708" max="8708" width="9.85546875" style="155" customWidth="1"/>
    <col min="8709" max="8709" width="9.5703125" style="155" customWidth="1"/>
    <col min="8710" max="8710" width="9.140625" style="155"/>
    <col min="8711" max="8711" width="10" style="155" customWidth="1"/>
    <col min="8712" max="8712" width="9.42578125" style="155" customWidth="1"/>
    <col min="8713" max="8960" width="9.140625" style="155"/>
    <col min="8961" max="8961" width="5.7109375" style="155" customWidth="1"/>
    <col min="8962" max="8962" width="25" style="155" customWidth="1"/>
    <col min="8963" max="8963" width="9.140625" style="155"/>
    <col min="8964" max="8964" width="9.85546875" style="155" customWidth="1"/>
    <col min="8965" max="8965" width="9.5703125" style="155" customWidth="1"/>
    <col min="8966" max="8966" width="9.140625" style="155"/>
    <col min="8967" max="8967" width="10" style="155" customWidth="1"/>
    <col min="8968" max="8968" width="9.42578125" style="155" customWidth="1"/>
    <col min="8969" max="9216" width="9.140625" style="155"/>
    <col min="9217" max="9217" width="5.7109375" style="155" customWidth="1"/>
    <col min="9218" max="9218" width="25" style="155" customWidth="1"/>
    <col min="9219" max="9219" width="9.140625" style="155"/>
    <col min="9220" max="9220" width="9.85546875" style="155" customWidth="1"/>
    <col min="9221" max="9221" width="9.5703125" style="155" customWidth="1"/>
    <col min="9222" max="9222" width="9.140625" style="155"/>
    <col min="9223" max="9223" width="10" style="155" customWidth="1"/>
    <col min="9224" max="9224" width="9.42578125" style="155" customWidth="1"/>
    <col min="9225" max="9472" width="9.140625" style="155"/>
    <col min="9473" max="9473" width="5.7109375" style="155" customWidth="1"/>
    <col min="9474" max="9474" width="25" style="155" customWidth="1"/>
    <col min="9475" max="9475" width="9.140625" style="155"/>
    <col min="9476" max="9476" width="9.85546875" style="155" customWidth="1"/>
    <col min="9477" max="9477" width="9.5703125" style="155" customWidth="1"/>
    <col min="9478" max="9478" width="9.140625" style="155"/>
    <col min="9479" max="9479" width="10" style="155" customWidth="1"/>
    <col min="9480" max="9480" width="9.42578125" style="155" customWidth="1"/>
    <col min="9481" max="9728" width="9.140625" style="155"/>
    <col min="9729" max="9729" width="5.7109375" style="155" customWidth="1"/>
    <col min="9730" max="9730" width="25" style="155" customWidth="1"/>
    <col min="9731" max="9731" width="9.140625" style="155"/>
    <col min="9732" max="9732" width="9.85546875" style="155" customWidth="1"/>
    <col min="9733" max="9733" width="9.5703125" style="155" customWidth="1"/>
    <col min="9734" max="9734" width="9.140625" style="155"/>
    <col min="9735" max="9735" width="10" style="155" customWidth="1"/>
    <col min="9736" max="9736" width="9.42578125" style="155" customWidth="1"/>
    <col min="9737" max="9984" width="9.140625" style="155"/>
    <col min="9985" max="9985" width="5.7109375" style="155" customWidth="1"/>
    <col min="9986" max="9986" width="25" style="155" customWidth="1"/>
    <col min="9987" max="9987" width="9.140625" style="155"/>
    <col min="9988" max="9988" width="9.85546875" style="155" customWidth="1"/>
    <col min="9989" max="9989" width="9.5703125" style="155" customWidth="1"/>
    <col min="9990" max="9990" width="9.140625" style="155"/>
    <col min="9991" max="9991" width="10" style="155" customWidth="1"/>
    <col min="9992" max="9992" width="9.42578125" style="155" customWidth="1"/>
    <col min="9993" max="10240" width="9.140625" style="155"/>
    <col min="10241" max="10241" width="5.7109375" style="155" customWidth="1"/>
    <col min="10242" max="10242" width="25" style="155" customWidth="1"/>
    <col min="10243" max="10243" width="9.140625" style="155"/>
    <col min="10244" max="10244" width="9.85546875" style="155" customWidth="1"/>
    <col min="10245" max="10245" width="9.5703125" style="155" customWidth="1"/>
    <col min="10246" max="10246" width="9.140625" style="155"/>
    <col min="10247" max="10247" width="10" style="155" customWidth="1"/>
    <col min="10248" max="10248" width="9.42578125" style="155" customWidth="1"/>
    <col min="10249" max="10496" width="9.140625" style="155"/>
    <col min="10497" max="10497" width="5.7109375" style="155" customWidth="1"/>
    <col min="10498" max="10498" width="25" style="155" customWidth="1"/>
    <col min="10499" max="10499" width="9.140625" style="155"/>
    <col min="10500" max="10500" width="9.85546875" style="155" customWidth="1"/>
    <col min="10501" max="10501" width="9.5703125" style="155" customWidth="1"/>
    <col min="10502" max="10502" width="9.140625" style="155"/>
    <col min="10503" max="10503" width="10" style="155" customWidth="1"/>
    <col min="10504" max="10504" width="9.42578125" style="155" customWidth="1"/>
    <col min="10505" max="10752" width="9.140625" style="155"/>
    <col min="10753" max="10753" width="5.7109375" style="155" customWidth="1"/>
    <col min="10754" max="10754" width="25" style="155" customWidth="1"/>
    <col min="10755" max="10755" width="9.140625" style="155"/>
    <col min="10756" max="10756" width="9.85546875" style="155" customWidth="1"/>
    <col min="10757" max="10757" width="9.5703125" style="155" customWidth="1"/>
    <col min="10758" max="10758" width="9.140625" style="155"/>
    <col min="10759" max="10759" width="10" style="155" customWidth="1"/>
    <col min="10760" max="10760" width="9.42578125" style="155" customWidth="1"/>
    <col min="10761" max="11008" width="9.140625" style="155"/>
    <col min="11009" max="11009" width="5.7109375" style="155" customWidth="1"/>
    <col min="11010" max="11010" width="25" style="155" customWidth="1"/>
    <col min="11011" max="11011" width="9.140625" style="155"/>
    <col min="11012" max="11012" width="9.85546875" style="155" customWidth="1"/>
    <col min="11013" max="11013" width="9.5703125" style="155" customWidth="1"/>
    <col min="11014" max="11014" width="9.140625" style="155"/>
    <col min="11015" max="11015" width="10" style="155" customWidth="1"/>
    <col min="11016" max="11016" width="9.42578125" style="155" customWidth="1"/>
    <col min="11017" max="11264" width="9.140625" style="155"/>
    <col min="11265" max="11265" width="5.7109375" style="155" customWidth="1"/>
    <col min="11266" max="11266" width="25" style="155" customWidth="1"/>
    <col min="11267" max="11267" width="9.140625" style="155"/>
    <col min="11268" max="11268" width="9.85546875" style="155" customWidth="1"/>
    <col min="11269" max="11269" width="9.5703125" style="155" customWidth="1"/>
    <col min="11270" max="11270" width="9.140625" style="155"/>
    <col min="11271" max="11271" width="10" style="155" customWidth="1"/>
    <col min="11272" max="11272" width="9.42578125" style="155" customWidth="1"/>
    <col min="11273" max="11520" width="9.140625" style="155"/>
    <col min="11521" max="11521" width="5.7109375" style="155" customWidth="1"/>
    <col min="11522" max="11522" width="25" style="155" customWidth="1"/>
    <col min="11523" max="11523" width="9.140625" style="155"/>
    <col min="11524" max="11524" width="9.85546875" style="155" customWidth="1"/>
    <col min="11525" max="11525" width="9.5703125" style="155" customWidth="1"/>
    <col min="11526" max="11526" width="9.140625" style="155"/>
    <col min="11527" max="11527" width="10" style="155" customWidth="1"/>
    <col min="11528" max="11528" width="9.42578125" style="155" customWidth="1"/>
    <col min="11529" max="11776" width="9.140625" style="155"/>
    <col min="11777" max="11777" width="5.7109375" style="155" customWidth="1"/>
    <col min="11778" max="11778" width="25" style="155" customWidth="1"/>
    <col min="11779" max="11779" width="9.140625" style="155"/>
    <col min="11780" max="11780" width="9.85546875" style="155" customWidth="1"/>
    <col min="11781" max="11781" width="9.5703125" style="155" customWidth="1"/>
    <col min="11782" max="11782" width="9.140625" style="155"/>
    <col min="11783" max="11783" width="10" style="155" customWidth="1"/>
    <col min="11784" max="11784" width="9.42578125" style="155" customWidth="1"/>
    <col min="11785" max="12032" width="9.140625" style="155"/>
    <col min="12033" max="12033" width="5.7109375" style="155" customWidth="1"/>
    <col min="12034" max="12034" width="25" style="155" customWidth="1"/>
    <col min="12035" max="12035" width="9.140625" style="155"/>
    <col min="12036" max="12036" width="9.85546875" style="155" customWidth="1"/>
    <col min="12037" max="12037" width="9.5703125" style="155" customWidth="1"/>
    <col min="12038" max="12038" width="9.140625" style="155"/>
    <col min="12039" max="12039" width="10" style="155" customWidth="1"/>
    <col min="12040" max="12040" width="9.42578125" style="155" customWidth="1"/>
    <col min="12041" max="12288" width="9.140625" style="155"/>
    <col min="12289" max="12289" width="5.7109375" style="155" customWidth="1"/>
    <col min="12290" max="12290" width="25" style="155" customWidth="1"/>
    <col min="12291" max="12291" width="9.140625" style="155"/>
    <col min="12292" max="12292" width="9.85546875" style="155" customWidth="1"/>
    <col min="12293" max="12293" width="9.5703125" style="155" customWidth="1"/>
    <col min="12294" max="12294" width="9.140625" style="155"/>
    <col min="12295" max="12295" width="10" style="155" customWidth="1"/>
    <col min="12296" max="12296" width="9.42578125" style="155" customWidth="1"/>
    <col min="12297" max="12544" width="9.140625" style="155"/>
    <col min="12545" max="12545" width="5.7109375" style="155" customWidth="1"/>
    <col min="12546" max="12546" width="25" style="155" customWidth="1"/>
    <col min="12547" max="12547" width="9.140625" style="155"/>
    <col min="12548" max="12548" width="9.85546875" style="155" customWidth="1"/>
    <col min="12549" max="12549" width="9.5703125" style="155" customWidth="1"/>
    <col min="12550" max="12550" width="9.140625" style="155"/>
    <col min="12551" max="12551" width="10" style="155" customWidth="1"/>
    <col min="12552" max="12552" width="9.42578125" style="155" customWidth="1"/>
    <col min="12553" max="12800" width="9.140625" style="155"/>
    <col min="12801" max="12801" width="5.7109375" style="155" customWidth="1"/>
    <col min="12802" max="12802" width="25" style="155" customWidth="1"/>
    <col min="12803" max="12803" width="9.140625" style="155"/>
    <col min="12804" max="12804" width="9.85546875" style="155" customWidth="1"/>
    <col min="12805" max="12805" width="9.5703125" style="155" customWidth="1"/>
    <col min="12806" max="12806" width="9.140625" style="155"/>
    <col min="12807" max="12807" width="10" style="155" customWidth="1"/>
    <col min="12808" max="12808" width="9.42578125" style="155" customWidth="1"/>
    <col min="12809" max="13056" width="9.140625" style="155"/>
    <col min="13057" max="13057" width="5.7109375" style="155" customWidth="1"/>
    <col min="13058" max="13058" width="25" style="155" customWidth="1"/>
    <col min="13059" max="13059" width="9.140625" style="155"/>
    <col min="13060" max="13060" width="9.85546875" style="155" customWidth="1"/>
    <col min="13061" max="13061" width="9.5703125" style="155" customWidth="1"/>
    <col min="13062" max="13062" width="9.140625" style="155"/>
    <col min="13063" max="13063" width="10" style="155" customWidth="1"/>
    <col min="13064" max="13064" width="9.42578125" style="155" customWidth="1"/>
    <col min="13065" max="13312" width="9.140625" style="155"/>
    <col min="13313" max="13313" width="5.7109375" style="155" customWidth="1"/>
    <col min="13314" max="13314" width="25" style="155" customWidth="1"/>
    <col min="13315" max="13315" width="9.140625" style="155"/>
    <col min="13316" max="13316" width="9.85546875" style="155" customWidth="1"/>
    <col min="13317" max="13317" width="9.5703125" style="155" customWidth="1"/>
    <col min="13318" max="13318" width="9.140625" style="155"/>
    <col min="13319" max="13319" width="10" style="155" customWidth="1"/>
    <col min="13320" max="13320" width="9.42578125" style="155" customWidth="1"/>
    <col min="13321" max="13568" width="9.140625" style="155"/>
    <col min="13569" max="13569" width="5.7109375" style="155" customWidth="1"/>
    <col min="13570" max="13570" width="25" style="155" customWidth="1"/>
    <col min="13571" max="13571" width="9.140625" style="155"/>
    <col min="13572" max="13572" width="9.85546875" style="155" customWidth="1"/>
    <col min="13573" max="13573" width="9.5703125" style="155" customWidth="1"/>
    <col min="13574" max="13574" width="9.140625" style="155"/>
    <col min="13575" max="13575" width="10" style="155" customWidth="1"/>
    <col min="13576" max="13576" width="9.42578125" style="155" customWidth="1"/>
    <col min="13577" max="13824" width="9.140625" style="155"/>
    <col min="13825" max="13825" width="5.7109375" style="155" customWidth="1"/>
    <col min="13826" max="13826" width="25" style="155" customWidth="1"/>
    <col min="13827" max="13827" width="9.140625" style="155"/>
    <col min="13828" max="13828" width="9.85546875" style="155" customWidth="1"/>
    <col min="13829" max="13829" width="9.5703125" style="155" customWidth="1"/>
    <col min="13830" max="13830" width="9.140625" style="155"/>
    <col min="13831" max="13831" width="10" style="155" customWidth="1"/>
    <col min="13832" max="13832" width="9.42578125" style="155" customWidth="1"/>
    <col min="13833" max="14080" width="9.140625" style="155"/>
    <col min="14081" max="14081" width="5.7109375" style="155" customWidth="1"/>
    <col min="14082" max="14082" width="25" style="155" customWidth="1"/>
    <col min="14083" max="14083" width="9.140625" style="155"/>
    <col min="14084" max="14084" width="9.85546875" style="155" customWidth="1"/>
    <col min="14085" max="14085" width="9.5703125" style="155" customWidth="1"/>
    <col min="14086" max="14086" width="9.140625" style="155"/>
    <col min="14087" max="14087" width="10" style="155" customWidth="1"/>
    <col min="14088" max="14088" width="9.42578125" style="155" customWidth="1"/>
    <col min="14089" max="14336" width="9.140625" style="155"/>
    <col min="14337" max="14337" width="5.7109375" style="155" customWidth="1"/>
    <col min="14338" max="14338" width="25" style="155" customWidth="1"/>
    <col min="14339" max="14339" width="9.140625" style="155"/>
    <col min="14340" max="14340" width="9.85546875" style="155" customWidth="1"/>
    <col min="14341" max="14341" width="9.5703125" style="155" customWidth="1"/>
    <col min="14342" max="14342" width="9.140625" style="155"/>
    <col min="14343" max="14343" width="10" style="155" customWidth="1"/>
    <col min="14344" max="14344" width="9.42578125" style="155" customWidth="1"/>
    <col min="14345" max="14592" width="9.140625" style="155"/>
    <col min="14593" max="14593" width="5.7109375" style="155" customWidth="1"/>
    <col min="14594" max="14594" width="25" style="155" customWidth="1"/>
    <col min="14595" max="14595" width="9.140625" style="155"/>
    <col min="14596" max="14596" width="9.85546875" style="155" customWidth="1"/>
    <col min="14597" max="14597" width="9.5703125" style="155" customWidth="1"/>
    <col min="14598" max="14598" width="9.140625" style="155"/>
    <col min="14599" max="14599" width="10" style="155" customWidth="1"/>
    <col min="14600" max="14600" width="9.42578125" style="155" customWidth="1"/>
    <col min="14601" max="14848" width="9.140625" style="155"/>
    <col min="14849" max="14849" width="5.7109375" style="155" customWidth="1"/>
    <col min="14850" max="14850" width="25" style="155" customWidth="1"/>
    <col min="14851" max="14851" width="9.140625" style="155"/>
    <col min="14852" max="14852" width="9.85546875" style="155" customWidth="1"/>
    <col min="14853" max="14853" width="9.5703125" style="155" customWidth="1"/>
    <col min="14854" max="14854" width="9.140625" style="155"/>
    <col min="14855" max="14855" width="10" style="155" customWidth="1"/>
    <col min="14856" max="14856" width="9.42578125" style="155" customWidth="1"/>
    <col min="14857" max="15104" width="9.140625" style="155"/>
    <col min="15105" max="15105" width="5.7109375" style="155" customWidth="1"/>
    <col min="15106" max="15106" width="25" style="155" customWidth="1"/>
    <col min="15107" max="15107" width="9.140625" style="155"/>
    <col min="15108" max="15108" width="9.85546875" style="155" customWidth="1"/>
    <col min="15109" max="15109" width="9.5703125" style="155" customWidth="1"/>
    <col min="15110" max="15110" width="9.140625" style="155"/>
    <col min="15111" max="15111" width="10" style="155" customWidth="1"/>
    <col min="15112" max="15112" width="9.42578125" style="155" customWidth="1"/>
    <col min="15113" max="15360" width="9.140625" style="155"/>
    <col min="15361" max="15361" width="5.7109375" style="155" customWidth="1"/>
    <col min="15362" max="15362" width="25" style="155" customWidth="1"/>
    <col min="15363" max="15363" width="9.140625" style="155"/>
    <col min="15364" max="15364" width="9.85546875" style="155" customWidth="1"/>
    <col min="15365" max="15365" width="9.5703125" style="155" customWidth="1"/>
    <col min="15366" max="15366" width="9.140625" style="155"/>
    <col min="15367" max="15367" width="10" style="155" customWidth="1"/>
    <col min="15368" max="15368" width="9.42578125" style="155" customWidth="1"/>
    <col min="15369" max="15616" width="9.140625" style="155"/>
    <col min="15617" max="15617" width="5.7109375" style="155" customWidth="1"/>
    <col min="15618" max="15618" width="25" style="155" customWidth="1"/>
    <col min="15619" max="15619" width="9.140625" style="155"/>
    <col min="15620" max="15620" width="9.85546875" style="155" customWidth="1"/>
    <col min="15621" max="15621" width="9.5703125" style="155" customWidth="1"/>
    <col min="15622" max="15622" width="9.140625" style="155"/>
    <col min="15623" max="15623" width="10" style="155" customWidth="1"/>
    <col min="15624" max="15624" width="9.42578125" style="155" customWidth="1"/>
    <col min="15625" max="15872" width="9.140625" style="155"/>
    <col min="15873" max="15873" width="5.7109375" style="155" customWidth="1"/>
    <col min="15874" max="15874" width="25" style="155" customWidth="1"/>
    <col min="15875" max="15875" width="9.140625" style="155"/>
    <col min="15876" max="15876" width="9.85546875" style="155" customWidth="1"/>
    <col min="15877" max="15877" width="9.5703125" style="155" customWidth="1"/>
    <col min="15878" max="15878" width="9.140625" style="155"/>
    <col min="15879" max="15879" width="10" style="155" customWidth="1"/>
    <col min="15880" max="15880" width="9.42578125" style="155" customWidth="1"/>
    <col min="15881" max="16128" width="9.140625" style="155"/>
    <col min="16129" max="16129" width="5.7109375" style="155" customWidth="1"/>
    <col min="16130" max="16130" width="25" style="155" customWidth="1"/>
    <col min="16131" max="16131" width="9.140625" style="155"/>
    <col min="16132" max="16132" width="9.85546875" style="155" customWidth="1"/>
    <col min="16133" max="16133" width="9.5703125" style="155" customWidth="1"/>
    <col min="16134" max="16134" width="9.140625" style="155"/>
    <col min="16135" max="16135" width="10" style="155" customWidth="1"/>
    <col min="16136" max="16136" width="9.42578125" style="155" customWidth="1"/>
    <col min="16137" max="16384" width="9.140625" style="155"/>
  </cols>
  <sheetData>
    <row r="1" spans="1:18" s="149" customFormat="1" ht="15">
      <c r="C1" s="150"/>
      <c r="D1" s="150"/>
      <c r="E1" s="151"/>
      <c r="F1" s="150"/>
      <c r="G1" s="150"/>
      <c r="H1" s="150"/>
      <c r="I1" s="150"/>
      <c r="J1" s="150"/>
      <c r="K1" s="150"/>
      <c r="L1" s="150"/>
      <c r="M1" s="150"/>
      <c r="N1" s="151"/>
      <c r="O1" s="150"/>
      <c r="P1" s="477" t="s">
        <v>568</v>
      </c>
      <c r="Q1" s="477"/>
      <c r="R1" s="477"/>
    </row>
    <row r="2" spans="1:18" s="149" customFormat="1" ht="20.25" customHeight="1">
      <c r="A2" s="477" t="s">
        <v>415</v>
      </c>
      <c r="B2" s="477"/>
      <c r="C2" s="477"/>
      <c r="D2" s="477"/>
      <c r="E2" s="477"/>
      <c r="F2" s="477"/>
      <c r="G2" s="477"/>
      <c r="H2" s="477"/>
      <c r="I2" s="477"/>
      <c r="J2" s="477"/>
      <c r="K2" s="477"/>
      <c r="L2" s="477"/>
      <c r="M2" s="477"/>
      <c r="N2" s="477"/>
      <c r="O2" s="477"/>
      <c r="P2" s="477"/>
      <c r="Q2" s="477"/>
      <c r="R2" s="477"/>
    </row>
    <row r="3" spans="1:18" s="149" customFormat="1" ht="15">
      <c r="A3" s="476" t="str">
        <f>+'Biểu 59- BSCMT'!A3:Z3</f>
        <v>(Ban hành kèm theo Tờ trình số              /TTr-UBND ngày         /      /2023 của UBND tỉnh)</v>
      </c>
      <c r="B3" s="476"/>
      <c r="C3" s="476"/>
      <c r="D3" s="476"/>
      <c r="E3" s="476"/>
      <c r="F3" s="476"/>
      <c r="G3" s="476"/>
      <c r="H3" s="476"/>
      <c r="I3" s="476"/>
      <c r="J3" s="476"/>
      <c r="K3" s="476"/>
      <c r="L3" s="476"/>
      <c r="M3" s="476"/>
      <c r="N3" s="476"/>
      <c r="O3" s="476"/>
      <c r="P3" s="476"/>
      <c r="Q3" s="476"/>
      <c r="R3" s="476"/>
    </row>
    <row r="4" spans="1:18" s="149" customFormat="1" ht="15">
      <c r="A4" s="150"/>
      <c r="B4" s="150"/>
      <c r="C4" s="150"/>
      <c r="D4" s="150"/>
      <c r="E4" s="151"/>
      <c r="F4" s="150"/>
      <c r="G4" s="150"/>
      <c r="H4" s="150"/>
      <c r="I4" s="150"/>
      <c r="J4" s="150"/>
      <c r="K4" s="150"/>
      <c r="L4" s="150"/>
      <c r="M4" s="150"/>
      <c r="N4" s="151"/>
      <c r="O4" s="150"/>
      <c r="P4" s="150"/>
      <c r="Q4" s="150"/>
      <c r="R4" s="152" t="s">
        <v>177</v>
      </c>
    </row>
    <row r="5" spans="1:18" s="149" customFormat="1" ht="15">
      <c r="A5" s="474" t="s">
        <v>28</v>
      </c>
      <c r="B5" s="474" t="s">
        <v>185</v>
      </c>
      <c r="C5" s="474" t="s">
        <v>182</v>
      </c>
      <c r="D5" s="474"/>
      <c r="E5" s="474"/>
      <c r="F5" s="474" t="s">
        <v>178</v>
      </c>
      <c r="G5" s="474"/>
      <c r="H5" s="474"/>
      <c r="I5" s="474"/>
      <c r="J5" s="474"/>
      <c r="K5" s="474"/>
      <c r="L5" s="474"/>
      <c r="M5" s="474"/>
      <c r="N5" s="474"/>
      <c r="O5" s="474"/>
      <c r="P5" s="474" t="s">
        <v>179</v>
      </c>
      <c r="Q5" s="474"/>
      <c r="R5" s="474"/>
    </row>
    <row r="6" spans="1:18" s="149" customFormat="1" ht="15.75" customHeight="1">
      <c r="A6" s="474"/>
      <c r="B6" s="474"/>
      <c r="C6" s="474" t="s">
        <v>2</v>
      </c>
      <c r="D6" s="474" t="s">
        <v>162</v>
      </c>
      <c r="E6" s="474"/>
      <c r="F6" s="474" t="s">
        <v>2</v>
      </c>
      <c r="G6" s="474" t="s">
        <v>162</v>
      </c>
      <c r="H6" s="474"/>
      <c r="I6" s="474" t="s">
        <v>416</v>
      </c>
      <c r="J6" s="474"/>
      <c r="K6" s="474"/>
      <c r="L6" s="474"/>
      <c r="M6" s="474"/>
      <c r="N6" s="474"/>
      <c r="O6" s="474"/>
      <c r="P6" s="474" t="s">
        <v>2</v>
      </c>
      <c r="Q6" s="474" t="s">
        <v>162</v>
      </c>
      <c r="R6" s="474"/>
    </row>
    <row r="7" spans="1:18" s="149" customFormat="1" ht="15.75" customHeight="1">
      <c r="A7" s="474"/>
      <c r="B7" s="474"/>
      <c r="C7" s="474"/>
      <c r="D7" s="474" t="s">
        <v>186</v>
      </c>
      <c r="E7" s="475" t="s">
        <v>187</v>
      </c>
      <c r="F7" s="474"/>
      <c r="G7" s="474" t="s">
        <v>186</v>
      </c>
      <c r="H7" s="474" t="s">
        <v>187</v>
      </c>
      <c r="I7" s="474" t="s">
        <v>2</v>
      </c>
      <c r="J7" s="474" t="s">
        <v>136</v>
      </c>
      <c r="K7" s="474"/>
      <c r="L7" s="474"/>
      <c r="M7" s="474" t="s">
        <v>187</v>
      </c>
      <c r="N7" s="474"/>
      <c r="O7" s="474"/>
      <c r="P7" s="474"/>
      <c r="Q7" s="474" t="s">
        <v>136</v>
      </c>
      <c r="R7" s="474" t="s">
        <v>153</v>
      </c>
    </row>
    <row r="8" spans="1:18" s="149" customFormat="1" ht="15.75" customHeight="1">
      <c r="A8" s="474"/>
      <c r="B8" s="474"/>
      <c r="C8" s="474"/>
      <c r="D8" s="474"/>
      <c r="E8" s="475"/>
      <c r="F8" s="474"/>
      <c r="G8" s="474"/>
      <c r="H8" s="474"/>
      <c r="I8" s="474"/>
      <c r="J8" s="474" t="s">
        <v>2</v>
      </c>
      <c r="K8" s="474" t="s">
        <v>188</v>
      </c>
      <c r="L8" s="474"/>
      <c r="M8" s="474" t="s">
        <v>2</v>
      </c>
      <c r="N8" s="474" t="s">
        <v>188</v>
      </c>
      <c r="O8" s="474"/>
      <c r="P8" s="474"/>
      <c r="Q8" s="474"/>
      <c r="R8" s="474"/>
    </row>
    <row r="9" spans="1:18" s="149" customFormat="1" ht="38.25">
      <c r="A9" s="474"/>
      <c r="B9" s="474"/>
      <c r="C9" s="474"/>
      <c r="D9" s="474"/>
      <c r="E9" s="475"/>
      <c r="F9" s="474"/>
      <c r="G9" s="474"/>
      <c r="H9" s="474"/>
      <c r="I9" s="474"/>
      <c r="J9" s="474"/>
      <c r="K9" s="165" t="s">
        <v>184</v>
      </c>
      <c r="L9" s="165" t="s">
        <v>183</v>
      </c>
      <c r="M9" s="474"/>
      <c r="N9" s="166" t="s">
        <v>184</v>
      </c>
      <c r="O9" s="165" t="s">
        <v>183</v>
      </c>
      <c r="P9" s="474"/>
      <c r="Q9" s="474"/>
      <c r="R9" s="474"/>
    </row>
    <row r="10" spans="1:18" s="149" customFormat="1" ht="23.25" customHeight="1">
      <c r="A10" s="165" t="s">
        <v>37</v>
      </c>
      <c r="B10" s="165" t="s">
        <v>38</v>
      </c>
      <c r="C10" s="165">
        <v>1</v>
      </c>
      <c r="D10" s="165">
        <v>2</v>
      </c>
      <c r="E10" s="166">
        <v>3</v>
      </c>
      <c r="F10" s="165">
        <v>4</v>
      </c>
      <c r="G10" s="165">
        <v>5</v>
      </c>
      <c r="H10" s="165">
        <v>6</v>
      </c>
      <c r="I10" s="165">
        <v>7</v>
      </c>
      <c r="J10" s="165">
        <v>8</v>
      </c>
      <c r="K10" s="165">
        <v>9</v>
      </c>
      <c r="L10" s="165">
        <v>10</v>
      </c>
      <c r="M10" s="165">
        <v>11</v>
      </c>
      <c r="N10" s="166">
        <v>12</v>
      </c>
      <c r="O10" s="165">
        <v>13</v>
      </c>
      <c r="P10" s="165" t="s">
        <v>417</v>
      </c>
      <c r="Q10" s="165" t="s">
        <v>418</v>
      </c>
      <c r="R10" s="165" t="s">
        <v>419</v>
      </c>
    </row>
    <row r="11" spans="1:18" s="153" customFormat="1" ht="14.25">
      <c r="A11" s="165"/>
      <c r="B11" s="165" t="s">
        <v>204</v>
      </c>
      <c r="C11" s="168">
        <f>C12+C49+C69</f>
        <v>571753.64672851563</v>
      </c>
      <c r="D11" s="168">
        <f t="shared" ref="D11:O11" si="0">D12+D49+D69</f>
        <v>251569.04370117188</v>
      </c>
      <c r="E11" s="168">
        <f t="shared" si="0"/>
        <v>320184.60302734375</v>
      </c>
      <c r="F11" s="168">
        <f t="shared" si="0"/>
        <v>239760.78714</v>
      </c>
      <c r="G11" s="168">
        <f t="shared" si="0"/>
        <v>186861.98799999998</v>
      </c>
      <c r="H11" s="168">
        <f t="shared" si="0"/>
        <v>52898.799140000003</v>
      </c>
      <c r="I11" s="168">
        <f t="shared" si="0"/>
        <v>239760.78714</v>
      </c>
      <c r="J11" s="168">
        <f t="shared" si="0"/>
        <v>186861.98799999998</v>
      </c>
      <c r="K11" s="168">
        <f t="shared" si="0"/>
        <v>186861.98799999998</v>
      </c>
      <c r="L11" s="168">
        <f t="shared" si="0"/>
        <v>0</v>
      </c>
      <c r="M11" s="168">
        <f t="shared" si="0"/>
        <v>52898.799140000003</v>
      </c>
      <c r="N11" s="168">
        <f t="shared" si="0"/>
        <v>52898.799140000003</v>
      </c>
      <c r="O11" s="168">
        <f t="shared" si="0"/>
        <v>0</v>
      </c>
      <c r="P11" s="169">
        <f>F11/C11</f>
        <v>0.41934282100669318</v>
      </c>
      <c r="Q11" s="169">
        <f>G11/D11</f>
        <v>0.74278609661515171</v>
      </c>
      <c r="R11" s="169">
        <f>H11/E11</f>
        <v>0.16521343824731774</v>
      </c>
    </row>
    <row r="12" spans="1:18" s="153" customFormat="1" ht="25.5">
      <c r="A12" s="165" t="s">
        <v>112</v>
      </c>
      <c r="B12" s="170" t="s">
        <v>420</v>
      </c>
      <c r="C12" s="168">
        <f>C13+C34+C48</f>
        <v>531638.64672851563</v>
      </c>
      <c r="D12" s="168">
        <f t="shared" ref="D12:O12" si="1">D13+D34+D48</f>
        <v>245316.04370117188</v>
      </c>
      <c r="E12" s="168">
        <f t="shared" si="1"/>
        <v>286322.60302734375</v>
      </c>
      <c r="F12" s="168">
        <f t="shared" si="1"/>
        <v>206145.22870000001</v>
      </c>
      <c r="G12" s="168">
        <f t="shared" si="1"/>
        <v>160122.08199999999</v>
      </c>
      <c r="H12" s="168">
        <f t="shared" si="1"/>
        <v>46023.146699999998</v>
      </c>
      <c r="I12" s="168">
        <f t="shared" si="1"/>
        <v>206145.22870000001</v>
      </c>
      <c r="J12" s="168">
        <f t="shared" si="1"/>
        <v>160122.08199999999</v>
      </c>
      <c r="K12" s="168">
        <f t="shared" si="1"/>
        <v>160122.08199999999</v>
      </c>
      <c r="L12" s="168">
        <f t="shared" si="1"/>
        <v>0</v>
      </c>
      <c r="M12" s="168">
        <f t="shared" si="1"/>
        <v>46023.146699999998</v>
      </c>
      <c r="N12" s="168">
        <f t="shared" si="1"/>
        <v>46023.146699999998</v>
      </c>
      <c r="O12" s="168">
        <f t="shared" si="1"/>
        <v>0</v>
      </c>
      <c r="P12" s="171">
        <f>F12/C12</f>
        <v>0.38775440793955163</v>
      </c>
      <c r="Q12" s="169">
        <f t="shared" ref="Q12:R74" si="2">G12/D12</f>
        <v>0.65271752953528939</v>
      </c>
      <c r="R12" s="169">
        <f t="shared" si="2"/>
        <v>0.16073878280439075</v>
      </c>
    </row>
    <row r="13" spans="1:18" s="153" customFormat="1" ht="14.25">
      <c r="A13" s="172">
        <v>1</v>
      </c>
      <c r="B13" s="170" t="s">
        <v>421</v>
      </c>
      <c r="C13" s="173">
        <f>SUM(C14:C33)</f>
        <v>103888.80908203125</v>
      </c>
      <c r="D13" s="173">
        <f t="shared" ref="D13:O13" si="3">SUM(D14:D33)</f>
        <v>39988.2060546875</v>
      </c>
      <c r="E13" s="173">
        <f t="shared" si="3"/>
        <v>63900.60302734375</v>
      </c>
      <c r="F13" s="173">
        <f t="shared" si="3"/>
        <v>61330.6037</v>
      </c>
      <c r="G13" s="173">
        <f t="shared" si="3"/>
        <v>34159</v>
      </c>
      <c r="H13" s="173">
        <f t="shared" si="3"/>
        <v>27171.6037</v>
      </c>
      <c r="I13" s="173">
        <f t="shared" si="3"/>
        <v>61330.6037</v>
      </c>
      <c r="J13" s="173">
        <f t="shared" si="3"/>
        <v>34159</v>
      </c>
      <c r="K13" s="173">
        <f t="shared" si="3"/>
        <v>34159</v>
      </c>
      <c r="L13" s="173">
        <f t="shared" si="3"/>
        <v>0</v>
      </c>
      <c r="M13" s="173">
        <f t="shared" si="3"/>
        <v>27171.6037</v>
      </c>
      <c r="N13" s="173">
        <f t="shared" si="3"/>
        <v>27171.6037</v>
      </c>
      <c r="O13" s="173">
        <f t="shared" si="3"/>
        <v>0</v>
      </c>
      <c r="P13" s="171">
        <f t="shared" ref="P13:P74" si="4">F13/C13</f>
        <v>0.59034851050773884</v>
      </c>
      <c r="Q13" s="169">
        <f t="shared" si="2"/>
        <v>0.85422686762403066</v>
      </c>
      <c r="R13" s="169">
        <f t="shared" si="2"/>
        <v>0.42521670238969389</v>
      </c>
    </row>
    <row r="14" spans="1:18" s="149" customFormat="1" ht="15">
      <c r="A14" s="174">
        <v>1</v>
      </c>
      <c r="B14" s="175" t="s">
        <v>422</v>
      </c>
      <c r="C14" s="176">
        <f>D14+E14</f>
        <v>3269</v>
      </c>
      <c r="D14" s="176">
        <f>'[5]Chot 15,8 CTMTQG bc ktoan'!G40+'[5]Chot 15,8 CTMTQG bc ktoan'!H40</f>
        <v>2082</v>
      </c>
      <c r="E14" s="177">
        <f>'[5]Chot 15,8 CTMTQG bc ktoan'!I40+'[5]Chot 15,8 CTMTQG bc ktoan'!J40</f>
        <v>1187</v>
      </c>
      <c r="F14" s="176">
        <f>G14+H14</f>
        <v>292</v>
      </c>
      <c r="G14" s="176">
        <f>J14</f>
        <v>146</v>
      </c>
      <c r="H14" s="176">
        <f>M14</f>
        <v>146</v>
      </c>
      <c r="I14" s="176">
        <f>J14+M14</f>
        <v>292</v>
      </c>
      <c r="J14" s="176">
        <f>K14+L14</f>
        <v>146</v>
      </c>
      <c r="K14" s="176">
        <f>'[5]Chot 15,8 CTMTQG bc ktoan'!L40</f>
        <v>146</v>
      </c>
      <c r="L14" s="176"/>
      <c r="M14" s="176">
        <f>N14+O14</f>
        <v>146</v>
      </c>
      <c r="N14" s="177">
        <f>'[5]Chot 15,8 CTMTQG bc ktoan'!M40</f>
        <v>146</v>
      </c>
      <c r="O14" s="178"/>
      <c r="P14" s="179">
        <f t="shared" si="4"/>
        <v>8.9323952278984403E-2</v>
      </c>
      <c r="Q14" s="180"/>
      <c r="R14" s="180">
        <f t="shared" si="2"/>
        <v>0.12299915754001685</v>
      </c>
    </row>
    <row r="15" spans="1:18" s="149" customFormat="1" ht="25.5">
      <c r="A15" s="174">
        <v>2</v>
      </c>
      <c r="B15" s="181" t="s">
        <v>423</v>
      </c>
      <c r="C15" s="176">
        <f t="shared" ref="C15:C33" si="5">D15+E15</f>
        <v>588</v>
      </c>
      <c r="D15" s="176">
        <f>'[5]Chot 15,8 CTMTQG bc ktoan'!G41+'[5]Chot 15,8 CTMTQG bc ktoan'!H41</f>
        <v>292</v>
      </c>
      <c r="E15" s="177">
        <f>'[5]Chot 15,8 CTMTQG bc ktoan'!I41+'[5]Chot 15,8 CTMTQG bc ktoan'!J41</f>
        <v>296</v>
      </c>
      <c r="F15" s="176">
        <f t="shared" ref="F15:F33" si="6">G15+H15</f>
        <v>300</v>
      </c>
      <c r="G15" s="176">
        <f t="shared" ref="G15:G33" si="7">J15</f>
        <v>150</v>
      </c>
      <c r="H15" s="176">
        <f t="shared" ref="H15:H33" si="8">M15</f>
        <v>150</v>
      </c>
      <c r="I15" s="176">
        <f t="shared" ref="I15:I33" si="9">J15+M15</f>
        <v>300</v>
      </c>
      <c r="J15" s="176">
        <f t="shared" ref="J15:J33" si="10">K15+L15</f>
        <v>150</v>
      </c>
      <c r="K15" s="176">
        <f>'[5]Chot 15,8 CTMTQG bc ktoan'!L41</f>
        <v>150</v>
      </c>
      <c r="L15" s="176"/>
      <c r="M15" s="176">
        <f t="shared" ref="M15:M33" si="11">N15+O15</f>
        <v>150</v>
      </c>
      <c r="N15" s="177">
        <f>'[5]Chot 15,8 CTMTQG bc ktoan'!M41</f>
        <v>150</v>
      </c>
      <c r="O15" s="178"/>
      <c r="P15" s="179">
        <f t="shared" si="4"/>
        <v>0.51020408163265307</v>
      </c>
      <c r="Q15" s="180"/>
      <c r="R15" s="180">
        <f t="shared" si="2"/>
        <v>0.5067567567567568</v>
      </c>
    </row>
    <row r="16" spans="1:18" s="149" customFormat="1" ht="25.5">
      <c r="A16" s="174">
        <v>3</v>
      </c>
      <c r="B16" s="182" t="s">
        <v>424</v>
      </c>
      <c r="C16" s="176">
        <f t="shared" si="5"/>
        <v>4928</v>
      </c>
      <c r="D16" s="176">
        <f>'[5]Chot 15,8 CTMTQG bc ktoan'!G42+'[5]Chot 15,8 CTMTQG bc ktoan'!H42</f>
        <v>2129</v>
      </c>
      <c r="E16" s="177">
        <f>'[5]Chot 15,8 CTMTQG bc ktoan'!I42+'[5]Chot 15,8 CTMTQG bc ktoan'!J42</f>
        <v>2799</v>
      </c>
      <c r="F16" s="176">
        <f t="shared" si="6"/>
        <v>1630</v>
      </c>
      <c r="G16" s="176">
        <f t="shared" si="7"/>
        <v>820</v>
      </c>
      <c r="H16" s="176">
        <f t="shared" si="8"/>
        <v>810</v>
      </c>
      <c r="I16" s="176">
        <f t="shared" si="9"/>
        <v>1630</v>
      </c>
      <c r="J16" s="176">
        <f t="shared" si="10"/>
        <v>820</v>
      </c>
      <c r="K16" s="176">
        <f>'[5]Chot 15,8 CTMTQG bc ktoan'!L42</f>
        <v>820</v>
      </c>
      <c r="L16" s="176"/>
      <c r="M16" s="176">
        <f t="shared" si="11"/>
        <v>810</v>
      </c>
      <c r="N16" s="177">
        <f>'[5]Chot 15,8 CTMTQG bc ktoan'!M42</f>
        <v>810</v>
      </c>
      <c r="O16" s="178"/>
      <c r="P16" s="179">
        <f t="shared" si="4"/>
        <v>0.33076298701298701</v>
      </c>
      <c r="Q16" s="180">
        <f t="shared" si="2"/>
        <v>0.38515735086895259</v>
      </c>
      <c r="R16" s="180">
        <f t="shared" si="2"/>
        <v>0.28938906752411575</v>
      </c>
    </row>
    <row r="17" spans="1:18" s="149" customFormat="1" ht="25.5">
      <c r="A17" s="174">
        <v>4</v>
      </c>
      <c r="B17" s="175" t="s">
        <v>425</v>
      </c>
      <c r="C17" s="176">
        <f t="shared" si="5"/>
        <v>11440</v>
      </c>
      <c r="D17" s="176">
        <f>'[5]Chot 15,8 CTMTQG bc ktoan'!G43+'[5]Chot 15,8 CTMTQG bc ktoan'!H43</f>
        <v>1620</v>
      </c>
      <c r="E17" s="177">
        <f>'[5]Chot 15,8 CTMTQG bc ktoan'!I43+'[5]Chot 15,8 CTMTQG bc ktoan'!J43</f>
        <v>9820</v>
      </c>
      <c r="F17" s="176">
        <f t="shared" si="6"/>
        <v>11470.125</v>
      </c>
      <c r="G17" s="176">
        <f t="shared" si="7"/>
        <v>9010</v>
      </c>
      <c r="H17" s="176">
        <f t="shared" si="8"/>
        <v>2460.125</v>
      </c>
      <c r="I17" s="176">
        <f t="shared" si="9"/>
        <v>11470.125</v>
      </c>
      <c r="J17" s="176">
        <f t="shared" si="10"/>
        <v>9010</v>
      </c>
      <c r="K17" s="176">
        <f>'[5]Chot 15,8 CTMTQG bc ktoan'!L43</f>
        <v>9010</v>
      </c>
      <c r="L17" s="176"/>
      <c r="M17" s="176">
        <f t="shared" si="11"/>
        <v>2460.125</v>
      </c>
      <c r="N17" s="177">
        <f>'[5]Chot 15,8 CTMTQG bc ktoan'!M43</f>
        <v>2460.125</v>
      </c>
      <c r="O17" s="178"/>
      <c r="P17" s="179">
        <f t="shared" si="4"/>
        <v>1.0026333041958042</v>
      </c>
      <c r="Q17" s="180"/>
      <c r="R17" s="180">
        <f t="shared" si="2"/>
        <v>0.25052189409368636</v>
      </c>
    </row>
    <row r="18" spans="1:18" s="149" customFormat="1" ht="15">
      <c r="A18" s="174">
        <v>5</v>
      </c>
      <c r="B18" s="182" t="s">
        <v>426</v>
      </c>
      <c r="C18" s="176">
        <f t="shared" si="5"/>
        <v>8255.375</v>
      </c>
      <c r="D18" s="176">
        <f>'[5]Chot 15,8 CTMTQG bc ktoan'!G44+'[5]Chot 15,8 CTMTQG bc ktoan'!H44</f>
        <v>4920.25</v>
      </c>
      <c r="E18" s="177">
        <f>'[5]Chot 15,8 CTMTQG bc ktoan'!I44+'[5]Chot 15,8 CTMTQG bc ktoan'!J44</f>
        <v>3335.125</v>
      </c>
      <c r="F18" s="176">
        <f t="shared" si="6"/>
        <v>1605.2</v>
      </c>
      <c r="G18" s="176">
        <f t="shared" si="7"/>
        <v>875</v>
      </c>
      <c r="H18" s="176">
        <f t="shared" si="8"/>
        <v>730.2</v>
      </c>
      <c r="I18" s="176">
        <f t="shared" si="9"/>
        <v>1605.2</v>
      </c>
      <c r="J18" s="176">
        <f t="shared" si="10"/>
        <v>875</v>
      </c>
      <c r="K18" s="176">
        <f>'[5]Chot 15,8 CTMTQG bc ktoan'!L44</f>
        <v>875</v>
      </c>
      <c r="L18" s="176"/>
      <c r="M18" s="176">
        <f t="shared" si="11"/>
        <v>730.2</v>
      </c>
      <c r="N18" s="177">
        <f>'[5]Chot 15,8 CTMTQG bc ktoan'!M44</f>
        <v>730.2</v>
      </c>
      <c r="O18" s="178"/>
      <c r="P18" s="179">
        <f t="shared" si="4"/>
        <v>0.19444301439970929</v>
      </c>
      <c r="Q18" s="180"/>
      <c r="R18" s="180">
        <f t="shared" si="2"/>
        <v>0.21894231850380422</v>
      </c>
    </row>
    <row r="19" spans="1:18" s="149" customFormat="1" ht="15">
      <c r="A19" s="174">
        <v>6</v>
      </c>
      <c r="B19" s="181" t="s">
        <v>427</v>
      </c>
      <c r="C19" s="176">
        <f t="shared" si="5"/>
        <v>2980.59912109375</v>
      </c>
      <c r="D19" s="176">
        <f>'[5]Chot 15,8 CTMTQG bc ktoan'!G45+'[5]Chot 15,8 CTMTQG bc ktoan'!H45</f>
        <v>1460.3994140625</v>
      </c>
      <c r="E19" s="177">
        <f>'[5]Chot 15,8 CTMTQG bc ktoan'!I45+'[5]Chot 15,8 CTMTQG bc ktoan'!J45</f>
        <v>1520.19970703125</v>
      </c>
      <c r="F19" s="176">
        <f t="shared" si="6"/>
        <v>1580</v>
      </c>
      <c r="G19" s="176">
        <f t="shared" si="7"/>
        <v>790</v>
      </c>
      <c r="H19" s="176">
        <f t="shared" si="8"/>
        <v>790</v>
      </c>
      <c r="I19" s="176">
        <f t="shared" si="9"/>
        <v>1580</v>
      </c>
      <c r="J19" s="176">
        <f t="shared" si="10"/>
        <v>790</v>
      </c>
      <c r="K19" s="176">
        <f>'[5]Chot 15,8 CTMTQG bc ktoan'!L45</f>
        <v>790</v>
      </c>
      <c r="L19" s="176"/>
      <c r="M19" s="176">
        <f t="shared" si="11"/>
        <v>790</v>
      </c>
      <c r="N19" s="177">
        <f>'[5]Chot 15,8 CTMTQG bc ktoan'!M45</f>
        <v>790</v>
      </c>
      <c r="O19" s="178"/>
      <c r="P19" s="179">
        <f t="shared" si="4"/>
        <v>0.53009476813514222</v>
      </c>
      <c r="Q19" s="180"/>
      <c r="R19" s="180">
        <f t="shared" si="2"/>
        <v>0.51966856482479273</v>
      </c>
    </row>
    <row r="20" spans="1:18" s="149" customFormat="1" ht="25.5">
      <c r="A20" s="174">
        <v>7</v>
      </c>
      <c r="B20" s="181" t="s">
        <v>428</v>
      </c>
      <c r="C20" s="176">
        <f t="shared" si="5"/>
        <v>2672</v>
      </c>
      <c r="D20" s="176">
        <f>'[5]Chot 15,8 CTMTQG bc ktoan'!G46+'[5]Chot 15,8 CTMTQG bc ktoan'!H46</f>
        <v>1580</v>
      </c>
      <c r="E20" s="177">
        <f>'[5]Chot 15,8 CTMTQG bc ktoan'!I46+'[5]Chot 15,8 CTMTQG bc ktoan'!J46</f>
        <v>1092</v>
      </c>
      <c r="F20" s="176">
        <f t="shared" si="6"/>
        <v>447</v>
      </c>
      <c r="G20" s="176">
        <f t="shared" si="7"/>
        <v>302</v>
      </c>
      <c r="H20" s="176">
        <f t="shared" si="8"/>
        <v>145</v>
      </c>
      <c r="I20" s="176">
        <f t="shared" si="9"/>
        <v>447</v>
      </c>
      <c r="J20" s="176">
        <f t="shared" si="10"/>
        <v>302</v>
      </c>
      <c r="K20" s="176">
        <f>'[5]Chot 15,8 CTMTQG bc ktoan'!L46</f>
        <v>302</v>
      </c>
      <c r="L20" s="176"/>
      <c r="M20" s="176">
        <f t="shared" si="11"/>
        <v>145</v>
      </c>
      <c r="N20" s="177">
        <f>'[5]Chot 15,8 CTMTQG bc ktoan'!M46</f>
        <v>145</v>
      </c>
      <c r="O20" s="178"/>
      <c r="P20" s="179">
        <f t="shared" si="4"/>
        <v>0.16729041916167664</v>
      </c>
      <c r="Q20" s="180"/>
      <c r="R20" s="180">
        <f t="shared" si="2"/>
        <v>0.13278388278388278</v>
      </c>
    </row>
    <row r="21" spans="1:18" s="149" customFormat="1" ht="25.5">
      <c r="A21" s="174">
        <v>8</v>
      </c>
      <c r="B21" s="181" t="s">
        <v>429</v>
      </c>
      <c r="C21" s="176">
        <f t="shared" si="5"/>
        <v>685</v>
      </c>
      <c r="D21" s="176">
        <f>'[5]Chot 15,8 CTMTQG bc ktoan'!G47+'[5]Chot 15,8 CTMTQG bc ktoan'!H47</f>
        <v>290</v>
      </c>
      <c r="E21" s="177">
        <f>'[5]Chot 15,8 CTMTQG bc ktoan'!I47+'[5]Chot 15,8 CTMTQG bc ktoan'!J47</f>
        <v>395</v>
      </c>
      <c r="F21" s="176">
        <f t="shared" si="6"/>
        <v>500</v>
      </c>
      <c r="G21" s="176">
        <f t="shared" si="7"/>
        <v>250</v>
      </c>
      <c r="H21" s="176">
        <f t="shared" si="8"/>
        <v>250</v>
      </c>
      <c r="I21" s="176">
        <f t="shared" si="9"/>
        <v>500</v>
      </c>
      <c r="J21" s="176">
        <f t="shared" si="10"/>
        <v>250</v>
      </c>
      <c r="K21" s="176">
        <f>'[5]Chot 15,8 CTMTQG bc ktoan'!L47</f>
        <v>250</v>
      </c>
      <c r="L21" s="176"/>
      <c r="M21" s="176">
        <f t="shared" si="11"/>
        <v>250</v>
      </c>
      <c r="N21" s="177">
        <f>'[5]Chot 15,8 CTMTQG bc ktoan'!M47</f>
        <v>250</v>
      </c>
      <c r="O21" s="178"/>
      <c r="P21" s="179">
        <f t="shared" si="4"/>
        <v>0.72992700729927007</v>
      </c>
      <c r="Q21" s="180"/>
      <c r="R21" s="180">
        <f t="shared" si="2"/>
        <v>0.63291139240506333</v>
      </c>
    </row>
    <row r="22" spans="1:18" s="149" customFormat="1" ht="25.5">
      <c r="A22" s="174">
        <v>9</v>
      </c>
      <c r="B22" s="181" t="s">
        <v>430</v>
      </c>
      <c r="C22" s="176">
        <f t="shared" si="5"/>
        <v>900</v>
      </c>
      <c r="D22" s="176">
        <f>'[5]Chot 15,8 CTMTQG bc ktoan'!G48+'[5]Chot 15,8 CTMTQG bc ktoan'!H48</f>
        <v>500</v>
      </c>
      <c r="E22" s="177">
        <f>'[5]Chot 15,8 CTMTQG bc ktoan'!I48+'[5]Chot 15,8 CTMTQG bc ktoan'!J48</f>
        <v>400</v>
      </c>
      <c r="F22" s="176">
        <f t="shared" si="6"/>
        <v>300</v>
      </c>
      <c r="G22" s="176">
        <f t="shared" si="7"/>
        <v>150</v>
      </c>
      <c r="H22" s="176">
        <f t="shared" si="8"/>
        <v>150</v>
      </c>
      <c r="I22" s="176">
        <f t="shared" si="9"/>
        <v>300</v>
      </c>
      <c r="J22" s="176">
        <f t="shared" si="10"/>
        <v>150</v>
      </c>
      <c r="K22" s="176">
        <f>'[5]Chot 15,8 CTMTQG bc ktoan'!L48</f>
        <v>150</v>
      </c>
      <c r="L22" s="183"/>
      <c r="M22" s="176">
        <f t="shared" si="11"/>
        <v>150</v>
      </c>
      <c r="N22" s="177">
        <f>'[5]Chot 15,8 CTMTQG bc ktoan'!M48</f>
        <v>150</v>
      </c>
      <c r="O22" s="183"/>
      <c r="P22" s="179">
        <f t="shared" si="4"/>
        <v>0.33333333333333331</v>
      </c>
      <c r="Q22" s="180"/>
      <c r="R22" s="180">
        <f t="shared" si="2"/>
        <v>0.375</v>
      </c>
    </row>
    <row r="23" spans="1:18" s="149" customFormat="1" ht="15">
      <c r="A23" s="174">
        <v>10</v>
      </c>
      <c r="B23" s="181" t="s">
        <v>431</v>
      </c>
      <c r="C23" s="176">
        <f t="shared" si="5"/>
        <v>650</v>
      </c>
      <c r="D23" s="176">
        <f>'[5]Chot 15,8 CTMTQG bc ktoan'!G49+'[5]Chot 15,8 CTMTQG bc ktoan'!H49</f>
        <v>300</v>
      </c>
      <c r="E23" s="177">
        <f>'[5]Chot 15,8 CTMTQG bc ktoan'!I49+'[5]Chot 15,8 CTMTQG bc ktoan'!J49</f>
        <v>350</v>
      </c>
      <c r="F23" s="176">
        <f t="shared" si="6"/>
        <v>400</v>
      </c>
      <c r="G23" s="176">
        <f t="shared" si="7"/>
        <v>200</v>
      </c>
      <c r="H23" s="176">
        <f t="shared" si="8"/>
        <v>200</v>
      </c>
      <c r="I23" s="176">
        <f t="shared" si="9"/>
        <v>400</v>
      </c>
      <c r="J23" s="176">
        <f t="shared" si="10"/>
        <v>200</v>
      </c>
      <c r="K23" s="176">
        <f>'[5]Chot 15,8 CTMTQG bc ktoan'!L49</f>
        <v>200</v>
      </c>
      <c r="L23" s="183"/>
      <c r="M23" s="176">
        <f t="shared" si="11"/>
        <v>200</v>
      </c>
      <c r="N23" s="177">
        <f>'[5]Chot 15,8 CTMTQG bc ktoan'!M49</f>
        <v>200</v>
      </c>
      <c r="O23" s="183"/>
      <c r="P23" s="179">
        <f t="shared" si="4"/>
        <v>0.61538461538461542</v>
      </c>
      <c r="Q23" s="180"/>
      <c r="R23" s="180">
        <f t="shared" si="2"/>
        <v>0.5714285714285714</v>
      </c>
    </row>
    <row r="24" spans="1:18" s="149" customFormat="1" ht="15">
      <c r="A24" s="174">
        <v>11</v>
      </c>
      <c r="B24" s="181" t="s">
        <v>432</v>
      </c>
      <c r="C24" s="176">
        <f t="shared" si="5"/>
        <v>720</v>
      </c>
      <c r="D24" s="176">
        <f>'[5]Chot 15,8 CTMTQG bc ktoan'!G50+'[5]Chot 15,8 CTMTQG bc ktoan'!H50</f>
        <v>400</v>
      </c>
      <c r="E24" s="177">
        <f>'[5]Chot 15,8 CTMTQG bc ktoan'!I50+'[5]Chot 15,8 CTMTQG bc ktoan'!J50</f>
        <v>320</v>
      </c>
      <c r="F24" s="176">
        <f t="shared" si="6"/>
        <v>240</v>
      </c>
      <c r="G24" s="176">
        <f t="shared" si="7"/>
        <v>120</v>
      </c>
      <c r="H24" s="176">
        <f t="shared" si="8"/>
        <v>120</v>
      </c>
      <c r="I24" s="176">
        <f t="shared" si="9"/>
        <v>240</v>
      </c>
      <c r="J24" s="176">
        <f t="shared" si="10"/>
        <v>120</v>
      </c>
      <c r="K24" s="176">
        <f>'[5]Chot 15,8 CTMTQG bc ktoan'!L50</f>
        <v>120</v>
      </c>
      <c r="L24" s="183"/>
      <c r="M24" s="176">
        <f t="shared" si="11"/>
        <v>120</v>
      </c>
      <c r="N24" s="177">
        <f>'[5]Chot 15,8 CTMTQG bc ktoan'!M50</f>
        <v>120</v>
      </c>
      <c r="O24" s="183"/>
      <c r="P24" s="179">
        <f t="shared" si="4"/>
        <v>0.33333333333333331</v>
      </c>
      <c r="Q24" s="180"/>
      <c r="R24" s="180">
        <f t="shared" si="2"/>
        <v>0.375</v>
      </c>
    </row>
    <row r="25" spans="1:18" s="149" customFormat="1" ht="15">
      <c r="A25" s="174">
        <v>12</v>
      </c>
      <c r="B25" s="181" t="s">
        <v>433</v>
      </c>
      <c r="C25" s="176">
        <f t="shared" si="5"/>
        <v>910</v>
      </c>
      <c r="D25" s="176">
        <f>'[5]Chot 15,8 CTMTQG bc ktoan'!G51+'[5]Chot 15,8 CTMTQG bc ktoan'!H51</f>
        <v>240</v>
      </c>
      <c r="E25" s="177">
        <f>'[5]Chot 15,8 CTMTQG bc ktoan'!I51+'[5]Chot 15,8 CTMTQG bc ktoan'!J51</f>
        <v>670</v>
      </c>
      <c r="F25" s="176">
        <f t="shared" si="6"/>
        <v>1100</v>
      </c>
      <c r="G25" s="176">
        <f t="shared" si="7"/>
        <v>550</v>
      </c>
      <c r="H25" s="176">
        <f t="shared" si="8"/>
        <v>550</v>
      </c>
      <c r="I25" s="176">
        <f t="shared" si="9"/>
        <v>1100</v>
      </c>
      <c r="J25" s="176">
        <f t="shared" si="10"/>
        <v>550</v>
      </c>
      <c r="K25" s="176">
        <f>'[5]Chot 15,8 CTMTQG bc ktoan'!L51</f>
        <v>550</v>
      </c>
      <c r="L25" s="183"/>
      <c r="M25" s="176">
        <f t="shared" si="11"/>
        <v>550</v>
      </c>
      <c r="N25" s="177">
        <f>'[5]Chot 15,8 CTMTQG bc ktoan'!M51</f>
        <v>550</v>
      </c>
      <c r="O25" s="183"/>
      <c r="P25" s="179">
        <f t="shared" si="4"/>
        <v>1.2087912087912087</v>
      </c>
      <c r="Q25" s="180"/>
      <c r="R25" s="180">
        <f t="shared" si="2"/>
        <v>0.82089552238805974</v>
      </c>
    </row>
    <row r="26" spans="1:18" s="149" customFormat="1" ht="25.5">
      <c r="A26" s="174">
        <v>13</v>
      </c>
      <c r="B26" s="181" t="s">
        <v>434</v>
      </c>
      <c r="C26" s="176">
        <f t="shared" si="5"/>
        <v>2840</v>
      </c>
      <c r="D26" s="176">
        <f>'[5]Chot 15,8 CTMTQG bc ktoan'!G52+'[5]Chot 15,8 CTMTQG bc ktoan'!H52</f>
        <v>1100</v>
      </c>
      <c r="E26" s="177">
        <f>'[5]Chot 15,8 CTMTQG bc ktoan'!I52+'[5]Chot 15,8 CTMTQG bc ktoan'!J52</f>
        <v>1740</v>
      </c>
      <c r="F26" s="176">
        <f t="shared" si="6"/>
        <v>2314.2786999999998</v>
      </c>
      <c r="G26" s="176">
        <f t="shared" si="7"/>
        <v>1190</v>
      </c>
      <c r="H26" s="176">
        <f t="shared" si="8"/>
        <v>1124.2787000000001</v>
      </c>
      <c r="I26" s="176">
        <f t="shared" si="9"/>
        <v>2314.2786999999998</v>
      </c>
      <c r="J26" s="176">
        <f t="shared" si="10"/>
        <v>1190</v>
      </c>
      <c r="K26" s="176">
        <f>'[5]Chot 15,8 CTMTQG bc ktoan'!L52</f>
        <v>1190</v>
      </c>
      <c r="L26" s="183"/>
      <c r="M26" s="176">
        <f t="shared" si="11"/>
        <v>1124.2787000000001</v>
      </c>
      <c r="N26" s="177">
        <f>'[5]Chot 15,8 CTMTQG bc ktoan'!M52</f>
        <v>1124.2787000000001</v>
      </c>
      <c r="O26" s="183"/>
      <c r="P26" s="179">
        <f t="shared" si="4"/>
        <v>0.81488686619718309</v>
      </c>
      <c r="Q26" s="180"/>
      <c r="R26" s="180">
        <f t="shared" si="2"/>
        <v>0.64613718390804598</v>
      </c>
    </row>
    <row r="27" spans="1:18" s="149" customFormat="1" ht="25.5">
      <c r="A27" s="174">
        <v>14</v>
      </c>
      <c r="B27" s="181" t="s">
        <v>435</v>
      </c>
      <c r="C27" s="176">
        <f t="shared" si="5"/>
        <v>3602.8349609375</v>
      </c>
      <c r="D27" s="176">
        <f>'[5]Chot 15,8 CTMTQG bc ktoan'!G53+'[5]Chot 15,8 CTMTQG bc ktoan'!H53</f>
        <v>2248.556640625</v>
      </c>
      <c r="E27" s="177">
        <f>'[5]Chot 15,8 CTMTQG bc ktoan'!I53+'[5]Chot 15,8 CTMTQG bc ktoan'!J53</f>
        <v>1354.2783203125</v>
      </c>
      <c r="F27" s="176">
        <f t="shared" si="6"/>
        <v>460</v>
      </c>
      <c r="G27" s="176">
        <f t="shared" si="7"/>
        <v>230</v>
      </c>
      <c r="H27" s="176">
        <f t="shared" si="8"/>
        <v>230</v>
      </c>
      <c r="I27" s="176">
        <f t="shared" si="9"/>
        <v>460</v>
      </c>
      <c r="J27" s="176">
        <f t="shared" si="10"/>
        <v>230</v>
      </c>
      <c r="K27" s="176">
        <f>'[5]Chot 15,8 CTMTQG bc ktoan'!L53</f>
        <v>230</v>
      </c>
      <c r="L27" s="183"/>
      <c r="M27" s="176">
        <f t="shared" si="11"/>
        <v>230</v>
      </c>
      <c r="N27" s="177">
        <f>'[5]Chot 15,8 CTMTQG bc ktoan'!M53</f>
        <v>230</v>
      </c>
      <c r="O27" s="183"/>
      <c r="P27" s="179">
        <f t="shared" si="4"/>
        <v>0.12767723334190767</v>
      </c>
      <c r="Q27" s="180"/>
      <c r="R27" s="180">
        <f t="shared" si="2"/>
        <v>0.16983215085871525</v>
      </c>
    </row>
    <row r="28" spans="1:18" s="149" customFormat="1" ht="15">
      <c r="A28" s="174">
        <v>15</v>
      </c>
      <c r="B28" s="181" t="s">
        <v>436</v>
      </c>
      <c r="C28" s="176">
        <f t="shared" si="5"/>
        <v>890</v>
      </c>
      <c r="D28" s="176">
        <f>'[5]Chot 15,8 CTMTQG bc ktoan'!G54+'[5]Chot 15,8 CTMTQG bc ktoan'!H54</f>
        <v>460</v>
      </c>
      <c r="E28" s="177">
        <f>'[5]Chot 15,8 CTMTQG bc ktoan'!I54+'[5]Chot 15,8 CTMTQG bc ktoan'!J54</f>
        <v>430</v>
      </c>
      <c r="F28" s="176">
        <f t="shared" si="6"/>
        <v>400</v>
      </c>
      <c r="G28" s="176">
        <f t="shared" si="7"/>
        <v>200</v>
      </c>
      <c r="H28" s="176">
        <f t="shared" si="8"/>
        <v>200</v>
      </c>
      <c r="I28" s="176">
        <f t="shared" si="9"/>
        <v>400</v>
      </c>
      <c r="J28" s="176">
        <f t="shared" si="10"/>
        <v>200</v>
      </c>
      <c r="K28" s="176">
        <f>'[5]Chot 15,8 CTMTQG bc ktoan'!L54</f>
        <v>200</v>
      </c>
      <c r="L28" s="183"/>
      <c r="M28" s="176">
        <f t="shared" si="11"/>
        <v>200</v>
      </c>
      <c r="N28" s="177">
        <f>'[5]Chot 15,8 CTMTQG bc ktoan'!M54</f>
        <v>200</v>
      </c>
      <c r="O28" s="183"/>
      <c r="P28" s="179">
        <f t="shared" si="4"/>
        <v>0.449438202247191</v>
      </c>
      <c r="Q28" s="180"/>
      <c r="R28" s="180">
        <f t="shared" si="2"/>
        <v>0.46511627906976744</v>
      </c>
    </row>
    <row r="29" spans="1:18" s="149" customFormat="1" ht="15">
      <c r="A29" s="174">
        <v>16</v>
      </c>
      <c r="B29" s="181" t="s">
        <v>437</v>
      </c>
      <c r="C29" s="176">
        <f t="shared" si="5"/>
        <v>800</v>
      </c>
      <c r="D29" s="176">
        <f>'[5]Chot 15,8 CTMTQG bc ktoan'!G55+'[5]Chot 15,8 CTMTQG bc ktoan'!H55</f>
        <v>400</v>
      </c>
      <c r="E29" s="177">
        <f>'[5]Chot 15,8 CTMTQG bc ktoan'!I55+'[5]Chot 15,8 CTMTQG bc ktoan'!J55</f>
        <v>400</v>
      </c>
      <c r="F29" s="176">
        <f t="shared" si="6"/>
        <v>400</v>
      </c>
      <c r="G29" s="176">
        <f t="shared" si="7"/>
        <v>200</v>
      </c>
      <c r="H29" s="176">
        <f t="shared" si="8"/>
        <v>200</v>
      </c>
      <c r="I29" s="176">
        <f t="shared" si="9"/>
        <v>400</v>
      </c>
      <c r="J29" s="176">
        <f t="shared" si="10"/>
        <v>200</v>
      </c>
      <c r="K29" s="176">
        <f>'[5]Chot 15,8 CTMTQG bc ktoan'!L55</f>
        <v>200</v>
      </c>
      <c r="L29" s="183"/>
      <c r="M29" s="176">
        <f t="shared" si="11"/>
        <v>200</v>
      </c>
      <c r="N29" s="177">
        <f>'[5]Chot 15,8 CTMTQG bc ktoan'!M55</f>
        <v>200</v>
      </c>
      <c r="O29" s="183"/>
      <c r="P29" s="179">
        <f t="shared" si="4"/>
        <v>0.5</v>
      </c>
      <c r="Q29" s="180"/>
      <c r="R29" s="180">
        <f t="shared" si="2"/>
        <v>0.5</v>
      </c>
    </row>
    <row r="30" spans="1:18" s="149" customFormat="1" ht="25.5">
      <c r="A30" s="174">
        <v>17</v>
      </c>
      <c r="B30" s="181" t="s">
        <v>438</v>
      </c>
      <c r="C30" s="176">
        <f t="shared" si="5"/>
        <v>850</v>
      </c>
      <c r="D30" s="176">
        <f>'[5]Chot 15,8 CTMTQG bc ktoan'!G56+'[5]Chot 15,8 CTMTQG bc ktoan'!H56</f>
        <v>400</v>
      </c>
      <c r="E30" s="177">
        <f>'[5]Chot 15,8 CTMTQG bc ktoan'!I56+'[5]Chot 15,8 CTMTQG bc ktoan'!J56</f>
        <v>450</v>
      </c>
      <c r="F30" s="176">
        <f t="shared" si="6"/>
        <v>500</v>
      </c>
      <c r="G30" s="176">
        <f t="shared" si="7"/>
        <v>250</v>
      </c>
      <c r="H30" s="176">
        <f t="shared" si="8"/>
        <v>250</v>
      </c>
      <c r="I30" s="176">
        <f t="shared" si="9"/>
        <v>500</v>
      </c>
      <c r="J30" s="176">
        <f t="shared" si="10"/>
        <v>250</v>
      </c>
      <c r="K30" s="176">
        <f>'[5]Chot 15,8 CTMTQG bc ktoan'!L56</f>
        <v>250</v>
      </c>
      <c r="L30" s="183"/>
      <c r="M30" s="176">
        <f t="shared" si="11"/>
        <v>250</v>
      </c>
      <c r="N30" s="177">
        <f>'[5]Chot 15,8 CTMTQG bc ktoan'!M56</f>
        <v>250</v>
      </c>
      <c r="O30" s="183"/>
      <c r="P30" s="179">
        <f t="shared" si="4"/>
        <v>0.58823529411764708</v>
      </c>
      <c r="Q30" s="180"/>
      <c r="R30" s="180">
        <f t="shared" si="2"/>
        <v>0.55555555555555558</v>
      </c>
    </row>
    <row r="31" spans="1:18" s="149" customFormat="1" ht="15">
      <c r="A31" s="174">
        <v>18</v>
      </c>
      <c r="B31" s="181" t="s">
        <v>439</v>
      </c>
      <c r="C31" s="176">
        <f t="shared" si="5"/>
        <v>1210</v>
      </c>
      <c r="D31" s="176">
        <f>'[5]Chot 15,8 CTMTQG bc ktoan'!G57+'[5]Chot 15,8 CTMTQG bc ktoan'!H57</f>
        <v>500</v>
      </c>
      <c r="E31" s="177">
        <f>'[5]Chot 15,8 CTMTQG bc ktoan'!I57+'[5]Chot 15,8 CTMTQG bc ktoan'!J57</f>
        <v>710</v>
      </c>
      <c r="F31" s="176">
        <f t="shared" si="6"/>
        <v>860</v>
      </c>
      <c r="G31" s="176">
        <f t="shared" si="7"/>
        <v>460</v>
      </c>
      <c r="H31" s="176">
        <f t="shared" si="8"/>
        <v>400</v>
      </c>
      <c r="I31" s="176">
        <f t="shared" si="9"/>
        <v>860</v>
      </c>
      <c r="J31" s="176">
        <f t="shared" si="10"/>
        <v>460</v>
      </c>
      <c r="K31" s="176">
        <f>'[5]Chot 15,8 CTMTQG bc ktoan'!L57</f>
        <v>460</v>
      </c>
      <c r="L31" s="183"/>
      <c r="M31" s="176">
        <f t="shared" si="11"/>
        <v>400</v>
      </c>
      <c r="N31" s="177">
        <f>'[5]Chot 15,8 CTMTQG bc ktoan'!M57</f>
        <v>400</v>
      </c>
      <c r="O31" s="183"/>
      <c r="P31" s="179">
        <f t="shared" si="4"/>
        <v>0.71074380165289253</v>
      </c>
      <c r="Q31" s="180"/>
      <c r="R31" s="180">
        <f t="shared" si="2"/>
        <v>0.56338028169014087</v>
      </c>
    </row>
    <row r="32" spans="1:18" s="149" customFormat="1" ht="15">
      <c r="A32" s="174">
        <v>19</v>
      </c>
      <c r="B32" s="181" t="s">
        <v>440</v>
      </c>
      <c r="C32" s="176">
        <f t="shared" si="5"/>
        <v>1500</v>
      </c>
      <c r="D32" s="176">
        <f>'[5]Chot 15,8 CTMTQG bc ktoan'!G58+'[5]Chot 15,8 CTMTQG bc ktoan'!H58</f>
        <v>800</v>
      </c>
      <c r="E32" s="177">
        <f>'[5]Chot 15,8 CTMTQG bc ktoan'!I58+'[5]Chot 15,8 CTMTQG bc ktoan'!J58</f>
        <v>700</v>
      </c>
      <c r="F32" s="176">
        <f t="shared" si="6"/>
        <v>600</v>
      </c>
      <c r="G32" s="176">
        <f t="shared" si="7"/>
        <v>300</v>
      </c>
      <c r="H32" s="176">
        <f t="shared" si="8"/>
        <v>300</v>
      </c>
      <c r="I32" s="176">
        <f t="shared" si="9"/>
        <v>600</v>
      </c>
      <c r="J32" s="176">
        <f t="shared" si="10"/>
        <v>300</v>
      </c>
      <c r="K32" s="176">
        <f>'[5]Chot 15,8 CTMTQG bc ktoan'!L58</f>
        <v>300</v>
      </c>
      <c r="L32" s="183"/>
      <c r="M32" s="176">
        <f t="shared" si="11"/>
        <v>300</v>
      </c>
      <c r="N32" s="177">
        <f>'[5]Chot 15,8 CTMTQG bc ktoan'!M58</f>
        <v>300</v>
      </c>
      <c r="O32" s="183"/>
      <c r="P32" s="179">
        <f t="shared" si="4"/>
        <v>0.4</v>
      </c>
      <c r="Q32" s="180"/>
      <c r="R32" s="180">
        <f t="shared" si="2"/>
        <v>0.42857142857142855</v>
      </c>
    </row>
    <row r="33" spans="1:18" s="149" customFormat="1" ht="57" customHeight="1">
      <c r="A33" s="174">
        <v>20</v>
      </c>
      <c r="B33" s="181" t="s">
        <v>441</v>
      </c>
      <c r="C33" s="176">
        <f t="shared" si="5"/>
        <v>54198</v>
      </c>
      <c r="D33" s="176">
        <f>'[5]Chot 15,8 CTMTQG bc ktoan'!G59+'[5]Chot 15,8 CTMTQG bc ktoan'!H59</f>
        <v>18266</v>
      </c>
      <c r="E33" s="177">
        <f>'[5]Chot 15,8 CTMTQG bc ktoan'!I59+'[5]Chot 15,8 CTMTQG bc ktoan'!J59</f>
        <v>35932</v>
      </c>
      <c r="F33" s="176">
        <f t="shared" si="6"/>
        <v>35932</v>
      </c>
      <c r="G33" s="176">
        <f t="shared" si="7"/>
        <v>17966</v>
      </c>
      <c r="H33" s="176">
        <f t="shared" si="8"/>
        <v>17966</v>
      </c>
      <c r="I33" s="176">
        <f t="shared" si="9"/>
        <v>35932</v>
      </c>
      <c r="J33" s="176">
        <f t="shared" si="10"/>
        <v>17966</v>
      </c>
      <c r="K33" s="176">
        <f>'[5]Chot 15,8 CTMTQG bc ktoan'!L59</f>
        <v>17966</v>
      </c>
      <c r="L33" s="183"/>
      <c r="M33" s="176">
        <f t="shared" si="11"/>
        <v>17966</v>
      </c>
      <c r="N33" s="177">
        <f>'[5]Chot 15,8 CTMTQG bc ktoan'!M59</f>
        <v>17966</v>
      </c>
      <c r="O33" s="183"/>
      <c r="P33" s="179">
        <f t="shared" si="4"/>
        <v>0.66297649359754973</v>
      </c>
      <c r="Q33" s="180">
        <f t="shared" si="2"/>
        <v>0.98357604292127454</v>
      </c>
      <c r="R33" s="180"/>
    </row>
    <row r="34" spans="1:18" s="153" customFormat="1" ht="27.75" customHeight="1">
      <c r="A34" s="184">
        <v>2</v>
      </c>
      <c r="B34" s="185" t="s">
        <v>442</v>
      </c>
      <c r="C34" s="173">
        <f>SUM(C35:C47)</f>
        <v>409694.83764648437</v>
      </c>
      <c r="D34" s="173">
        <f t="shared" ref="D34:O34" si="12">SUM(D35:D47)</f>
        <v>205327.83764648437</v>
      </c>
      <c r="E34" s="173">
        <f t="shared" si="12"/>
        <v>204367</v>
      </c>
      <c r="F34" s="173">
        <f t="shared" si="12"/>
        <v>144814.625</v>
      </c>
      <c r="G34" s="173">
        <f t="shared" si="12"/>
        <v>125963.08199999999</v>
      </c>
      <c r="H34" s="173">
        <f t="shared" si="12"/>
        <v>18851.543000000001</v>
      </c>
      <c r="I34" s="173">
        <f t="shared" si="12"/>
        <v>144814.625</v>
      </c>
      <c r="J34" s="173">
        <f t="shared" si="12"/>
        <v>125963.08199999999</v>
      </c>
      <c r="K34" s="173">
        <f t="shared" si="12"/>
        <v>125963.08199999999</v>
      </c>
      <c r="L34" s="173">
        <f t="shared" si="12"/>
        <v>0</v>
      </c>
      <c r="M34" s="173">
        <f t="shared" si="12"/>
        <v>18851.543000000001</v>
      </c>
      <c r="N34" s="173">
        <f t="shared" si="12"/>
        <v>18851.543000000001</v>
      </c>
      <c r="O34" s="173">
        <f t="shared" si="12"/>
        <v>0</v>
      </c>
      <c r="P34" s="171">
        <f t="shared" si="4"/>
        <v>0.35346948922250515</v>
      </c>
      <c r="Q34" s="169">
        <f t="shared" si="2"/>
        <v>0.61347298760761448</v>
      </c>
      <c r="R34" s="169">
        <f t="shared" si="2"/>
        <v>9.2243576506970307E-2</v>
      </c>
    </row>
    <row r="35" spans="1:18" s="149" customFormat="1" ht="27.75" customHeight="1">
      <c r="A35" s="174" t="s">
        <v>189</v>
      </c>
      <c r="B35" s="181" t="s">
        <v>394</v>
      </c>
      <c r="C35" s="176">
        <f>D35+E35</f>
        <v>65087</v>
      </c>
      <c r="D35" s="176">
        <f>'[5]Chot 15,8 CTMTQG bc ktoan'!G61+'[5]Chot 15,8 CTMTQG bc ktoan'!H61</f>
        <v>40394</v>
      </c>
      <c r="E35" s="177">
        <f>'[5]Chot 15,8 CTMTQG bc ktoan'!I61+'[5]Chot 15,8 CTMTQG bc ktoan'!J61</f>
        <v>24693</v>
      </c>
      <c r="F35" s="176">
        <f>G35+H35</f>
        <v>13036</v>
      </c>
      <c r="G35" s="176">
        <f>'[5]Chot 15,8 CTMTQG bc ktoan'!L61</f>
        <v>12021</v>
      </c>
      <c r="H35" s="176">
        <f>'[5]Chot 15,8 CTMTQG bc ktoan'!M61</f>
        <v>1015</v>
      </c>
      <c r="I35" s="176">
        <f>J35+M35</f>
        <v>13036</v>
      </c>
      <c r="J35" s="176">
        <f>K35+L35</f>
        <v>12021</v>
      </c>
      <c r="K35" s="176">
        <f>'[5]Chot 15,8 CTMTQG bc ktoan'!L61</f>
        <v>12021</v>
      </c>
      <c r="L35" s="176"/>
      <c r="M35" s="176">
        <f>N35+O35</f>
        <v>1015</v>
      </c>
      <c r="N35" s="177">
        <f>'[5]Chot 15,8 CTMTQG bc ktoan'!M61</f>
        <v>1015</v>
      </c>
      <c r="O35" s="178"/>
      <c r="P35" s="179">
        <f t="shared" si="4"/>
        <v>0.20028577135219014</v>
      </c>
      <c r="Q35" s="180">
        <f t="shared" si="2"/>
        <v>0.29759370203495566</v>
      </c>
      <c r="R35" s="180">
        <f t="shared" si="2"/>
        <v>4.1104766533025555E-2</v>
      </c>
    </row>
    <row r="36" spans="1:18" s="149" customFormat="1" ht="27.75" customHeight="1">
      <c r="A36" s="174" t="s">
        <v>189</v>
      </c>
      <c r="B36" s="181" t="s">
        <v>443</v>
      </c>
      <c r="C36" s="176">
        <f t="shared" ref="C36:C48" si="13">D36+E36</f>
        <v>7610</v>
      </c>
      <c r="D36" s="176">
        <f>'[5]Chot 15,8 CTMTQG bc ktoan'!G62+'[5]Chot 15,8 CTMTQG bc ktoan'!H62</f>
        <v>3775</v>
      </c>
      <c r="E36" s="177">
        <f>'[5]Chot 15,8 CTMTQG bc ktoan'!I62+'[5]Chot 15,8 CTMTQG bc ktoan'!J62</f>
        <v>3835</v>
      </c>
      <c r="F36" s="176">
        <f t="shared" ref="F36:F47" si="14">G36+H36</f>
        <v>3403</v>
      </c>
      <c r="G36" s="176">
        <f>'[5]Chot 15,8 CTMTQG bc ktoan'!L62</f>
        <v>2270</v>
      </c>
      <c r="H36" s="176">
        <f>'[5]Chot 15,8 CTMTQG bc ktoan'!M62</f>
        <v>1133</v>
      </c>
      <c r="I36" s="176">
        <f t="shared" ref="I36:I47" si="15">J36+M36</f>
        <v>3403</v>
      </c>
      <c r="J36" s="176">
        <f t="shared" ref="J36:J47" si="16">K36+L36</f>
        <v>2270</v>
      </c>
      <c r="K36" s="176">
        <f>'[5]Chot 15,8 CTMTQG bc ktoan'!L62</f>
        <v>2270</v>
      </c>
      <c r="L36" s="176"/>
      <c r="M36" s="176">
        <f t="shared" ref="M36:M47" si="17">N36+O36</f>
        <v>1133</v>
      </c>
      <c r="N36" s="177">
        <f>'[5]Chot 15,8 CTMTQG bc ktoan'!M62</f>
        <v>1133</v>
      </c>
      <c r="O36" s="178"/>
      <c r="P36" s="179">
        <f t="shared" si="4"/>
        <v>0.4471747700394218</v>
      </c>
      <c r="Q36" s="180">
        <f t="shared" si="2"/>
        <v>0.60132450331125831</v>
      </c>
      <c r="R36" s="180">
        <f t="shared" si="2"/>
        <v>0.29543676662320728</v>
      </c>
    </row>
    <row r="37" spans="1:18" s="149" customFormat="1" ht="27.75" customHeight="1">
      <c r="A37" s="174" t="s">
        <v>189</v>
      </c>
      <c r="B37" s="181" t="s">
        <v>340</v>
      </c>
      <c r="C37" s="176">
        <f t="shared" si="13"/>
        <v>32208</v>
      </c>
      <c r="D37" s="176">
        <f>'[5]Chot 15,8 CTMTQG bc ktoan'!G63+'[5]Chot 15,8 CTMTQG bc ktoan'!H63</f>
        <v>15623</v>
      </c>
      <c r="E37" s="177">
        <f>'[5]Chot 15,8 CTMTQG bc ktoan'!I63+'[5]Chot 15,8 CTMTQG bc ktoan'!J63</f>
        <v>16585</v>
      </c>
      <c r="F37" s="176">
        <f t="shared" si="14"/>
        <v>13293.179</v>
      </c>
      <c r="G37" s="176">
        <f>'[5]Chot 15,8 CTMTQG bc ktoan'!L63</f>
        <v>11959.359</v>
      </c>
      <c r="H37" s="176">
        <f>'[5]Chot 15,8 CTMTQG bc ktoan'!M63</f>
        <v>1333.8200000000002</v>
      </c>
      <c r="I37" s="176">
        <f t="shared" si="15"/>
        <v>13293.179</v>
      </c>
      <c r="J37" s="176">
        <f t="shared" si="16"/>
        <v>11959.359</v>
      </c>
      <c r="K37" s="176">
        <f>'[5]Chot 15,8 CTMTQG bc ktoan'!L63</f>
        <v>11959.359</v>
      </c>
      <c r="L37" s="176"/>
      <c r="M37" s="176">
        <f t="shared" si="17"/>
        <v>1333.8200000000002</v>
      </c>
      <c r="N37" s="177">
        <f>'[5]Chot 15,8 CTMTQG bc ktoan'!M63</f>
        <v>1333.8200000000002</v>
      </c>
      <c r="O37" s="178"/>
      <c r="P37" s="179">
        <f t="shared" si="4"/>
        <v>0.4127291045702931</v>
      </c>
      <c r="Q37" s="180">
        <f t="shared" si="2"/>
        <v>0.7654969596108302</v>
      </c>
      <c r="R37" s="180">
        <f t="shared" si="2"/>
        <v>8.0423274042809773E-2</v>
      </c>
    </row>
    <row r="38" spans="1:18" s="149" customFormat="1" ht="27.75" customHeight="1">
      <c r="A38" s="174" t="s">
        <v>189</v>
      </c>
      <c r="B38" s="181" t="s">
        <v>444</v>
      </c>
      <c r="C38" s="176">
        <f t="shared" si="13"/>
        <v>9468.8193359375</v>
      </c>
      <c r="D38" s="176">
        <f>'[5]Chot 15,8 CTMTQG bc ktoan'!G64+'[5]Chot 15,8 CTMTQG bc ktoan'!H64</f>
        <v>4783.8193359375</v>
      </c>
      <c r="E38" s="177">
        <f>'[5]Chot 15,8 CTMTQG bc ktoan'!I64+'[5]Chot 15,8 CTMTQG bc ktoan'!J64</f>
        <v>4685</v>
      </c>
      <c r="F38" s="176">
        <f t="shared" si="14"/>
        <v>4291</v>
      </c>
      <c r="G38" s="176">
        <f>'[5]Chot 15,8 CTMTQG bc ktoan'!L64</f>
        <v>3450</v>
      </c>
      <c r="H38" s="176">
        <f>'[5]Chot 15,8 CTMTQG bc ktoan'!M64</f>
        <v>841</v>
      </c>
      <c r="I38" s="176">
        <f t="shared" si="15"/>
        <v>4291</v>
      </c>
      <c r="J38" s="176">
        <f t="shared" si="16"/>
        <v>3450</v>
      </c>
      <c r="K38" s="176">
        <f>'[5]Chot 15,8 CTMTQG bc ktoan'!L64</f>
        <v>3450</v>
      </c>
      <c r="L38" s="176"/>
      <c r="M38" s="176">
        <f t="shared" si="17"/>
        <v>841</v>
      </c>
      <c r="N38" s="177">
        <f>'[5]Chot 15,8 CTMTQG bc ktoan'!M64</f>
        <v>841</v>
      </c>
      <c r="O38" s="178"/>
      <c r="P38" s="179">
        <f t="shared" si="4"/>
        <v>0.45317159909410731</v>
      </c>
      <c r="Q38" s="180">
        <f t="shared" si="2"/>
        <v>0.72118108099997735</v>
      </c>
      <c r="R38" s="180">
        <f t="shared" si="2"/>
        <v>0.17950907150480255</v>
      </c>
    </row>
    <row r="39" spans="1:18" s="149" customFormat="1" ht="27.75" customHeight="1">
      <c r="A39" s="174" t="s">
        <v>189</v>
      </c>
      <c r="B39" s="181" t="s">
        <v>445</v>
      </c>
      <c r="C39" s="176">
        <f t="shared" si="13"/>
        <v>32468</v>
      </c>
      <c r="D39" s="176">
        <f>'[5]Chot 15,8 CTMTQG bc ktoan'!G65+'[5]Chot 15,8 CTMTQG bc ktoan'!H65</f>
        <v>15331</v>
      </c>
      <c r="E39" s="177">
        <f>'[5]Chot 15,8 CTMTQG bc ktoan'!I65+'[5]Chot 15,8 CTMTQG bc ktoan'!J65</f>
        <v>17137</v>
      </c>
      <c r="F39" s="176">
        <f t="shared" si="14"/>
        <v>16580.89</v>
      </c>
      <c r="G39" s="176">
        <f>'[5]Chot 15,8 CTMTQG bc ktoan'!L65</f>
        <v>14490</v>
      </c>
      <c r="H39" s="176">
        <f>'[5]Chot 15,8 CTMTQG bc ktoan'!M65</f>
        <v>2090.89</v>
      </c>
      <c r="I39" s="176">
        <f t="shared" si="15"/>
        <v>16580.89</v>
      </c>
      <c r="J39" s="176">
        <f t="shared" si="16"/>
        <v>14490</v>
      </c>
      <c r="K39" s="176">
        <f>'[5]Chot 15,8 CTMTQG bc ktoan'!L65</f>
        <v>14490</v>
      </c>
      <c r="L39" s="176"/>
      <c r="M39" s="176">
        <f t="shared" si="17"/>
        <v>2090.89</v>
      </c>
      <c r="N39" s="177">
        <f>'[5]Chot 15,8 CTMTQG bc ktoan'!M65</f>
        <v>2090.89</v>
      </c>
      <c r="O39" s="178"/>
      <c r="P39" s="179">
        <f t="shared" si="4"/>
        <v>0.51068405814956264</v>
      </c>
      <c r="Q39" s="180">
        <f t="shared" si="2"/>
        <v>0.94514382623442694</v>
      </c>
      <c r="R39" s="180">
        <f t="shared" si="2"/>
        <v>0.12201027017564334</v>
      </c>
    </row>
    <row r="40" spans="1:18" s="149" customFormat="1" ht="27.75" customHeight="1">
      <c r="A40" s="174" t="s">
        <v>189</v>
      </c>
      <c r="B40" s="182" t="s">
        <v>446</v>
      </c>
      <c r="C40" s="176">
        <f t="shared" si="13"/>
        <v>26322.888671875</v>
      </c>
      <c r="D40" s="176">
        <f>'[5]Chot 15,8 CTMTQG bc ktoan'!G66+'[5]Chot 15,8 CTMTQG bc ktoan'!H66</f>
        <v>13130.888671875</v>
      </c>
      <c r="E40" s="177">
        <f>'[5]Chot 15,8 CTMTQG bc ktoan'!I66+'[5]Chot 15,8 CTMTQG bc ktoan'!J66</f>
        <v>13192</v>
      </c>
      <c r="F40" s="176">
        <f t="shared" si="14"/>
        <v>11855.652000000002</v>
      </c>
      <c r="G40" s="176">
        <f>'[5]Chot 15,8 CTMTQG bc ktoan'!L66</f>
        <v>10798.846000000001</v>
      </c>
      <c r="H40" s="176">
        <f>'[5]Chot 15,8 CTMTQG bc ktoan'!M66</f>
        <v>1056.806</v>
      </c>
      <c r="I40" s="176">
        <f t="shared" si="15"/>
        <v>11855.652000000002</v>
      </c>
      <c r="J40" s="176">
        <f t="shared" si="16"/>
        <v>10798.846000000001</v>
      </c>
      <c r="K40" s="176">
        <f>'[5]Chot 15,8 CTMTQG bc ktoan'!L66</f>
        <v>10798.846000000001</v>
      </c>
      <c r="L40" s="176"/>
      <c r="M40" s="176">
        <f t="shared" si="17"/>
        <v>1056.806</v>
      </c>
      <c r="N40" s="177">
        <f>'[5]Chot 15,8 CTMTQG bc ktoan'!M66</f>
        <v>1056.806</v>
      </c>
      <c r="O40" s="178"/>
      <c r="P40" s="179">
        <f t="shared" si="4"/>
        <v>0.4503932736176981</v>
      </c>
      <c r="Q40" s="180">
        <f t="shared" si="2"/>
        <v>0.82240024036834669</v>
      </c>
      <c r="R40" s="180">
        <f t="shared" si="2"/>
        <v>8.0109611885991514E-2</v>
      </c>
    </row>
    <row r="41" spans="1:18" s="149" customFormat="1" ht="27.75" customHeight="1">
      <c r="A41" s="174" t="s">
        <v>189</v>
      </c>
      <c r="B41" s="181" t="s">
        <v>331</v>
      </c>
      <c r="C41" s="176">
        <f t="shared" si="13"/>
        <v>24206.8056640625</v>
      </c>
      <c r="D41" s="176">
        <f>'[5]Chot 15,8 CTMTQG bc ktoan'!G67+'[5]Chot 15,8 CTMTQG bc ktoan'!H67</f>
        <v>11406.8056640625</v>
      </c>
      <c r="E41" s="177">
        <f>'[5]Chot 15,8 CTMTQG bc ktoan'!I67+'[5]Chot 15,8 CTMTQG bc ktoan'!J67</f>
        <v>12800</v>
      </c>
      <c r="F41" s="176">
        <f t="shared" si="14"/>
        <v>14183.539999999999</v>
      </c>
      <c r="G41" s="176">
        <f>'[5]Chot 15,8 CTMTQG bc ktoan'!L67</f>
        <v>11611.539999999999</v>
      </c>
      <c r="H41" s="176">
        <f>'[5]Chot 15,8 CTMTQG bc ktoan'!M67</f>
        <v>2572</v>
      </c>
      <c r="I41" s="176">
        <f t="shared" si="15"/>
        <v>14183.539999999999</v>
      </c>
      <c r="J41" s="176">
        <f t="shared" si="16"/>
        <v>11611.539999999999</v>
      </c>
      <c r="K41" s="176">
        <f>'[5]Chot 15,8 CTMTQG bc ktoan'!L67</f>
        <v>11611.539999999999</v>
      </c>
      <c r="L41" s="176"/>
      <c r="M41" s="176">
        <f t="shared" si="17"/>
        <v>2572</v>
      </c>
      <c r="N41" s="177">
        <f>'[5]Chot 15,8 CTMTQG bc ktoan'!M67</f>
        <v>2572</v>
      </c>
      <c r="O41" s="178"/>
      <c r="P41" s="179">
        <f t="shared" si="4"/>
        <v>0.58593191505052344</v>
      </c>
      <c r="Q41" s="180">
        <f t="shared" si="2"/>
        <v>1.017948437272191</v>
      </c>
      <c r="R41" s="180">
        <f t="shared" si="2"/>
        <v>0.20093749999999999</v>
      </c>
    </row>
    <row r="42" spans="1:18" s="149" customFormat="1" ht="27.75" customHeight="1">
      <c r="A42" s="174" t="s">
        <v>189</v>
      </c>
      <c r="B42" s="175" t="s">
        <v>447</v>
      </c>
      <c r="C42" s="176">
        <f t="shared" si="13"/>
        <v>25777</v>
      </c>
      <c r="D42" s="176">
        <f>'[5]Chot 15,8 CTMTQG bc ktoan'!G68+'[5]Chot 15,8 CTMTQG bc ktoan'!H68</f>
        <v>12922</v>
      </c>
      <c r="E42" s="177">
        <f>'[5]Chot 15,8 CTMTQG bc ktoan'!I68+'[5]Chot 15,8 CTMTQG bc ktoan'!J68</f>
        <v>12855</v>
      </c>
      <c r="F42" s="176">
        <f t="shared" si="14"/>
        <v>9639.9979999999996</v>
      </c>
      <c r="G42" s="176">
        <f>'[5]Chot 15,8 CTMTQG bc ktoan'!L68</f>
        <v>8456.9979999999996</v>
      </c>
      <c r="H42" s="176">
        <f>'[5]Chot 15,8 CTMTQG bc ktoan'!M68</f>
        <v>1183</v>
      </c>
      <c r="I42" s="176">
        <f t="shared" si="15"/>
        <v>9639.9979999999996</v>
      </c>
      <c r="J42" s="176">
        <f t="shared" si="16"/>
        <v>8456.9979999999996</v>
      </c>
      <c r="K42" s="176">
        <f>'[5]Chot 15,8 CTMTQG bc ktoan'!L68</f>
        <v>8456.9979999999996</v>
      </c>
      <c r="L42" s="176"/>
      <c r="M42" s="176">
        <f t="shared" si="17"/>
        <v>1183</v>
      </c>
      <c r="N42" s="177">
        <f>'[5]Chot 15,8 CTMTQG bc ktoan'!M68</f>
        <v>1183</v>
      </c>
      <c r="O42" s="178"/>
      <c r="P42" s="179">
        <f t="shared" si="4"/>
        <v>0.37397672343562088</v>
      </c>
      <c r="Q42" s="180">
        <f t="shared" si="2"/>
        <v>0.65446509828199961</v>
      </c>
      <c r="R42" s="180">
        <f t="shared" si="2"/>
        <v>9.202644885258654E-2</v>
      </c>
    </row>
    <row r="43" spans="1:18" s="149" customFormat="1" ht="27.75" customHeight="1">
      <c r="A43" s="174" t="s">
        <v>189</v>
      </c>
      <c r="B43" s="182" t="s">
        <v>387</v>
      </c>
      <c r="C43" s="176">
        <f t="shared" si="13"/>
        <v>37540</v>
      </c>
      <c r="D43" s="176">
        <f>'[5]Chot 15,8 CTMTQG bc ktoan'!G69+'[5]Chot 15,8 CTMTQG bc ktoan'!H69</f>
        <v>17053</v>
      </c>
      <c r="E43" s="177">
        <f>'[5]Chot 15,8 CTMTQG bc ktoan'!I69+'[5]Chot 15,8 CTMTQG bc ktoan'!J69</f>
        <v>20487</v>
      </c>
      <c r="F43" s="176">
        <f t="shared" si="14"/>
        <v>17552</v>
      </c>
      <c r="G43" s="176">
        <f>'[5]Chot 15,8 CTMTQG bc ktoan'!L69</f>
        <v>15821</v>
      </c>
      <c r="H43" s="176">
        <f>'[5]Chot 15,8 CTMTQG bc ktoan'!M69</f>
        <v>1731</v>
      </c>
      <c r="I43" s="176">
        <f t="shared" si="15"/>
        <v>17552</v>
      </c>
      <c r="J43" s="176">
        <f t="shared" si="16"/>
        <v>15821</v>
      </c>
      <c r="K43" s="176">
        <f>'[5]Chot 15,8 CTMTQG bc ktoan'!L69</f>
        <v>15821</v>
      </c>
      <c r="L43" s="183"/>
      <c r="M43" s="176">
        <f t="shared" si="17"/>
        <v>1731</v>
      </c>
      <c r="N43" s="177">
        <f>'[5]Chot 15,8 CTMTQG bc ktoan'!M69</f>
        <v>1731</v>
      </c>
      <c r="O43" s="183"/>
      <c r="P43" s="179">
        <f t="shared" si="4"/>
        <v>0.46755460841768781</v>
      </c>
      <c r="Q43" s="180">
        <f t="shared" si="2"/>
        <v>0.9277546472761391</v>
      </c>
      <c r="R43" s="180">
        <f t="shared" si="2"/>
        <v>8.4492605066627618E-2</v>
      </c>
    </row>
    <row r="44" spans="1:18" s="149" customFormat="1" ht="27.75" customHeight="1">
      <c r="A44" s="174" t="s">
        <v>189</v>
      </c>
      <c r="B44" s="182" t="s">
        <v>448</v>
      </c>
      <c r="C44" s="176">
        <f t="shared" si="13"/>
        <v>111110</v>
      </c>
      <c r="D44" s="176">
        <f>'[5]Chot 15,8 CTMTQG bc ktoan'!G70+'[5]Chot 15,8 CTMTQG bc ktoan'!H70</f>
        <v>51113</v>
      </c>
      <c r="E44" s="177">
        <f>'[5]Chot 15,8 CTMTQG bc ktoan'!I70+'[5]Chot 15,8 CTMTQG bc ktoan'!J70</f>
        <v>59997</v>
      </c>
      <c r="F44" s="176">
        <f t="shared" si="14"/>
        <v>30003</v>
      </c>
      <c r="G44" s="176">
        <f>'[5]Chot 15,8 CTMTQG bc ktoan'!L70</f>
        <v>25346</v>
      </c>
      <c r="H44" s="176">
        <f>'[5]Chot 15,8 CTMTQG bc ktoan'!M70</f>
        <v>4657</v>
      </c>
      <c r="I44" s="176">
        <f t="shared" si="15"/>
        <v>30003</v>
      </c>
      <c r="J44" s="176">
        <f t="shared" si="16"/>
        <v>25346</v>
      </c>
      <c r="K44" s="176">
        <f>'[5]Chot 15,8 CTMTQG bc ktoan'!L70</f>
        <v>25346</v>
      </c>
      <c r="L44" s="176"/>
      <c r="M44" s="176">
        <f t="shared" si="17"/>
        <v>4657</v>
      </c>
      <c r="N44" s="177">
        <f>'[5]Chot 15,8 CTMTQG bc ktoan'!M70</f>
        <v>4657</v>
      </c>
      <c r="O44" s="178"/>
      <c r="P44" s="179">
        <f t="shared" si="4"/>
        <v>0.27002970029700296</v>
      </c>
      <c r="Q44" s="180">
        <f t="shared" si="2"/>
        <v>0.49588167393813709</v>
      </c>
      <c r="R44" s="180">
        <f t="shared" si="2"/>
        <v>7.762054769405137E-2</v>
      </c>
    </row>
    <row r="45" spans="1:18" s="149" customFormat="1" ht="27.75" customHeight="1">
      <c r="A45" s="174" t="s">
        <v>189</v>
      </c>
      <c r="B45" s="181" t="s">
        <v>449</v>
      </c>
      <c r="C45" s="176">
        <f t="shared" si="13"/>
        <v>6322</v>
      </c>
      <c r="D45" s="176">
        <f>'[5]Chot 15,8 CTMTQG bc ktoan'!G71+'[5]Chot 15,8 CTMTQG bc ktoan'!H71</f>
        <v>5347</v>
      </c>
      <c r="E45" s="177">
        <f>'[5]Chot 15,8 CTMTQG bc ktoan'!I71+'[5]Chot 15,8 CTMTQG bc ktoan'!J71</f>
        <v>975</v>
      </c>
      <c r="F45" s="176">
        <f t="shared" si="14"/>
        <v>901.56400000000008</v>
      </c>
      <c r="G45" s="176">
        <f>'[5]Chot 15,8 CTMTQG bc ktoan'!L71</f>
        <v>706.24</v>
      </c>
      <c r="H45" s="176">
        <f>'[5]Chot 15,8 CTMTQG bc ktoan'!M71</f>
        <v>195.32400000000001</v>
      </c>
      <c r="I45" s="176">
        <f t="shared" si="15"/>
        <v>901.56400000000008</v>
      </c>
      <c r="J45" s="176">
        <f t="shared" si="16"/>
        <v>706.24</v>
      </c>
      <c r="K45" s="176">
        <f>'[5]Chot 15,8 CTMTQG bc ktoan'!L71</f>
        <v>706.24</v>
      </c>
      <c r="L45" s="176"/>
      <c r="M45" s="176">
        <f t="shared" si="17"/>
        <v>195.32400000000001</v>
      </c>
      <c r="N45" s="177">
        <f>'[5]Chot 15,8 CTMTQG bc ktoan'!M71</f>
        <v>195.32400000000001</v>
      </c>
      <c r="O45" s="178"/>
      <c r="P45" s="179">
        <f t="shared" si="4"/>
        <v>0.14260740272065803</v>
      </c>
      <c r="Q45" s="180">
        <f t="shared" si="2"/>
        <v>0.13208154105105666</v>
      </c>
      <c r="R45" s="180">
        <f t="shared" si="2"/>
        <v>0.2003323076923077</v>
      </c>
    </row>
    <row r="46" spans="1:18" s="149" customFormat="1" ht="27.75" customHeight="1">
      <c r="A46" s="174" t="s">
        <v>189</v>
      </c>
      <c r="B46" s="181" t="s">
        <v>450</v>
      </c>
      <c r="C46" s="176">
        <f t="shared" si="13"/>
        <v>14535.323974609375</v>
      </c>
      <c r="D46" s="176">
        <f>'[5]Chot 15,8 CTMTQG bc ktoan'!G72+'[5]Chot 15,8 CTMTQG bc ktoan'!H72</f>
        <v>6405.323974609375</v>
      </c>
      <c r="E46" s="177">
        <f>'[5]Chot 15,8 CTMTQG bc ktoan'!I72+'[5]Chot 15,8 CTMTQG bc ktoan'!J72</f>
        <v>8130</v>
      </c>
      <c r="F46" s="176">
        <f t="shared" si="14"/>
        <v>3588.6000000000004</v>
      </c>
      <c r="G46" s="176">
        <f>'[5]Chot 15,8 CTMTQG bc ktoan'!L72</f>
        <v>3135.6000000000004</v>
      </c>
      <c r="H46" s="176">
        <f>'[5]Chot 15,8 CTMTQG bc ktoan'!M72</f>
        <v>453</v>
      </c>
      <c r="I46" s="176">
        <f t="shared" si="15"/>
        <v>3588.6000000000004</v>
      </c>
      <c r="J46" s="176">
        <f t="shared" si="16"/>
        <v>3135.6000000000004</v>
      </c>
      <c r="K46" s="176">
        <f>'[5]Chot 15,8 CTMTQG bc ktoan'!L72</f>
        <v>3135.6000000000004</v>
      </c>
      <c r="L46" s="176"/>
      <c r="M46" s="176">
        <f t="shared" si="17"/>
        <v>453</v>
      </c>
      <c r="N46" s="177">
        <f>'[5]Chot 15,8 CTMTQG bc ktoan'!M72</f>
        <v>453</v>
      </c>
      <c r="O46" s="178"/>
      <c r="P46" s="179">
        <f t="shared" si="4"/>
        <v>0.24688820189138172</v>
      </c>
      <c r="Q46" s="180">
        <f t="shared" si="2"/>
        <v>0.48953027394546789</v>
      </c>
      <c r="R46" s="180">
        <f t="shared" si="2"/>
        <v>5.5719557195571957E-2</v>
      </c>
    </row>
    <row r="47" spans="1:18" s="149" customFormat="1" ht="27.75" customHeight="1">
      <c r="A47" s="174" t="s">
        <v>189</v>
      </c>
      <c r="B47" s="181" t="s">
        <v>451</v>
      </c>
      <c r="C47" s="176">
        <f t="shared" si="13"/>
        <v>17039</v>
      </c>
      <c r="D47" s="176">
        <f>'[5]Chot 15,8 CTMTQG bc ktoan'!G73+'[5]Chot 15,8 CTMTQG bc ktoan'!H73</f>
        <v>8043</v>
      </c>
      <c r="E47" s="177">
        <f>'[5]Chot 15,8 CTMTQG bc ktoan'!I73+'[5]Chot 15,8 CTMTQG bc ktoan'!J73</f>
        <v>8996</v>
      </c>
      <c r="F47" s="176">
        <f t="shared" si="14"/>
        <v>6486.2019999999993</v>
      </c>
      <c r="G47" s="176">
        <f>'[5]Chot 15,8 CTMTQG bc ktoan'!L73</f>
        <v>5896.4989999999998</v>
      </c>
      <c r="H47" s="176">
        <f>'[5]Chot 15,8 CTMTQG bc ktoan'!M73</f>
        <v>589.70299999999997</v>
      </c>
      <c r="I47" s="176">
        <f t="shared" si="15"/>
        <v>6486.2019999999993</v>
      </c>
      <c r="J47" s="176">
        <f t="shared" si="16"/>
        <v>5896.4989999999998</v>
      </c>
      <c r="K47" s="176">
        <f>'[5]Chot 15,8 CTMTQG bc ktoan'!L73</f>
        <v>5896.4989999999998</v>
      </c>
      <c r="L47" s="176"/>
      <c r="M47" s="176">
        <f t="shared" si="17"/>
        <v>589.70299999999997</v>
      </c>
      <c r="N47" s="177">
        <f>'[5]Chot 15,8 CTMTQG bc ktoan'!M73</f>
        <v>589.70299999999997</v>
      </c>
      <c r="O47" s="178"/>
      <c r="P47" s="179">
        <f t="shared" si="4"/>
        <v>0.38066799694817766</v>
      </c>
      <c r="Q47" s="180">
        <f t="shared" si="2"/>
        <v>0.73312184508268052</v>
      </c>
      <c r="R47" s="180">
        <f t="shared" si="2"/>
        <v>6.5551689639839927E-2</v>
      </c>
    </row>
    <row r="48" spans="1:18" s="153" customFormat="1" ht="24" customHeight="1">
      <c r="A48" s="172">
        <v>3</v>
      </c>
      <c r="B48" s="186" t="s">
        <v>452</v>
      </c>
      <c r="C48" s="173">
        <f t="shared" si="13"/>
        <v>18055</v>
      </c>
      <c r="D48" s="173"/>
      <c r="E48" s="187">
        <f>'[5]Chot 15,8 CTMTQG bc ktoan'!F74</f>
        <v>18055</v>
      </c>
      <c r="F48" s="173"/>
      <c r="G48" s="173"/>
      <c r="H48" s="173"/>
      <c r="I48" s="173"/>
      <c r="J48" s="173"/>
      <c r="K48" s="173"/>
      <c r="L48" s="173"/>
      <c r="M48" s="173"/>
      <c r="N48" s="187"/>
      <c r="O48" s="188"/>
      <c r="P48" s="171">
        <f t="shared" si="4"/>
        <v>0</v>
      </c>
      <c r="Q48" s="169"/>
      <c r="R48" s="169">
        <f t="shared" si="2"/>
        <v>0</v>
      </c>
    </row>
    <row r="49" spans="1:18" s="149" customFormat="1" ht="25.5">
      <c r="A49" s="172" t="s">
        <v>84</v>
      </c>
      <c r="B49" s="186" t="s">
        <v>453</v>
      </c>
      <c r="C49" s="173">
        <f>C50+C54+C68</f>
        <v>31443</v>
      </c>
      <c r="D49" s="173">
        <f t="shared" ref="D49:O49" si="18">D50+D54+D68</f>
        <v>0</v>
      </c>
      <c r="E49" s="173">
        <f t="shared" si="18"/>
        <v>31443</v>
      </c>
      <c r="F49" s="173">
        <f t="shared" si="18"/>
        <v>29927.869999999995</v>
      </c>
      <c r="G49" s="173">
        <f t="shared" si="18"/>
        <v>24067</v>
      </c>
      <c r="H49" s="173">
        <f t="shared" si="18"/>
        <v>5860.87</v>
      </c>
      <c r="I49" s="173">
        <f>I50+I54+I68</f>
        <v>29927.869999999995</v>
      </c>
      <c r="J49" s="173">
        <f t="shared" si="18"/>
        <v>24067</v>
      </c>
      <c r="K49" s="173">
        <f t="shared" si="18"/>
        <v>24067</v>
      </c>
      <c r="L49" s="173">
        <f t="shared" si="18"/>
        <v>0</v>
      </c>
      <c r="M49" s="173">
        <f t="shared" si="18"/>
        <v>5860.87</v>
      </c>
      <c r="N49" s="173">
        <f t="shared" si="18"/>
        <v>5860.87</v>
      </c>
      <c r="O49" s="173">
        <f t="shared" si="18"/>
        <v>0</v>
      </c>
      <c r="P49" s="171">
        <f t="shared" si="4"/>
        <v>0.95181344019336567</v>
      </c>
      <c r="Q49" s="180"/>
      <c r="R49" s="180">
        <f t="shared" si="2"/>
        <v>0.18639665426327004</v>
      </c>
    </row>
    <row r="50" spans="1:18" s="149" customFormat="1" ht="15">
      <c r="A50" s="172">
        <v>1</v>
      </c>
      <c r="B50" s="170" t="s">
        <v>421</v>
      </c>
      <c r="C50" s="173">
        <f t="shared" ref="C50:I50" si="19">C51+C52+C53</f>
        <v>6335</v>
      </c>
      <c r="D50" s="173">
        <f t="shared" si="19"/>
        <v>0</v>
      </c>
      <c r="E50" s="173">
        <f t="shared" si="19"/>
        <v>6335</v>
      </c>
      <c r="F50" s="173">
        <f t="shared" si="19"/>
        <v>1932</v>
      </c>
      <c r="G50" s="173">
        <f t="shared" si="19"/>
        <v>0</v>
      </c>
      <c r="H50" s="173">
        <f t="shared" si="19"/>
        <v>1932</v>
      </c>
      <c r="I50" s="173">
        <f t="shared" si="19"/>
        <v>1932</v>
      </c>
      <c r="J50" s="173">
        <f t="shared" ref="J50:O50" si="20">J51+J52+J53</f>
        <v>0</v>
      </c>
      <c r="K50" s="173">
        <f t="shared" si="20"/>
        <v>0</v>
      </c>
      <c r="L50" s="173">
        <f t="shared" si="20"/>
        <v>0</v>
      </c>
      <c r="M50" s="173">
        <f t="shared" si="20"/>
        <v>1932</v>
      </c>
      <c r="N50" s="173">
        <f t="shared" si="20"/>
        <v>1932</v>
      </c>
      <c r="O50" s="173">
        <f t="shared" si="20"/>
        <v>0</v>
      </c>
      <c r="P50" s="171">
        <f t="shared" si="4"/>
        <v>0.30497237569060776</v>
      </c>
      <c r="Q50" s="180"/>
      <c r="R50" s="180">
        <f t="shared" si="2"/>
        <v>0.30497237569060776</v>
      </c>
    </row>
    <row r="51" spans="1:18" s="149" customFormat="1" ht="25.5">
      <c r="A51" s="189" t="s">
        <v>189</v>
      </c>
      <c r="B51" s="190" t="s">
        <v>347</v>
      </c>
      <c r="C51" s="176">
        <f>D51+E51</f>
        <v>6122</v>
      </c>
      <c r="D51" s="176"/>
      <c r="E51" s="176">
        <f>'[5]Chot 15,8 CTMTQG bc ktoan'!J14</f>
        <v>6122</v>
      </c>
      <c r="F51" s="176">
        <f>G51+H51</f>
        <v>1815</v>
      </c>
      <c r="G51" s="176">
        <f>J51</f>
        <v>0</v>
      </c>
      <c r="H51" s="176">
        <f>M51</f>
        <v>1815</v>
      </c>
      <c r="I51" s="176">
        <f>J51+M51</f>
        <v>1815</v>
      </c>
      <c r="J51" s="176">
        <f>K51+L51</f>
        <v>0</v>
      </c>
      <c r="K51" s="176"/>
      <c r="L51" s="176"/>
      <c r="M51" s="176">
        <f>N51+O51</f>
        <v>1815</v>
      </c>
      <c r="N51" s="176">
        <f>'[5]Chot 15,8 CTMTQG bc ktoan'!M14</f>
        <v>1815</v>
      </c>
      <c r="O51" s="176"/>
      <c r="P51" s="179">
        <f t="shared" si="4"/>
        <v>0.29647174126102582</v>
      </c>
      <c r="Q51" s="180"/>
      <c r="R51" s="180">
        <f t="shared" si="2"/>
        <v>0.29647174126102582</v>
      </c>
    </row>
    <row r="52" spans="1:18" s="149" customFormat="1" ht="15">
      <c r="A52" s="189" t="s">
        <v>189</v>
      </c>
      <c r="B52" s="190" t="s">
        <v>454</v>
      </c>
      <c r="C52" s="176">
        <f>D52+E52</f>
        <v>96</v>
      </c>
      <c r="D52" s="176"/>
      <c r="E52" s="176">
        <f>'[5]Chot 15,8 CTMTQG bc ktoan'!J15</f>
        <v>96</v>
      </c>
      <c r="F52" s="176">
        <f>G52+H52</f>
        <v>0</v>
      </c>
      <c r="G52" s="176">
        <f>J52</f>
        <v>0</v>
      </c>
      <c r="H52" s="176">
        <f>M52</f>
        <v>0</v>
      </c>
      <c r="I52" s="176">
        <f>J52+M52</f>
        <v>0</v>
      </c>
      <c r="J52" s="176">
        <f>K52+L52</f>
        <v>0</v>
      </c>
      <c r="K52" s="176"/>
      <c r="L52" s="176"/>
      <c r="M52" s="176">
        <f>N52+O52</f>
        <v>0</v>
      </c>
      <c r="N52" s="176">
        <f>'[5]Chot 15,8 CTMTQG bc ktoan'!M15</f>
        <v>0</v>
      </c>
      <c r="O52" s="176"/>
      <c r="P52" s="179">
        <f t="shared" si="4"/>
        <v>0</v>
      </c>
      <c r="Q52" s="180"/>
      <c r="R52" s="180">
        <f t="shared" si="2"/>
        <v>0</v>
      </c>
    </row>
    <row r="53" spans="1:18" s="149" customFormat="1" ht="25.5">
      <c r="A53" s="189" t="s">
        <v>189</v>
      </c>
      <c r="B53" s="190" t="s">
        <v>455</v>
      </c>
      <c r="C53" s="176">
        <f>D53+E53</f>
        <v>117</v>
      </c>
      <c r="D53" s="176"/>
      <c r="E53" s="176">
        <f>'[5]Chot 15,8 CTMTQG bc ktoan'!J16</f>
        <v>117</v>
      </c>
      <c r="F53" s="176">
        <f>G53+H53</f>
        <v>117</v>
      </c>
      <c r="G53" s="176">
        <f>J53</f>
        <v>0</v>
      </c>
      <c r="H53" s="176">
        <f>M53</f>
        <v>117</v>
      </c>
      <c r="I53" s="176">
        <f>J53+M53</f>
        <v>117</v>
      </c>
      <c r="J53" s="176">
        <f>K53+L53</f>
        <v>0</v>
      </c>
      <c r="K53" s="176"/>
      <c r="L53" s="176"/>
      <c r="M53" s="176">
        <f>N53+O53</f>
        <v>117</v>
      </c>
      <c r="N53" s="176">
        <f>'[5]Chot 15,8 CTMTQG bc ktoan'!M16</f>
        <v>117</v>
      </c>
      <c r="O53" s="176"/>
      <c r="P53" s="179">
        <f t="shared" si="4"/>
        <v>1</v>
      </c>
      <c r="Q53" s="180"/>
      <c r="R53" s="180">
        <f t="shared" si="2"/>
        <v>1</v>
      </c>
    </row>
    <row r="54" spans="1:18" s="149" customFormat="1" ht="22.5" customHeight="1">
      <c r="A54" s="172">
        <v>2</v>
      </c>
      <c r="B54" s="185" t="s">
        <v>442</v>
      </c>
      <c r="C54" s="173">
        <f>SUM(C55:C67)</f>
        <v>24067</v>
      </c>
      <c r="D54" s="173">
        <f>SUM(D55:D67)</f>
        <v>0</v>
      </c>
      <c r="E54" s="173">
        <f>SUM(E55:E67)</f>
        <v>24067</v>
      </c>
      <c r="F54" s="173">
        <f t="shared" ref="F54:O54" si="21">SUM(F55:F67)</f>
        <v>27995.869999999995</v>
      </c>
      <c r="G54" s="173">
        <f t="shared" si="21"/>
        <v>24067</v>
      </c>
      <c r="H54" s="173">
        <f t="shared" si="21"/>
        <v>3928.87</v>
      </c>
      <c r="I54" s="173">
        <f t="shared" si="21"/>
        <v>27995.869999999995</v>
      </c>
      <c r="J54" s="173">
        <f t="shared" si="21"/>
        <v>24067</v>
      </c>
      <c r="K54" s="173">
        <f t="shared" si="21"/>
        <v>24067</v>
      </c>
      <c r="L54" s="173">
        <f t="shared" si="21"/>
        <v>0</v>
      </c>
      <c r="M54" s="173">
        <f t="shared" si="21"/>
        <v>3928.87</v>
      </c>
      <c r="N54" s="173">
        <f t="shared" si="21"/>
        <v>3928.87</v>
      </c>
      <c r="O54" s="173">
        <f t="shared" si="21"/>
        <v>0</v>
      </c>
      <c r="P54" s="171">
        <f t="shared" si="4"/>
        <v>1.1632471849420367</v>
      </c>
      <c r="Q54" s="180"/>
      <c r="R54" s="180">
        <f t="shared" si="2"/>
        <v>0.1632471849420368</v>
      </c>
    </row>
    <row r="55" spans="1:18" s="149" customFormat="1" ht="24.75" customHeight="1">
      <c r="A55" s="174" t="s">
        <v>189</v>
      </c>
      <c r="B55" s="181" t="s">
        <v>394</v>
      </c>
      <c r="C55" s="176">
        <f>D55+E55</f>
        <v>2202</v>
      </c>
      <c r="D55" s="176"/>
      <c r="E55" s="176">
        <f>'[5]Chot 15,8 CTMTQG bc ktoan'!J21</f>
        <v>2202</v>
      </c>
      <c r="F55" s="176">
        <f>G55+H55</f>
        <v>2756.9639999999999</v>
      </c>
      <c r="G55" s="176">
        <f>J55</f>
        <v>2202</v>
      </c>
      <c r="H55" s="176">
        <f>M55</f>
        <v>554.96400000000006</v>
      </c>
      <c r="I55" s="176">
        <f>J55+M55</f>
        <v>2756.9639999999999</v>
      </c>
      <c r="J55" s="176">
        <f>K55+L55</f>
        <v>2202</v>
      </c>
      <c r="K55" s="176">
        <f>'[5]Chot 15,8 CTMTQG bc ktoan'!L21</f>
        <v>2202</v>
      </c>
      <c r="L55" s="176"/>
      <c r="M55" s="176">
        <f>N55+O55</f>
        <v>554.96400000000006</v>
      </c>
      <c r="N55" s="177">
        <f>'[5]Chot 15,8 CTMTQG bc ktoan'!M21</f>
        <v>554.96400000000006</v>
      </c>
      <c r="O55" s="178"/>
      <c r="P55" s="179">
        <f t="shared" si="4"/>
        <v>1.2520272479564032</v>
      </c>
      <c r="Q55" s="180"/>
      <c r="R55" s="180">
        <f t="shared" si="2"/>
        <v>0.2520272479564033</v>
      </c>
    </row>
    <row r="56" spans="1:18" s="149" customFormat="1" ht="24.75" customHeight="1">
      <c r="A56" s="174" t="s">
        <v>189</v>
      </c>
      <c r="B56" s="182" t="s">
        <v>456</v>
      </c>
      <c r="C56" s="176">
        <f t="shared" ref="C56:C68" si="22">D56+E56</f>
        <v>1634</v>
      </c>
      <c r="D56" s="176"/>
      <c r="E56" s="176">
        <f>'[5]Chot 15,8 CTMTQG bc ktoan'!J22</f>
        <v>1634</v>
      </c>
      <c r="F56" s="176">
        <f t="shared" ref="F56:F67" si="23">G56+H56</f>
        <v>2399.076</v>
      </c>
      <c r="G56" s="176">
        <f t="shared" ref="G56:G67" si="24">J56</f>
        <v>1634</v>
      </c>
      <c r="H56" s="176">
        <f t="shared" ref="H56:H67" si="25">M56</f>
        <v>765.07600000000002</v>
      </c>
      <c r="I56" s="176">
        <f t="shared" ref="I56:I68" si="26">J56+M56</f>
        <v>2399.076</v>
      </c>
      <c r="J56" s="176">
        <f t="shared" ref="J56:J67" si="27">K56+L56</f>
        <v>1634</v>
      </c>
      <c r="K56" s="176">
        <f>'[5]Chot 15,8 CTMTQG bc ktoan'!L22</f>
        <v>1634</v>
      </c>
      <c r="L56" s="176"/>
      <c r="M56" s="176">
        <f t="shared" ref="M56:M67" si="28">N56+O56</f>
        <v>765.07600000000002</v>
      </c>
      <c r="N56" s="177">
        <f>'[5]Chot 15,8 CTMTQG bc ktoan'!M22</f>
        <v>765.07600000000002</v>
      </c>
      <c r="O56" s="178"/>
      <c r="P56" s="179">
        <f t="shared" si="4"/>
        <v>1.4682227662178702</v>
      </c>
      <c r="Q56" s="180"/>
      <c r="R56" s="180">
        <f t="shared" si="2"/>
        <v>0.46822276621787029</v>
      </c>
    </row>
    <row r="57" spans="1:18" s="149" customFormat="1" ht="24.75" customHeight="1">
      <c r="A57" s="174" t="s">
        <v>189</v>
      </c>
      <c r="B57" s="181" t="s">
        <v>340</v>
      </c>
      <c r="C57" s="176">
        <f t="shared" si="22"/>
        <v>2245</v>
      </c>
      <c r="D57" s="176"/>
      <c r="E57" s="176">
        <f>'[5]Chot 15,8 CTMTQG bc ktoan'!J23</f>
        <v>2245</v>
      </c>
      <c r="F57" s="176">
        <f t="shared" si="23"/>
        <v>2596.42</v>
      </c>
      <c r="G57" s="176">
        <f t="shared" si="24"/>
        <v>2245</v>
      </c>
      <c r="H57" s="176">
        <f t="shared" si="25"/>
        <v>351.42</v>
      </c>
      <c r="I57" s="176">
        <f t="shared" si="26"/>
        <v>2596.42</v>
      </c>
      <c r="J57" s="176">
        <f t="shared" si="27"/>
        <v>2245</v>
      </c>
      <c r="K57" s="176">
        <f>'[5]Chot 15,8 CTMTQG bc ktoan'!L23</f>
        <v>2245</v>
      </c>
      <c r="L57" s="176"/>
      <c r="M57" s="176">
        <f t="shared" si="28"/>
        <v>351.42</v>
      </c>
      <c r="N57" s="177">
        <f>'[5]Chot 15,8 CTMTQG bc ktoan'!M23</f>
        <v>351.42</v>
      </c>
      <c r="O57" s="178"/>
      <c r="P57" s="179">
        <f t="shared" si="4"/>
        <v>1.1565345211581293</v>
      </c>
      <c r="Q57" s="180"/>
      <c r="R57" s="180">
        <f t="shared" si="2"/>
        <v>0.15653452115812919</v>
      </c>
    </row>
    <row r="58" spans="1:18" s="149" customFormat="1" ht="24.75" customHeight="1">
      <c r="A58" s="174" t="s">
        <v>189</v>
      </c>
      <c r="B58" s="175" t="s">
        <v>457</v>
      </c>
      <c r="C58" s="176">
        <f t="shared" si="22"/>
        <v>1556</v>
      </c>
      <c r="D58" s="176"/>
      <c r="E58" s="176">
        <f>'[5]Chot 15,8 CTMTQG bc ktoan'!J24</f>
        <v>1556</v>
      </c>
      <c r="F58" s="176">
        <f t="shared" si="23"/>
        <v>1573</v>
      </c>
      <c r="G58" s="176">
        <f t="shared" si="24"/>
        <v>1556</v>
      </c>
      <c r="H58" s="176">
        <f t="shared" si="25"/>
        <v>17</v>
      </c>
      <c r="I58" s="176">
        <f t="shared" si="26"/>
        <v>1573</v>
      </c>
      <c r="J58" s="176">
        <f t="shared" si="27"/>
        <v>1556</v>
      </c>
      <c r="K58" s="176">
        <f>'[5]Chot 15,8 CTMTQG bc ktoan'!L24</f>
        <v>1556</v>
      </c>
      <c r="L58" s="176"/>
      <c r="M58" s="176">
        <f t="shared" si="28"/>
        <v>17</v>
      </c>
      <c r="N58" s="177">
        <f>'[5]Chot 15,8 CTMTQG bc ktoan'!M24</f>
        <v>17</v>
      </c>
      <c r="O58" s="178"/>
      <c r="P58" s="179">
        <f t="shared" si="4"/>
        <v>1.0109254498714653</v>
      </c>
      <c r="Q58" s="180"/>
      <c r="R58" s="180">
        <f t="shared" si="2"/>
        <v>1.0925449871465296E-2</v>
      </c>
    </row>
    <row r="59" spans="1:18" s="149" customFormat="1" ht="24.75" customHeight="1">
      <c r="A59" s="174" t="s">
        <v>189</v>
      </c>
      <c r="B59" s="181" t="s">
        <v>445</v>
      </c>
      <c r="C59" s="176">
        <f t="shared" si="22"/>
        <v>2245</v>
      </c>
      <c r="D59" s="176"/>
      <c r="E59" s="176">
        <f>'[5]Chot 15,8 CTMTQG bc ktoan'!J25</f>
        <v>2245</v>
      </c>
      <c r="F59" s="176">
        <f t="shared" si="23"/>
        <v>2486</v>
      </c>
      <c r="G59" s="176">
        <f t="shared" si="24"/>
        <v>2245</v>
      </c>
      <c r="H59" s="176">
        <f t="shared" si="25"/>
        <v>241</v>
      </c>
      <c r="I59" s="176">
        <f t="shared" si="26"/>
        <v>2486</v>
      </c>
      <c r="J59" s="176">
        <f t="shared" si="27"/>
        <v>2245</v>
      </c>
      <c r="K59" s="176">
        <f>'[5]Chot 15,8 CTMTQG bc ktoan'!L25</f>
        <v>2245</v>
      </c>
      <c r="L59" s="176"/>
      <c r="M59" s="176">
        <f t="shared" si="28"/>
        <v>241</v>
      </c>
      <c r="N59" s="177">
        <f>'[5]Chot 15,8 CTMTQG bc ktoan'!M25</f>
        <v>241</v>
      </c>
      <c r="O59" s="178"/>
      <c r="P59" s="179">
        <f t="shared" si="4"/>
        <v>1.1073496659242761</v>
      </c>
      <c r="Q59" s="180"/>
      <c r="R59" s="180">
        <f t="shared" si="2"/>
        <v>0.10734966592427617</v>
      </c>
    </row>
    <row r="60" spans="1:18" s="149" customFormat="1" ht="24.75" customHeight="1">
      <c r="A60" s="174" t="s">
        <v>189</v>
      </c>
      <c r="B60" s="182" t="s">
        <v>446</v>
      </c>
      <c r="C60" s="176">
        <f t="shared" si="22"/>
        <v>1899</v>
      </c>
      <c r="D60" s="176"/>
      <c r="E60" s="176">
        <f>'[5]Chot 15,8 CTMTQG bc ktoan'!J26</f>
        <v>1899</v>
      </c>
      <c r="F60" s="176">
        <f t="shared" si="23"/>
        <v>2180.8000000000002</v>
      </c>
      <c r="G60" s="176">
        <f t="shared" si="24"/>
        <v>1899</v>
      </c>
      <c r="H60" s="176">
        <f t="shared" si="25"/>
        <v>281.8</v>
      </c>
      <c r="I60" s="176">
        <f t="shared" si="26"/>
        <v>2180.8000000000002</v>
      </c>
      <c r="J60" s="176">
        <f t="shared" si="27"/>
        <v>1899</v>
      </c>
      <c r="K60" s="176">
        <f>'[5]Chot 15,8 CTMTQG bc ktoan'!L26</f>
        <v>1899</v>
      </c>
      <c r="L60" s="176"/>
      <c r="M60" s="176">
        <f t="shared" si="28"/>
        <v>281.8</v>
      </c>
      <c r="N60" s="177">
        <f>'[5]Chot 15,8 CTMTQG bc ktoan'!M26</f>
        <v>281.8</v>
      </c>
      <c r="O60" s="178"/>
      <c r="P60" s="179">
        <f t="shared" si="4"/>
        <v>1.1483938915218537</v>
      </c>
      <c r="Q60" s="180"/>
      <c r="R60" s="180">
        <f t="shared" si="2"/>
        <v>0.14839389152185362</v>
      </c>
    </row>
    <row r="61" spans="1:18" s="149" customFormat="1" ht="24.75" customHeight="1">
      <c r="A61" s="174" t="s">
        <v>189</v>
      </c>
      <c r="B61" s="181" t="s">
        <v>331</v>
      </c>
      <c r="C61" s="176">
        <f t="shared" si="22"/>
        <v>1874</v>
      </c>
      <c r="D61" s="176"/>
      <c r="E61" s="176">
        <f>'[5]Chot 15,8 CTMTQG bc ktoan'!J27</f>
        <v>1874</v>
      </c>
      <c r="F61" s="176">
        <f t="shared" si="23"/>
        <v>2020</v>
      </c>
      <c r="G61" s="176">
        <f t="shared" si="24"/>
        <v>1874</v>
      </c>
      <c r="H61" s="176">
        <f t="shared" si="25"/>
        <v>146</v>
      </c>
      <c r="I61" s="176">
        <f t="shared" si="26"/>
        <v>2020</v>
      </c>
      <c r="J61" s="176">
        <f t="shared" si="27"/>
        <v>1874</v>
      </c>
      <c r="K61" s="176">
        <f>'[5]Chot 15,8 CTMTQG bc ktoan'!L27</f>
        <v>1874</v>
      </c>
      <c r="L61" s="176"/>
      <c r="M61" s="176">
        <f t="shared" si="28"/>
        <v>146</v>
      </c>
      <c r="N61" s="177">
        <f>'[5]Chot 15,8 CTMTQG bc ktoan'!M27</f>
        <v>146</v>
      </c>
      <c r="O61" s="178"/>
      <c r="P61" s="179">
        <f t="shared" si="4"/>
        <v>1.0779082177161152</v>
      </c>
      <c r="Q61" s="180"/>
      <c r="R61" s="180">
        <f t="shared" si="2"/>
        <v>7.7908217716115266E-2</v>
      </c>
    </row>
    <row r="62" spans="1:18" s="149" customFormat="1" ht="24.75" customHeight="1">
      <c r="A62" s="174" t="s">
        <v>189</v>
      </c>
      <c r="B62" s="175" t="s">
        <v>447</v>
      </c>
      <c r="C62" s="176">
        <f t="shared" si="22"/>
        <v>1576</v>
      </c>
      <c r="D62" s="176"/>
      <c r="E62" s="176">
        <f>'[5]Chot 15,8 CTMTQG bc ktoan'!J28</f>
        <v>1576</v>
      </c>
      <c r="F62" s="176">
        <f t="shared" si="23"/>
        <v>1842</v>
      </c>
      <c r="G62" s="176">
        <f t="shared" si="24"/>
        <v>1576</v>
      </c>
      <c r="H62" s="176">
        <f t="shared" si="25"/>
        <v>266</v>
      </c>
      <c r="I62" s="176">
        <f t="shared" si="26"/>
        <v>1842</v>
      </c>
      <c r="J62" s="176">
        <f t="shared" si="27"/>
        <v>1576</v>
      </c>
      <c r="K62" s="176">
        <f>'[5]Chot 15,8 CTMTQG bc ktoan'!L28</f>
        <v>1576</v>
      </c>
      <c r="L62" s="176"/>
      <c r="M62" s="176">
        <f t="shared" si="28"/>
        <v>266</v>
      </c>
      <c r="N62" s="177">
        <f>'[5]Chot 15,8 CTMTQG bc ktoan'!M28</f>
        <v>266</v>
      </c>
      <c r="O62" s="178"/>
      <c r="P62" s="179">
        <f t="shared" si="4"/>
        <v>1.1687817258883249</v>
      </c>
      <c r="Q62" s="180"/>
      <c r="R62" s="180">
        <f t="shared" si="2"/>
        <v>0.16878172588832488</v>
      </c>
    </row>
    <row r="63" spans="1:18" s="149" customFormat="1" ht="24.75" customHeight="1">
      <c r="A63" s="174" t="s">
        <v>189</v>
      </c>
      <c r="B63" s="181" t="s">
        <v>387</v>
      </c>
      <c r="C63" s="176">
        <f t="shared" si="22"/>
        <v>2202</v>
      </c>
      <c r="D63" s="176"/>
      <c r="E63" s="176">
        <f>'[5]Chot 15,8 CTMTQG bc ktoan'!J29</f>
        <v>2202</v>
      </c>
      <c r="F63" s="176">
        <f t="shared" si="23"/>
        <v>2633</v>
      </c>
      <c r="G63" s="176">
        <f t="shared" si="24"/>
        <v>2202</v>
      </c>
      <c r="H63" s="176">
        <f t="shared" si="25"/>
        <v>431</v>
      </c>
      <c r="I63" s="176">
        <f t="shared" si="26"/>
        <v>2633</v>
      </c>
      <c r="J63" s="176">
        <f t="shared" si="27"/>
        <v>2202</v>
      </c>
      <c r="K63" s="176">
        <f>'[5]Chot 15,8 CTMTQG bc ktoan'!L29</f>
        <v>2202</v>
      </c>
      <c r="L63" s="176"/>
      <c r="M63" s="176">
        <f t="shared" si="28"/>
        <v>431</v>
      </c>
      <c r="N63" s="177">
        <f>'[5]Chot 15,8 CTMTQG bc ktoan'!M29</f>
        <v>431</v>
      </c>
      <c r="O63" s="178"/>
      <c r="P63" s="179">
        <f t="shared" si="4"/>
        <v>1.1957311534968211</v>
      </c>
      <c r="Q63" s="180"/>
      <c r="R63" s="180">
        <f t="shared" si="2"/>
        <v>0.19573115349682108</v>
      </c>
    </row>
    <row r="64" spans="1:18" s="149" customFormat="1" ht="24.75" customHeight="1">
      <c r="A64" s="174" t="s">
        <v>189</v>
      </c>
      <c r="B64" s="182" t="s">
        <v>448</v>
      </c>
      <c r="C64" s="176">
        <f t="shared" si="22"/>
        <v>2024</v>
      </c>
      <c r="D64" s="176"/>
      <c r="E64" s="176">
        <f>'[5]Chot 15,8 CTMTQG bc ktoan'!J30</f>
        <v>2024</v>
      </c>
      <c r="F64" s="176">
        <f t="shared" si="23"/>
        <v>2301.6</v>
      </c>
      <c r="G64" s="176">
        <f t="shared" si="24"/>
        <v>2024</v>
      </c>
      <c r="H64" s="176">
        <f t="shared" si="25"/>
        <v>277.60000000000002</v>
      </c>
      <c r="I64" s="176">
        <f t="shared" si="26"/>
        <v>2301.6</v>
      </c>
      <c r="J64" s="176">
        <f t="shared" si="27"/>
        <v>2024</v>
      </c>
      <c r="K64" s="176">
        <f>'[5]Chot 15,8 CTMTQG bc ktoan'!L30</f>
        <v>2024</v>
      </c>
      <c r="L64" s="176"/>
      <c r="M64" s="176">
        <f t="shared" si="28"/>
        <v>277.60000000000002</v>
      </c>
      <c r="N64" s="177">
        <f>'[5]Chot 15,8 CTMTQG bc ktoan'!M30</f>
        <v>277.60000000000002</v>
      </c>
      <c r="O64" s="178"/>
      <c r="P64" s="179">
        <f t="shared" si="4"/>
        <v>1.1371541501976283</v>
      </c>
      <c r="Q64" s="180"/>
      <c r="R64" s="180">
        <f t="shared" si="2"/>
        <v>0.13715415019762847</v>
      </c>
    </row>
    <row r="65" spans="1:18" s="149" customFormat="1" ht="24.75" customHeight="1">
      <c r="A65" s="174" t="s">
        <v>189</v>
      </c>
      <c r="B65" s="181" t="s">
        <v>458</v>
      </c>
      <c r="C65" s="176">
        <f t="shared" si="22"/>
        <v>1227</v>
      </c>
      <c r="D65" s="176"/>
      <c r="E65" s="176">
        <f>'[5]Chot 15,8 CTMTQG bc ktoan'!J31</f>
        <v>1227</v>
      </c>
      <c r="F65" s="176">
        <f t="shared" si="23"/>
        <v>1352.3</v>
      </c>
      <c r="G65" s="176">
        <f t="shared" si="24"/>
        <v>1227</v>
      </c>
      <c r="H65" s="176">
        <f t="shared" si="25"/>
        <v>125.3</v>
      </c>
      <c r="I65" s="176">
        <f t="shared" si="26"/>
        <v>1352.3</v>
      </c>
      <c r="J65" s="176">
        <f t="shared" si="27"/>
        <v>1227</v>
      </c>
      <c r="K65" s="176">
        <f>'[5]Chot 15,8 CTMTQG bc ktoan'!L31</f>
        <v>1227</v>
      </c>
      <c r="L65" s="176"/>
      <c r="M65" s="176">
        <f t="shared" si="28"/>
        <v>125.3</v>
      </c>
      <c r="N65" s="177">
        <f>'[5]Chot 15,8 CTMTQG bc ktoan'!M31</f>
        <v>125.3</v>
      </c>
      <c r="O65" s="178"/>
      <c r="P65" s="179">
        <f t="shared" si="4"/>
        <v>1.1021189894050529</v>
      </c>
      <c r="Q65" s="180"/>
      <c r="R65" s="180">
        <f t="shared" si="2"/>
        <v>0.10211898940505297</v>
      </c>
    </row>
    <row r="66" spans="1:18" s="149" customFormat="1" ht="24.75" customHeight="1">
      <c r="A66" s="174" t="s">
        <v>189</v>
      </c>
      <c r="B66" s="175" t="s">
        <v>450</v>
      </c>
      <c r="C66" s="176">
        <f t="shared" si="22"/>
        <v>1461</v>
      </c>
      <c r="D66" s="176"/>
      <c r="E66" s="176">
        <f>'[5]Chot 15,8 CTMTQG bc ktoan'!J32</f>
        <v>1461</v>
      </c>
      <c r="F66" s="176">
        <f t="shared" si="23"/>
        <v>1567.2</v>
      </c>
      <c r="G66" s="176">
        <f t="shared" si="24"/>
        <v>1461</v>
      </c>
      <c r="H66" s="176">
        <f t="shared" si="25"/>
        <v>106.2</v>
      </c>
      <c r="I66" s="176">
        <f t="shared" si="26"/>
        <v>1567.2</v>
      </c>
      <c r="J66" s="176">
        <f t="shared" si="27"/>
        <v>1461</v>
      </c>
      <c r="K66" s="176">
        <f>'[5]Chot 15,8 CTMTQG bc ktoan'!L32</f>
        <v>1461</v>
      </c>
      <c r="L66" s="176"/>
      <c r="M66" s="176">
        <f t="shared" si="28"/>
        <v>106.2</v>
      </c>
      <c r="N66" s="177">
        <f>'[5]Chot 15,8 CTMTQG bc ktoan'!M32</f>
        <v>106.2</v>
      </c>
      <c r="O66" s="178"/>
      <c r="P66" s="179">
        <f t="shared" si="4"/>
        <v>1.0726899383983572</v>
      </c>
      <c r="Q66" s="180"/>
      <c r="R66" s="180">
        <f t="shared" si="2"/>
        <v>7.2689938398357287E-2</v>
      </c>
    </row>
    <row r="67" spans="1:18" s="149" customFormat="1" ht="24.75" customHeight="1">
      <c r="A67" s="174" t="s">
        <v>189</v>
      </c>
      <c r="B67" s="181" t="s">
        <v>451</v>
      </c>
      <c r="C67" s="176">
        <f t="shared" si="22"/>
        <v>1922</v>
      </c>
      <c r="D67" s="176"/>
      <c r="E67" s="176">
        <f>'[5]Chot 15,8 CTMTQG bc ktoan'!J33</f>
        <v>1922</v>
      </c>
      <c r="F67" s="176">
        <f t="shared" si="23"/>
        <v>2287.5100000000002</v>
      </c>
      <c r="G67" s="176">
        <f t="shared" si="24"/>
        <v>1922</v>
      </c>
      <c r="H67" s="176">
        <f t="shared" si="25"/>
        <v>365.51</v>
      </c>
      <c r="I67" s="176">
        <f t="shared" si="26"/>
        <v>2287.5100000000002</v>
      </c>
      <c r="J67" s="176">
        <f t="shared" si="27"/>
        <v>1922</v>
      </c>
      <c r="K67" s="176">
        <f>'[5]Chot 15,8 CTMTQG bc ktoan'!L33</f>
        <v>1922</v>
      </c>
      <c r="L67" s="176"/>
      <c r="M67" s="176">
        <f t="shared" si="28"/>
        <v>365.51</v>
      </c>
      <c r="N67" s="177">
        <f>'[5]Chot 15,8 CTMTQG bc ktoan'!M33</f>
        <v>365.51</v>
      </c>
      <c r="O67" s="178"/>
      <c r="P67" s="179">
        <f t="shared" si="4"/>
        <v>1.1901716961498441</v>
      </c>
      <c r="Q67" s="180"/>
      <c r="R67" s="180">
        <f t="shared" si="2"/>
        <v>0.19017169614984392</v>
      </c>
    </row>
    <row r="68" spans="1:18" s="153" customFormat="1" ht="22.5" customHeight="1">
      <c r="A68" s="172">
        <v>3</v>
      </c>
      <c r="B68" s="170" t="s">
        <v>452</v>
      </c>
      <c r="C68" s="173">
        <f t="shared" si="22"/>
        <v>1041</v>
      </c>
      <c r="D68" s="173"/>
      <c r="E68" s="187">
        <f>'[5]Chot 15,8 CTMTQG bc ktoan'!F37</f>
        <v>1041</v>
      </c>
      <c r="F68" s="173">
        <v>0</v>
      </c>
      <c r="G68" s="173"/>
      <c r="H68" s="173"/>
      <c r="I68" s="173">
        <f t="shared" si="26"/>
        <v>0</v>
      </c>
      <c r="J68" s="173"/>
      <c r="K68" s="173"/>
      <c r="L68" s="173"/>
      <c r="M68" s="173"/>
      <c r="N68" s="187"/>
      <c r="O68" s="188"/>
      <c r="P68" s="171">
        <f t="shared" si="4"/>
        <v>0</v>
      </c>
      <c r="Q68" s="169"/>
      <c r="R68" s="169">
        <f t="shared" si="2"/>
        <v>0</v>
      </c>
    </row>
    <row r="69" spans="1:18" s="154" customFormat="1" ht="43.5" customHeight="1">
      <c r="A69" s="191" t="s">
        <v>117</v>
      </c>
      <c r="B69" s="192" t="s">
        <v>459</v>
      </c>
      <c r="C69" s="193">
        <f>C70+C73</f>
        <v>8672</v>
      </c>
      <c r="D69" s="193">
        <f t="shared" ref="D69:O69" si="29">D70+D73</f>
        <v>6253</v>
      </c>
      <c r="E69" s="193">
        <f t="shared" si="29"/>
        <v>2419</v>
      </c>
      <c r="F69" s="193">
        <f t="shared" si="29"/>
        <v>3687.6884399999999</v>
      </c>
      <c r="G69" s="193">
        <f t="shared" si="29"/>
        <v>2672.9059999999999</v>
      </c>
      <c r="H69" s="193">
        <f t="shared" si="29"/>
        <v>1014.7824400000001</v>
      </c>
      <c r="I69" s="193">
        <f t="shared" si="29"/>
        <v>3687.6884399999999</v>
      </c>
      <c r="J69" s="193">
        <f t="shared" si="29"/>
        <v>2672.9059999999999</v>
      </c>
      <c r="K69" s="193">
        <f t="shared" si="29"/>
        <v>2672.9059999999999</v>
      </c>
      <c r="L69" s="193">
        <f t="shared" si="29"/>
        <v>0</v>
      </c>
      <c r="M69" s="193">
        <f t="shared" si="29"/>
        <v>1014.7824400000001</v>
      </c>
      <c r="N69" s="193">
        <f t="shared" si="29"/>
        <v>1014.7824400000001</v>
      </c>
      <c r="O69" s="193">
        <f t="shared" si="29"/>
        <v>0</v>
      </c>
      <c r="P69" s="171">
        <f t="shared" si="4"/>
        <v>0.42524082564575644</v>
      </c>
      <c r="Q69" s="180">
        <f t="shared" si="2"/>
        <v>0.42745977930593315</v>
      </c>
      <c r="R69" s="180">
        <f t="shared" si="2"/>
        <v>0.41950493592393556</v>
      </c>
    </row>
    <row r="70" spans="1:18">
      <c r="A70" s="191" t="s">
        <v>112</v>
      </c>
      <c r="B70" s="192" t="s">
        <v>421</v>
      </c>
      <c r="C70" s="194">
        <f>C71+C72</f>
        <v>277</v>
      </c>
      <c r="D70" s="194">
        <f t="shared" ref="D70:O70" si="30">D71+D72</f>
        <v>0</v>
      </c>
      <c r="E70" s="194">
        <f t="shared" si="30"/>
        <v>277</v>
      </c>
      <c r="F70" s="194">
        <f t="shared" si="30"/>
        <v>249</v>
      </c>
      <c r="G70" s="194">
        <f t="shared" si="30"/>
        <v>0</v>
      </c>
      <c r="H70" s="194">
        <f t="shared" si="30"/>
        <v>249</v>
      </c>
      <c r="I70" s="194">
        <f t="shared" si="30"/>
        <v>249</v>
      </c>
      <c r="J70" s="194">
        <f t="shared" si="30"/>
        <v>0</v>
      </c>
      <c r="K70" s="194">
        <f t="shared" si="30"/>
        <v>0</v>
      </c>
      <c r="L70" s="194">
        <f t="shared" si="30"/>
        <v>0</v>
      </c>
      <c r="M70" s="194">
        <f t="shared" si="30"/>
        <v>249</v>
      </c>
      <c r="N70" s="194">
        <f t="shared" si="30"/>
        <v>249</v>
      </c>
      <c r="O70" s="194">
        <f t="shared" si="30"/>
        <v>0</v>
      </c>
      <c r="P70" s="171">
        <f t="shared" si="4"/>
        <v>0.89891696750902528</v>
      </c>
      <c r="Q70" s="180"/>
      <c r="R70" s="180">
        <f t="shared" si="2"/>
        <v>0.89891696750902528</v>
      </c>
    </row>
    <row r="71" spans="1:18" ht="25.5">
      <c r="A71" s="189">
        <v>1</v>
      </c>
      <c r="B71" s="195" t="s">
        <v>460</v>
      </c>
      <c r="C71" s="194">
        <f>D71+E71</f>
        <v>235</v>
      </c>
      <c r="D71" s="196"/>
      <c r="E71" s="194">
        <f>'[5]Chot 15,8 CTMTQG bc ktoan'!J77</f>
        <v>235</v>
      </c>
      <c r="F71" s="194">
        <f>G71+H71</f>
        <v>235</v>
      </c>
      <c r="G71" s="196">
        <f>J71</f>
        <v>0</v>
      </c>
      <c r="H71" s="194">
        <f>M71</f>
        <v>235</v>
      </c>
      <c r="I71" s="194">
        <f>J71+M71</f>
        <v>235</v>
      </c>
      <c r="J71" s="196">
        <f>K71+L71</f>
        <v>0</v>
      </c>
      <c r="K71" s="196"/>
      <c r="L71" s="196"/>
      <c r="M71" s="194">
        <f>N71+O71</f>
        <v>235</v>
      </c>
      <c r="N71" s="194">
        <f>'[5]Chot 15,8 CTMTQG bc ktoan'!M77</f>
        <v>235</v>
      </c>
      <c r="O71" s="196"/>
      <c r="P71" s="179">
        <f t="shared" si="4"/>
        <v>1</v>
      </c>
      <c r="Q71" s="180"/>
      <c r="R71" s="180">
        <f t="shared" si="2"/>
        <v>1</v>
      </c>
    </row>
    <row r="72" spans="1:18" ht="25.5">
      <c r="A72" s="189">
        <v>2</v>
      </c>
      <c r="B72" s="195" t="s">
        <v>461</v>
      </c>
      <c r="C72" s="194">
        <f>D72+E72</f>
        <v>42</v>
      </c>
      <c r="D72" s="196"/>
      <c r="E72" s="194">
        <f>'[5]Chot 15,8 CTMTQG bc ktoan'!J78</f>
        <v>42</v>
      </c>
      <c r="F72" s="194">
        <f>G72+H72</f>
        <v>14</v>
      </c>
      <c r="G72" s="196">
        <f>J72</f>
        <v>0</v>
      </c>
      <c r="H72" s="194">
        <f>M72</f>
        <v>14</v>
      </c>
      <c r="I72" s="194">
        <f>J72+M72</f>
        <v>14</v>
      </c>
      <c r="J72" s="196">
        <f>K72+L72</f>
        <v>0</v>
      </c>
      <c r="K72" s="196"/>
      <c r="L72" s="196"/>
      <c r="M72" s="194">
        <f>N72+O72</f>
        <v>14</v>
      </c>
      <c r="N72" s="194">
        <f>'[5]Chot 15,8 CTMTQG bc ktoan'!M78</f>
        <v>14</v>
      </c>
      <c r="O72" s="196"/>
      <c r="P72" s="179">
        <f t="shared" si="4"/>
        <v>0.33333333333333331</v>
      </c>
      <c r="Q72" s="180"/>
      <c r="R72" s="180">
        <f t="shared" si="2"/>
        <v>0.33333333333333331</v>
      </c>
    </row>
    <row r="73" spans="1:18" s="154" customFormat="1">
      <c r="A73" s="191" t="s">
        <v>84</v>
      </c>
      <c r="B73" s="192" t="s">
        <v>442</v>
      </c>
      <c r="C73" s="193">
        <f>C74</f>
        <v>8395</v>
      </c>
      <c r="D73" s="193">
        <f t="shared" ref="D73:O73" si="31">D74</f>
        <v>6253</v>
      </c>
      <c r="E73" s="193">
        <f t="shared" si="31"/>
        <v>2142</v>
      </c>
      <c r="F73" s="193">
        <f t="shared" si="31"/>
        <v>3438.6884399999999</v>
      </c>
      <c r="G73" s="193">
        <f t="shared" si="31"/>
        <v>2672.9059999999999</v>
      </c>
      <c r="H73" s="193">
        <f t="shared" si="31"/>
        <v>765.78244000000007</v>
      </c>
      <c r="I73" s="193">
        <f t="shared" si="31"/>
        <v>3438.6884399999999</v>
      </c>
      <c r="J73" s="193">
        <f t="shared" si="31"/>
        <v>2672.9059999999999</v>
      </c>
      <c r="K73" s="193">
        <f t="shared" si="31"/>
        <v>2672.9059999999999</v>
      </c>
      <c r="L73" s="193">
        <f t="shared" si="31"/>
        <v>0</v>
      </c>
      <c r="M73" s="193">
        <f t="shared" si="31"/>
        <v>765.78244000000007</v>
      </c>
      <c r="N73" s="193">
        <f t="shared" si="31"/>
        <v>765.78244000000007</v>
      </c>
      <c r="O73" s="193">
        <f t="shared" si="31"/>
        <v>0</v>
      </c>
      <c r="P73" s="171">
        <f t="shared" si="4"/>
        <v>0.40961148779035139</v>
      </c>
      <c r="Q73" s="169">
        <f t="shared" si="2"/>
        <v>0.42745977930593315</v>
      </c>
      <c r="R73" s="169">
        <f t="shared" si="2"/>
        <v>0.35750814192343605</v>
      </c>
    </row>
    <row r="74" spans="1:18">
      <c r="A74" s="189" t="s">
        <v>189</v>
      </c>
      <c r="B74" s="195" t="s">
        <v>448</v>
      </c>
      <c r="C74" s="194">
        <f>D74+E74</f>
        <v>8395</v>
      </c>
      <c r="D74" s="194">
        <f>'[5]Chot 15,8 CTMTQG bc ktoan'!H89</f>
        <v>6253</v>
      </c>
      <c r="E74" s="194">
        <f>'[5]Chot 15,8 CTMTQG bc ktoan'!J89</f>
        <v>2142</v>
      </c>
      <c r="F74" s="194">
        <f>G74+H74</f>
        <v>3438.6884399999999</v>
      </c>
      <c r="G74" s="196">
        <f>J74</f>
        <v>2672.9059999999999</v>
      </c>
      <c r="H74" s="194">
        <f>M74</f>
        <v>765.78244000000007</v>
      </c>
      <c r="I74" s="194">
        <f>J74+M74</f>
        <v>3438.6884399999999</v>
      </c>
      <c r="J74" s="196">
        <f>K74+L74</f>
        <v>2672.9059999999999</v>
      </c>
      <c r="K74" s="194">
        <f>'[5]Chot 15,8 CTMTQG bc ktoan'!L89</f>
        <v>2672.9059999999999</v>
      </c>
      <c r="L74" s="196"/>
      <c r="M74" s="194">
        <f>N74+O74</f>
        <v>765.78244000000007</v>
      </c>
      <c r="N74" s="194">
        <f>'[5]Chot 15,8 CTMTQG bc ktoan'!M89</f>
        <v>765.78244000000007</v>
      </c>
      <c r="O74" s="196"/>
      <c r="P74" s="179">
        <f t="shared" si="4"/>
        <v>0.40961148779035139</v>
      </c>
      <c r="Q74" s="180">
        <f t="shared" si="2"/>
        <v>0.42745977930593315</v>
      </c>
      <c r="R74" s="180">
        <f t="shared" si="2"/>
        <v>0.35750814192343605</v>
      </c>
    </row>
    <row r="75" spans="1:18">
      <c r="A75" s="191" t="s">
        <v>88</v>
      </c>
      <c r="B75" s="192" t="s">
        <v>452</v>
      </c>
      <c r="C75" s="194">
        <f>D75+E75</f>
        <v>0</v>
      </c>
      <c r="D75" s="196"/>
      <c r="E75" s="196"/>
      <c r="F75" s="196"/>
      <c r="G75" s="196">
        <f>J75</f>
        <v>0</v>
      </c>
      <c r="H75" s="194">
        <f>M75</f>
        <v>0</v>
      </c>
      <c r="I75" s="196"/>
      <c r="J75" s="196">
        <f>K75+L75</f>
        <v>0</v>
      </c>
      <c r="K75" s="194"/>
      <c r="L75" s="196"/>
      <c r="M75" s="194">
        <f>N75+O75</f>
        <v>0</v>
      </c>
      <c r="N75" s="194"/>
      <c r="O75" s="196"/>
      <c r="P75" s="179"/>
      <c r="Q75" s="180"/>
      <c r="R75" s="180"/>
    </row>
  </sheetData>
  <autoFilter ref="A10:R75"/>
  <mergeCells count="28">
    <mergeCell ref="A3:R3"/>
    <mergeCell ref="P1:R1"/>
    <mergeCell ref="A2:R2"/>
    <mergeCell ref="A5:A9"/>
    <mergeCell ref="B5:B9"/>
    <mergeCell ref="C5:E5"/>
    <mergeCell ref="F5:O5"/>
    <mergeCell ref="P5:R5"/>
    <mergeCell ref="C6:C9"/>
    <mergeCell ref="D6:E6"/>
    <mergeCell ref="F6:F9"/>
    <mergeCell ref="G6:H6"/>
    <mergeCell ref="I6:O6"/>
    <mergeCell ref="P6:P9"/>
    <mergeCell ref="Q6:R6"/>
    <mergeCell ref="D7:D9"/>
    <mergeCell ref="E7:E9"/>
    <mergeCell ref="G7:G9"/>
    <mergeCell ref="H7:H9"/>
    <mergeCell ref="I7:I9"/>
    <mergeCell ref="J7:L7"/>
    <mergeCell ref="M7:O7"/>
    <mergeCell ref="Q7:Q9"/>
    <mergeCell ref="R7:R9"/>
    <mergeCell ref="J8:J9"/>
    <mergeCell ref="K8:L8"/>
    <mergeCell ref="M8:M9"/>
    <mergeCell ref="N8:O8"/>
  </mergeCells>
  <pageMargins left="0.7" right="0.49" top="0.54" bottom="0.3" header="0.3" footer="0.3"/>
  <pageSetup paperSize="9" scale="88" fitToHeight="100" orientation="landscape"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10"/>
  <sheetViews>
    <sheetView tabSelected="1" topLeftCell="B1" workbookViewId="0">
      <selection activeCell="C6" sqref="C6"/>
    </sheetView>
  </sheetViews>
  <sheetFormatPr defaultRowHeight="15.75"/>
  <cols>
    <col min="1" max="1" width="4.85546875" style="279" customWidth="1"/>
    <col min="2" max="2" width="30.140625" style="331" customWidth="1"/>
    <col min="3" max="3" width="16.5703125" style="279" hidden="1" customWidth="1"/>
    <col min="4" max="4" width="9.28515625" style="279" hidden="1" customWidth="1"/>
    <col min="5" max="6" width="9.140625" style="279" hidden="1" customWidth="1"/>
    <col min="7" max="7" width="10.5703125" style="279" customWidth="1"/>
    <col min="8" max="10" width="9.140625" style="279" hidden="1" customWidth="1"/>
    <col min="11" max="11" width="9.140625" style="279" customWidth="1"/>
    <col min="12" max="14" width="9.140625" style="279" hidden="1" customWidth="1"/>
    <col min="15" max="15" width="9.140625" style="279" customWidth="1"/>
    <col min="16" max="18" width="9.140625" style="279" hidden="1" customWidth="1"/>
    <col min="19" max="19" width="10.140625" style="279" bestFit="1" customWidth="1"/>
    <col min="20" max="20" width="9.140625" style="279" customWidth="1"/>
    <col min="21" max="21" width="11.28515625" style="279" customWidth="1"/>
    <col min="22" max="22" width="9.140625" style="279" customWidth="1"/>
    <col min="23" max="23" width="10.140625" style="279" bestFit="1" customWidth="1"/>
    <col min="24" max="24" width="9.140625" style="279" customWidth="1"/>
    <col min="25" max="25" width="10.7109375" style="279" customWidth="1"/>
    <col min="26" max="26" width="9.140625" style="279" customWidth="1"/>
    <col min="27" max="30" width="9.28515625" style="279" bestFit="1" customWidth="1"/>
    <col min="31" max="16384" width="9.140625" style="279"/>
  </cols>
  <sheetData>
    <row r="1" spans="1:30">
      <c r="A1" s="315" t="s">
        <v>723</v>
      </c>
      <c r="S1" s="429"/>
      <c r="T1" s="429"/>
      <c r="U1" s="429"/>
      <c r="V1" s="429"/>
      <c r="W1" s="429"/>
      <c r="X1" s="429"/>
      <c r="Y1" s="429"/>
      <c r="Z1" s="429"/>
    </row>
    <row r="2" spans="1:30">
      <c r="A2" s="479" t="s">
        <v>724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row>
    <row r="3" spans="1:30">
      <c r="A3" s="480" t="str">
        <f>+' 61.NĐ.31.CTMTQG'!A3:R3</f>
        <v>(Ban hành kèm theo Tờ trình số              /TTr-UBND ngày         /      /2023 của UBND tỉnh)</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row>
    <row r="4" spans="1:30">
      <c r="A4" s="281"/>
      <c r="AA4" s="281"/>
    </row>
    <row r="5" spans="1:30" ht="20.25" customHeight="1">
      <c r="A5" s="478" t="s">
        <v>28</v>
      </c>
      <c r="B5" s="481" t="s">
        <v>725</v>
      </c>
      <c r="C5" s="478" t="s">
        <v>726</v>
      </c>
      <c r="D5" s="478" t="s">
        <v>727</v>
      </c>
      <c r="E5" s="478" t="s">
        <v>728</v>
      </c>
      <c r="F5" s="482" t="s">
        <v>1530</v>
      </c>
      <c r="G5" s="483"/>
      <c r="H5" s="483"/>
      <c r="I5" s="483"/>
      <c r="J5" s="484"/>
      <c r="K5" s="482" t="s">
        <v>729</v>
      </c>
      <c r="L5" s="483"/>
      <c r="M5" s="483"/>
      <c r="N5" s="484"/>
      <c r="O5" s="482" t="s">
        <v>730</v>
      </c>
      <c r="P5" s="483"/>
      <c r="Q5" s="483"/>
      <c r="R5" s="484"/>
      <c r="S5" s="478" t="s">
        <v>731</v>
      </c>
      <c r="T5" s="478"/>
      <c r="U5" s="478"/>
      <c r="V5" s="478"/>
      <c r="W5" s="478" t="s">
        <v>732</v>
      </c>
      <c r="X5" s="478"/>
      <c r="Y5" s="478"/>
      <c r="Z5" s="478"/>
      <c r="AA5" s="478" t="s">
        <v>179</v>
      </c>
      <c r="AB5" s="478"/>
      <c r="AC5" s="478"/>
      <c r="AD5" s="478"/>
    </row>
    <row r="6" spans="1:30" ht="20.25" customHeight="1">
      <c r="A6" s="478"/>
      <c r="B6" s="481"/>
      <c r="C6" s="478"/>
      <c r="D6" s="478"/>
      <c r="E6" s="478"/>
      <c r="F6" s="485"/>
      <c r="G6" s="486"/>
      <c r="H6" s="486"/>
      <c r="I6" s="486"/>
      <c r="J6" s="487"/>
      <c r="K6" s="485"/>
      <c r="L6" s="486"/>
      <c r="M6" s="486"/>
      <c r="N6" s="487"/>
      <c r="O6" s="485"/>
      <c r="P6" s="486"/>
      <c r="Q6" s="486"/>
      <c r="R6" s="487"/>
      <c r="S6" s="478"/>
      <c r="T6" s="478"/>
      <c r="U6" s="478"/>
      <c r="V6" s="478"/>
      <c r="W6" s="478"/>
      <c r="X6" s="478"/>
      <c r="Y6" s="478"/>
      <c r="Z6" s="478"/>
      <c r="AA6" s="478"/>
      <c r="AB6" s="478"/>
      <c r="AC6" s="478"/>
      <c r="AD6" s="478"/>
    </row>
    <row r="7" spans="1:30" ht="20.25" customHeight="1">
      <c r="A7" s="478"/>
      <c r="B7" s="481"/>
      <c r="C7" s="478"/>
      <c r="D7" s="478"/>
      <c r="E7" s="478"/>
      <c r="F7" s="485"/>
      <c r="G7" s="486"/>
      <c r="H7" s="486"/>
      <c r="I7" s="486"/>
      <c r="J7" s="487"/>
      <c r="K7" s="485"/>
      <c r="L7" s="486"/>
      <c r="M7" s="486"/>
      <c r="N7" s="487"/>
      <c r="O7" s="485"/>
      <c r="P7" s="486"/>
      <c r="Q7" s="486"/>
      <c r="R7" s="487"/>
      <c r="S7" s="478" t="s">
        <v>2</v>
      </c>
      <c r="T7" s="478" t="s">
        <v>733</v>
      </c>
      <c r="U7" s="478"/>
      <c r="V7" s="478"/>
      <c r="W7" s="478" t="s">
        <v>2</v>
      </c>
      <c r="X7" s="478" t="s">
        <v>733</v>
      </c>
      <c r="Y7" s="478"/>
      <c r="Z7" s="478"/>
      <c r="AA7" s="478" t="s">
        <v>2</v>
      </c>
      <c r="AB7" s="478" t="s">
        <v>733</v>
      </c>
      <c r="AC7" s="478"/>
      <c r="AD7" s="478"/>
    </row>
    <row r="8" spans="1:30" ht="74.25" customHeight="1">
      <c r="A8" s="478"/>
      <c r="B8" s="481"/>
      <c r="C8" s="478"/>
      <c r="D8" s="478"/>
      <c r="E8" s="478"/>
      <c r="F8" s="488"/>
      <c r="G8" s="489"/>
      <c r="H8" s="489"/>
      <c r="I8" s="489"/>
      <c r="J8" s="490"/>
      <c r="K8" s="488"/>
      <c r="L8" s="489"/>
      <c r="M8" s="489"/>
      <c r="N8" s="490"/>
      <c r="O8" s="488"/>
      <c r="P8" s="489"/>
      <c r="Q8" s="489"/>
      <c r="R8" s="490"/>
      <c r="S8" s="478"/>
      <c r="T8" s="316" t="s">
        <v>734</v>
      </c>
      <c r="U8" s="316" t="s">
        <v>735</v>
      </c>
      <c r="V8" s="316" t="s">
        <v>736</v>
      </c>
      <c r="W8" s="478"/>
      <c r="X8" s="316" t="s">
        <v>734</v>
      </c>
      <c r="Y8" s="316" t="s">
        <v>735</v>
      </c>
      <c r="Z8" s="316" t="s">
        <v>736</v>
      </c>
      <c r="AA8" s="478"/>
      <c r="AB8" s="316" t="s">
        <v>734</v>
      </c>
      <c r="AC8" s="316" t="s">
        <v>735</v>
      </c>
      <c r="AD8" s="316" t="s">
        <v>736</v>
      </c>
    </row>
    <row r="9" spans="1:30" ht="31.5" hidden="1" customHeight="1">
      <c r="A9" s="316" t="s">
        <v>37</v>
      </c>
      <c r="B9" s="332" t="s">
        <v>38</v>
      </c>
      <c r="C9" s="316">
        <v>1</v>
      </c>
      <c r="D9" s="316">
        <v>2</v>
      </c>
      <c r="E9" s="316">
        <v>3</v>
      </c>
      <c r="F9" s="316">
        <v>4</v>
      </c>
      <c r="G9" s="316">
        <v>5</v>
      </c>
      <c r="H9" s="316">
        <v>6</v>
      </c>
      <c r="I9" s="316">
        <v>7</v>
      </c>
      <c r="J9" s="316">
        <v>8</v>
      </c>
      <c r="K9" s="316">
        <v>9</v>
      </c>
      <c r="L9" s="316">
        <v>10</v>
      </c>
      <c r="M9" s="316">
        <v>11</v>
      </c>
      <c r="N9" s="316">
        <v>12</v>
      </c>
      <c r="O9" s="316">
        <v>13</v>
      </c>
      <c r="P9" s="316">
        <v>14</v>
      </c>
      <c r="Q9" s="316">
        <v>15</v>
      </c>
      <c r="R9" s="316">
        <v>16</v>
      </c>
      <c r="S9" s="316">
        <v>17</v>
      </c>
      <c r="T9" s="316">
        <v>18</v>
      </c>
      <c r="U9" s="316">
        <v>19</v>
      </c>
      <c r="V9" s="316">
        <v>20</v>
      </c>
      <c r="W9" s="316">
        <v>21</v>
      </c>
      <c r="X9" s="316">
        <v>22</v>
      </c>
      <c r="Y9" s="316">
        <v>23</v>
      </c>
      <c r="Z9" s="316">
        <v>24</v>
      </c>
      <c r="AA9" s="316" t="s">
        <v>737</v>
      </c>
      <c r="AB9" s="316" t="s">
        <v>738</v>
      </c>
      <c r="AC9" s="316" t="s">
        <v>739</v>
      </c>
      <c r="AD9" s="316" t="s">
        <v>740</v>
      </c>
    </row>
    <row r="10" spans="1:30" s="284" customFormat="1" ht="23.25" customHeight="1">
      <c r="A10" s="317"/>
      <c r="B10" s="332" t="s">
        <v>2</v>
      </c>
      <c r="C10" s="316"/>
      <c r="D10" s="316"/>
      <c r="E10" s="316"/>
      <c r="F10" s="316"/>
      <c r="G10" s="318"/>
      <c r="H10" s="318"/>
      <c r="I10" s="318"/>
      <c r="J10" s="318"/>
      <c r="K10" s="318"/>
      <c r="L10" s="318"/>
      <c r="M10" s="318"/>
      <c r="N10" s="319"/>
      <c r="O10" s="319"/>
      <c r="P10" s="319"/>
      <c r="Q10" s="319"/>
      <c r="R10" s="319"/>
      <c r="S10" s="319">
        <f t="shared" ref="S10:Z10" si="0">SUBTOTAL(109,S11:S410)</f>
        <v>5368907.1409449996</v>
      </c>
      <c r="T10" s="319">
        <f t="shared" si="0"/>
        <v>944858</v>
      </c>
      <c r="U10" s="319">
        <f t="shared" si="0"/>
        <v>3701841</v>
      </c>
      <c r="V10" s="319">
        <f t="shared" si="0"/>
        <v>722208.14094499999</v>
      </c>
      <c r="W10" s="319">
        <f t="shared" si="0"/>
        <v>4128075.2742870012</v>
      </c>
      <c r="X10" s="319">
        <f t="shared" si="0"/>
        <v>481960.49735299998</v>
      </c>
      <c r="Y10" s="319">
        <f t="shared" si="0"/>
        <v>2995307.7877130001</v>
      </c>
      <c r="Z10" s="319">
        <f t="shared" si="0"/>
        <v>650806.98922099965</v>
      </c>
      <c r="AA10" s="319">
        <f>W10/S10*100</f>
        <v>76.888557874375991</v>
      </c>
      <c r="AB10" s="319">
        <f>X10/T10*100</f>
        <v>51.008775641736634</v>
      </c>
      <c r="AC10" s="319">
        <f>Y10/U10*100</f>
        <v>80.914004348457965</v>
      </c>
      <c r="AD10" s="319">
        <f>Z10/V10*100</f>
        <v>90.113493925646864</v>
      </c>
    </row>
    <row r="11" spans="1:30" s="284" customFormat="1" ht="21" customHeight="1">
      <c r="A11" s="316"/>
      <c r="B11" s="332" t="s">
        <v>741</v>
      </c>
      <c r="C11" s="316"/>
      <c r="D11" s="316"/>
      <c r="E11" s="316"/>
      <c r="F11" s="316"/>
      <c r="G11" s="318"/>
      <c r="H11" s="318"/>
      <c r="I11" s="318"/>
      <c r="J11" s="318"/>
      <c r="K11" s="318"/>
      <c r="L11" s="318"/>
      <c r="M11" s="318"/>
      <c r="N11" s="319"/>
      <c r="O11" s="319"/>
      <c r="P11" s="319"/>
      <c r="Q11" s="319"/>
      <c r="R11" s="319"/>
      <c r="S11" s="319">
        <f>SUBTOTAL(109,S12:S13)</f>
        <v>0</v>
      </c>
      <c r="T11" s="319">
        <f t="shared" ref="T11:Z11" si="1">SUBTOTAL(109,T12:T13)</f>
        <v>0</v>
      </c>
      <c r="U11" s="319">
        <f t="shared" si="1"/>
        <v>0</v>
      </c>
      <c r="V11" s="319">
        <f t="shared" si="1"/>
        <v>0</v>
      </c>
      <c r="W11" s="319">
        <f t="shared" si="1"/>
        <v>10248.894358</v>
      </c>
      <c r="X11" s="319">
        <f t="shared" si="1"/>
        <v>0</v>
      </c>
      <c r="Y11" s="319">
        <f t="shared" si="1"/>
        <v>0</v>
      </c>
      <c r="Z11" s="319">
        <f t="shared" si="1"/>
        <v>10248.894358</v>
      </c>
      <c r="AA11" s="319"/>
      <c r="AB11" s="319"/>
      <c r="AC11" s="319"/>
      <c r="AD11" s="319"/>
    </row>
    <row r="12" spans="1:30" s="323" customFormat="1" ht="29.25" customHeight="1">
      <c r="A12" s="320"/>
      <c r="B12" s="333" t="s">
        <v>742</v>
      </c>
      <c r="C12" s="320"/>
      <c r="D12" s="320"/>
      <c r="E12" s="316"/>
      <c r="F12" s="316"/>
      <c r="G12" s="318"/>
      <c r="H12" s="318"/>
      <c r="I12" s="318"/>
      <c r="J12" s="318"/>
      <c r="K12" s="318"/>
      <c r="L12" s="318"/>
      <c r="M12" s="318"/>
      <c r="N12" s="319"/>
      <c r="O12" s="319"/>
      <c r="P12" s="319"/>
      <c r="Q12" s="319"/>
      <c r="R12" s="319"/>
      <c r="S12" s="321"/>
      <c r="T12" s="321"/>
      <c r="U12" s="321"/>
      <c r="V12" s="321"/>
      <c r="W12" s="321"/>
      <c r="X12" s="321"/>
      <c r="Y12" s="321"/>
      <c r="Z12" s="321"/>
      <c r="AA12" s="322"/>
      <c r="AB12" s="322"/>
      <c r="AC12" s="322"/>
      <c r="AD12" s="322"/>
    </row>
    <row r="13" spans="1:30" ht="29.25" customHeight="1">
      <c r="A13" s="283"/>
      <c r="B13" s="334" t="s">
        <v>743</v>
      </c>
      <c r="C13" s="324"/>
      <c r="D13" s="283"/>
      <c r="E13" s="283"/>
      <c r="F13" s="283"/>
      <c r="G13" s="325">
        <v>157315.508</v>
      </c>
      <c r="H13" s="325"/>
      <c r="I13" s="325"/>
      <c r="J13" s="325"/>
      <c r="K13" s="325">
        <v>71526.695000000007</v>
      </c>
      <c r="L13" s="325"/>
      <c r="M13" s="325"/>
      <c r="N13" s="326"/>
      <c r="O13" s="326">
        <v>73491.248200000002</v>
      </c>
      <c r="P13" s="326"/>
      <c r="Q13" s="326"/>
      <c r="R13" s="326"/>
      <c r="S13" s="326"/>
      <c r="T13" s="326"/>
      <c r="U13" s="326"/>
      <c r="V13" s="326"/>
      <c r="W13" s="326">
        <v>10248.894358</v>
      </c>
      <c r="X13" s="326"/>
      <c r="Y13" s="326"/>
      <c r="Z13" s="326">
        <f>W13</f>
        <v>10248.894358</v>
      </c>
      <c r="AA13" s="326"/>
      <c r="AB13" s="326"/>
      <c r="AC13" s="326"/>
      <c r="AD13" s="326"/>
    </row>
    <row r="14" spans="1:30" s="284" customFormat="1" ht="29.25" customHeight="1">
      <c r="A14" s="316"/>
      <c r="B14" s="332" t="s">
        <v>744</v>
      </c>
      <c r="C14" s="316"/>
      <c r="D14" s="316"/>
      <c r="E14" s="316"/>
      <c r="F14" s="316"/>
      <c r="G14" s="318"/>
      <c r="H14" s="318"/>
      <c r="I14" s="318"/>
      <c r="J14" s="318"/>
      <c r="K14" s="318"/>
      <c r="L14" s="318"/>
      <c r="M14" s="318"/>
      <c r="N14" s="319"/>
      <c r="O14" s="319"/>
      <c r="P14" s="319"/>
      <c r="Q14" s="319"/>
      <c r="R14" s="319"/>
      <c r="S14" s="319">
        <f>SUBTOTAL(109,S15:S17)</f>
        <v>29500</v>
      </c>
      <c r="T14" s="319">
        <f t="shared" ref="T14:Z14" si="2">SUBTOTAL(109,T15:T17)</f>
        <v>0</v>
      </c>
      <c r="U14" s="319">
        <f t="shared" si="2"/>
        <v>0</v>
      </c>
      <c r="V14" s="319">
        <f t="shared" si="2"/>
        <v>29500</v>
      </c>
      <c r="W14" s="319">
        <f t="shared" si="2"/>
        <v>4111.815963</v>
      </c>
      <c r="X14" s="319">
        <f t="shared" si="2"/>
        <v>0</v>
      </c>
      <c r="Y14" s="319">
        <f t="shared" si="2"/>
        <v>0</v>
      </c>
      <c r="Z14" s="319">
        <f t="shared" si="2"/>
        <v>4111.815963</v>
      </c>
      <c r="AA14" s="319">
        <f t="shared" ref="AA14:AB69" si="3">W14/S14*100</f>
        <v>13.93835919661017</v>
      </c>
      <c r="AB14" s="319"/>
      <c r="AC14" s="319"/>
      <c r="AD14" s="319">
        <f t="shared" ref="AD14" si="4">Z14/V14*100</f>
        <v>13.93835919661017</v>
      </c>
    </row>
    <row r="15" spans="1:30" s="323" customFormat="1" ht="29.25" customHeight="1">
      <c r="A15" s="320"/>
      <c r="B15" s="333" t="s">
        <v>745</v>
      </c>
      <c r="C15" s="320"/>
      <c r="D15" s="320"/>
      <c r="E15" s="316"/>
      <c r="F15" s="316"/>
      <c r="G15" s="318"/>
      <c r="H15" s="318"/>
      <c r="I15" s="318"/>
      <c r="J15" s="318"/>
      <c r="K15" s="318"/>
      <c r="L15" s="318"/>
      <c r="M15" s="318"/>
      <c r="N15" s="319"/>
      <c r="O15" s="319"/>
      <c r="P15" s="319"/>
      <c r="Q15" s="319"/>
      <c r="R15" s="319"/>
      <c r="S15" s="321"/>
      <c r="T15" s="321"/>
      <c r="U15" s="321"/>
      <c r="V15" s="321"/>
      <c r="W15" s="321"/>
      <c r="X15" s="321"/>
      <c r="Y15" s="321"/>
      <c r="Z15" s="321"/>
      <c r="AA15" s="322"/>
      <c r="AB15" s="322"/>
      <c r="AC15" s="322"/>
      <c r="AD15" s="322"/>
    </row>
    <row r="16" spans="1:30" ht="29.25" customHeight="1">
      <c r="A16" s="283"/>
      <c r="B16" s="334" t="s">
        <v>746</v>
      </c>
      <c r="C16" s="324"/>
      <c r="D16" s="283"/>
      <c r="E16" s="283"/>
      <c r="F16" s="283"/>
      <c r="G16" s="325">
        <v>26000</v>
      </c>
      <c r="H16" s="325"/>
      <c r="I16" s="325"/>
      <c r="J16" s="325"/>
      <c r="K16" s="325"/>
      <c r="L16" s="325"/>
      <c r="M16" s="325"/>
      <c r="N16" s="326"/>
      <c r="O16" s="326"/>
      <c r="P16" s="326"/>
      <c r="Q16" s="326"/>
      <c r="R16" s="326"/>
      <c r="S16" s="326">
        <v>10000</v>
      </c>
      <c r="T16" s="326"/>
      <c r="U16" s="326"/>
      <c r="V16" s="326">
        <f>S16</f>
        <v>10000</v>
      </c>
      <c r="W16" s="326">
        <v>1047.001782</v>
      </c>
      <c r="X16" s="326"/>
      <c r="Y16" s="326"/>
      <c r="Z16" s="326">
        <f t="shared" ref="Z16:Z17" si="5">W16</f>
        <v>1047.001782</v>
      </c>
      <c r="AA16" s="326">
        <f t="shared" si="3"/>
        <v>10.470017820000001</v>
      </c>
      <c r="AB16" s="326"/>
      <c r="AC16" s="326"/>
      <c r="AD16" s="326">
        <f t="shared" ref="AD16:AD67" si="6">Z16/V16*100</f>
        <v>10.470017820000001</v>
      </c>
    </row>
    <row r="17" spans="1:30" ht="29.25" customHeight="1">
      <c r="A17" s="283"/>
      <c r="B17" s="334" t="s">
        <v>747</v>
      </c>
      <c r="C17" s="324"/>
      <c r="D17" s="283"/>
      <c r="E17" s="283"/>
      <c r="F17" s="283"/>
      <c r="G17" s="325">
        <v>35000</v>
      </c>
      <c r="H17" s="325"/>
      <c r="I17" s="325"/>
      <c r="J17" s="325"/>
      <c r="K17" s="325"/>
      <c r="L17" s="325"/>
      <c r="M17" s="325"/>
      <c r="N17" s="326"/>
      <c r="O17" s="326"/>
      <c r="P17" s="326"/>
      <c r="Q17" s="326"/>
      <c r="R17" s="326"/>
      <c r="S17" s="326">
        <v>19500</v>
      </c>
      <c r="T17" s="326"/>
      <c r="U17" s="326"/>
      <c r="V17" s="326">
        <f>S17</f>
        <v>19500</v>
      </c>
      <c r="W17" s="326">
        <v>3064.8141810000002</v>
      </c>
      <c r="X17" s="326"/>
      <c r="Y17" s="326"/>
      <c r="Z17" s="326">
        <f t="shared" si="5"/>
        <v>3064.8141810000002</v>
      </c>
      <c r="AA17" s="326">
        <f t="shared" si="3"/>
        <v>15.716995799999999</v>
      </c>
      <c r="AB17" s="326"/>
      <c r="AC17" s="326"/>
      <c r="AD17" s="326">
        <f t="shared" si="6"/>
        <v>15.716995799999999</v>
      </c>
    </row>
    <row r="18" spans="1:30" s="284" customFormat="1" ht="29.25" customHeight="1">
      <c r="A18" s="316"/>
      <c r="B18" s="332" t="s">
        <v>748</v>
      </c>
      <c r="C18" s="316"/>
      <c r="D18" s="316"/>
      <c r="E18" s="316"/>
      <c r="F18" s="316"/>
      <c r="G18" s="318"/>
      <c r="H18" s="318"/>
      <c r="I18" s="318"/>
      <c r="J18" s="318"/>
      <c r="K18" s="318"/>
      <c r="L18" s="318"/>
      <c r="M18" s="318"/>
      <c r="N18" s="319"/>
      <c r="O18" s="319"/>
      <c r="P18" s="319"/>
      <c r="Q18" s="319"/>
      <c r="R18" s="319"/>
      <c r="S18" s="319">
        <f>SUBTOTAL(109,S19:S38)</f>
        <v>21800</v>
      </c>
      <c r="T18" s="319">
        <f t="shared" ref="T18:Z18" si="7">SUBTOTAL(109,T19:T38)</f>
        <v>0</v>
      </c>
      <c r="U18" s="319">
        <f t="shared" si="7"/>
        <v>16800</v>
      </c>
      <c r="V18" s="319">
        <f t="shared" si="7"/>
        <v>5000</v>
      </c>
      <c r="W18" s="319">
        <f t="shared" si="7"/>
        <v>6492.8055300000005</v>
      </c>
      <c r="X18" s="319">
        <f t="shared" si="7"/>
        <v>0</v>
      </c>
      <c r="Y18" s="319">
        <f t="shared" si="7"/>
        <v>4512.9080000000004</v>
      </c>
      <c r="Z18" s="319">
        <f t="shared" si="7"/>
        <v>1979.89753</v>
      </c>
      <c r="AA18" s="319">
        <f>W18/S18*100</f>
        <v>29.783511605504593</v>
      </c>
      <c r="AB18" s="319"/>
      <c r="AC18" s="319">
        <f t="shared" ref="AC18" si="8">Y18/U18*100</f>
        <v>26.862547619047621</v>
      </c>
      <c r="AD18" s="319">
        <f t="shared" si="6"/>
        <v>39.597950599999997</v>
      </c>
    </row>
    <row r="19" spans="1:30" s="280" customFormat="1" ht="56.25" customHeight="1">
      <c r="A19" s="282"/>
      <c r="B19" s="333" t="s">
        <v>749</v>
      </c>
      <c r="C19" s="282"/>
      <c r="D19" s="282"/>
      <c r="E19" s="283"/>
      <c r="F19" s="283"/>
      <c r="G19" s="325"/>
      <c r="H19" s="325"/>
      <c r="I19" s="325"/>
      <c r="J19" s="325"/>
      <c r="K19" s="325"/>
      <c r="L19" s="325"/>
      <c r="M19" s="325"/>
      <c r="N19" s="326"/>
      <c r="O19" s="326"/>
      <c r="P19" s="326"/>
      <c r="Q19" s="326"/>
      <c r="R19" s="326"/>
      <c r="S19" s="322"/>
      <c r="T19" s="322"/>
      <c r="U19" s="322"/>
      <c r="V19" s="322"/>
      <c r="W19" s="322"/>
      <c r="X19" s="322"/>
      <c r="Y19" s="322"/>
      <c r="Z19" s="322"/>
      <c r="AA19" s="322"/>
      <c r="AB19" s="322"/>
      <c r="AC19" s="322"/>
      <c r="AD19" s="322"/>
    </row>
    <row r="20" spans="1:30" ht="57.75" customHeight="1">
      <c r="A20" s="283"/>
      <c r="B20" s="334" t="s">
        <v>750</v>
      </c>
      <c r="C20" s="283"/>
      <c r="D20" s="283"/>
      <c r="E20" s="283"/>
      <c r="F20" s="283"/>
      <c r="G20" s="325">
        <v>0</v>
      </c>
      <c r="H20" s="325"/>
      <c r="I20" s="325"/>
      <c r="J20" s="325"/>
      <c r="K20" s="325">
        <v>0</v>
      </c>
      <c r="L20" s="325"/>
      <c r="M20" s="325"/>
      <c r="N20" s="326"/>
      <c r="O20" s="326">
        <v>0</v>
      </c>
      <c r="P20" s="326"/>
      <c r="Q20" s="326"/>
      <c r="R20" s="326"/>
      <c r="S20" s="326">
        <v>0</v>
      </c>
      <c r="T20" s="326"/>
      <c r="U20" s="326"/>
      <c r="V20" s="326">
        <f t="shared" ref="V20:V21" si="9">S20</f>
        <v>0</v>
      </c>
      <c r="W20" s="326">
        <v>384.16699999999997</v>
      </c>
      <c r="X20" s="326"/>
      <c r="Y20" s="326"/>
      <c r="Z20" s="326">
        <f t="shared" ref="Z20:Z21" si="10">W20</f>
        <v>384.16699999999997</v>
      </c>
      <c r="AA20" s="326"/>
      <c r="AB20" s="326"/>
      <c r="AC20" s="319"/>
      <c r="AD20" s="319"/>
    </row>
    <row r="21" spans="1:30" ht="44.25" customHeight="1">
      <c r="A21" s="283"/>
      <c r="B21" s="334" t="s">
        <v>751</v>
      </c>
      <c r="C21" s="283"/>
      <c r="D21" s="283"/>
      <c r="E21" s="283"/>
      <c r="F21" s="283"/>
      <c r="G21" s="325">
        <v>21000</v>
      </c>
      <c r="H21" s="325"/>
      <c r="I21" s="325"/>
      <c r="J21" s="325"/>
      <c r="K21" s="325">
        <v>0</v>
      </c>
      <c r="L21" s="325"/>
      <c r="M21" s="325"/>
      <c r="N21" s="326"/>
      <c r="O21" s="326">
        <v>0</v>
      </c>
      <c r="P21" s="326"/>
      <c r="Q21" s="326"/>
      <c r="R21" s="326"/>
      <c r="S21" s="326">
        <v>5000</v>
      </c>
      <c r="T21" s="326"/>
      <c r="U21" s="326"/>
      <c r="V21" s="326">
        <f t="shared" si="9"/>
        <v>5000</v>
      </c>
      <c r="W21" s="326">
        <v>995.66953000000001</v>
      </c>
      <c r="X21" s="326"/>
      <c r="Y21" s="326"/>
      <c r="Z21" s="326">
        <f t="shared" si="10"/>
        <v>995.66953000000001</v>
      </c>
      <c r="AA21" s="326">
        <f t="shared" si="3"/>
        <v>19.9133906</v>
      </c>
      <c r="AB21" s="326"/>
      <c r="AC21" s="319"/>
      <c r="AD21" s="326">
        <f t="shared" si="6"/>
        <v>19.9133906</v>
      </c>
    </row>
    <row r="22" spans="1:30" s="280" customFormat="1" ht="18.75" customHeight="1">
      <c r="A22" s="282"/>
      <c r="B22" s="333" t="s">
        <v>296</v>
      </c>
      <c r="C22" s="282"/>
      <c r="D22" s="282"/>
      <c r="E22" s="283"/>
      <c r="F22" s="283"/>
      <c r="G22" s="325"/>
      <c r="H22" s="325"/>
      <c r="I22" s="325"/>
      <c r="J22" s="325"/>
      <c r="K22" s="325"/>
      <c r="L22" s="325"/>
      <c r="M22" s="325"/>
      <c r="N22" s="326"/>
      <c r="O22" s="326"/>
      <c r="P22" s="326"/>
      <c r="Q22" s="326"/>
      <c r="R22" s="326"/>
      <c r="S22" s="322"/>
      <c r="T22" s="322"/>
      <c r="U22" s="322"/>
      <c r="V22" s="322"/>
      <c r="W22" s="322"/>
      <c r="X22" s="322"/>
      <c r="Y22" s="322"/>
      <c r="Z22" s="322"/>
      <c r="AA22" s="322"/>
      <c r="AB22" s="322"/>
      <c r="AC22" s="322"/>
      <c r="AD22" s="322"/>
    </row>
    <row r="23" spans="1:30" ht="42.75" customHeight="1">
      <c r="A23" s="283"/>
      <c r="B23" s="334" t="s">
        <v>752</v>
      </c>
      <c r="C23" s="283"/>
      <c r="D23" s="283"/>
      <c r="E23" s="283"/>
      <c r="F23" s="283"/>
      <c r="G23" s="325">
        <v>26433</v>
      </c>
      <c r="H23" s="325"/>
      <c r="I23" s="325"/>
      <c r="J23" s="325"/>
      <c r="K23" s="325">
        <v>26125.124864000001</v>
      </c>
      <c r="L23" s="325"/>
      <c r="M23" s="325"/>
      <c r="N23" s="326"/>
      <c r="O23" s="326">
        <v>26125.124864000001</v>
      </c>
      <c r="P23" s="326"/>
      <c r="Q23" s="326"/>
      <c r="R23" s="326"/>
      <c r="S23" s="326">
        <v>0</v>
      </c>
      <c r="T23" s="326"/>
      <c r="U23" s="326"/>
      <c r="V23" s="326">
        <f t="shared" ref="V23:V24" si="11">S23</f>
        <v>0</v>
      </c>
      <c r="W23" s="326">
        <v>219.86600000000001</v>
      </c>
      <c r="X23" s="326"/>
      <c r="Y23" s="326"/>
      <c r="Z23" s="326">
        <f t="shared" ref="Z23:Z24" si="12">W23</f>
        <v>219.86600000000001</v>
      </c>
      <c r="AA23" s="326"/>
      <c r="AB23" s="326"/>
      <c r="AC23" s="326"/>
      <c r="AD23" s="326"/>
    </row>
    <row r="24" spans="1:30" ht="72.75" customHeight="1">
      <c r="A24" s="283"/>
      <c r="B24" s="334" t="s">
        <v>753</v>
      </c>
      <c r="C24" s="283"/>
      <c r="D24" s="283"/>
      <c r="E24" s="283"/>
      <c r="F24" s="283"/>
      <c r="G24" s="325">
        <v>14962.68</v>
      </c>
      <c r="H24" s="325"/>
      <c r="I24" s="325"/>
      <c r="J24" s="325"/>
      <c r="K24" s="325">
        <v>14195.529</v>
      </c>
      <c r="L24" s="325"/>
      <c r="M24" s="325"/>
      <c r="N24" s="326"/>
      <c r="O24" s="326">
        <v>14195.529</v>
      </c>
      <c r="P24" s="326"/>
      <c r="Q24" s="326"/>
      <c r="R24" s="326"/>
      <c r="S24" s="326">
        <v>0</v>
      </c>
      <c r="T24" s="326"/>
      <c r="U24" s="326"/>
      <c r="V24" s="326">
        <f t="shared" si="11"/>
        <v>0</v>
      </c>
      <c r="W24" s="326">
        <v>56.405999999999999</v>
      </c>
      <c r="X24" s="326"/>
      <c r="Y24" s="326"/>
      <c r="Z24" s="326">
        <f t="shared" si="12"/>
        <v>56.405999999999999</v>
      </c>
      <c r="AA24" s="326"/>
      <c r="AB24" s="326"/>
      <c r="AC24" s="326"/>
      <c r="AD24" s="326"/>
    </row>
    <row r="25" spans="1:30" s="280" customFormat="1" ht="18.75" customHeight="1">
      <c r="A25" s="282"/>
      <c r="B25" s="333" t="s">
        <v>754</v>
      </c>
      <c r="C25" s="282"/>
      <c r="D25" s="282"/>
      <c r="E25" s="283"/>
      <c r="F25" s="283"/>
      <c r="G25" s="325"/>
      <c r="H25" s="325"/>
      <c r="I25" s="325"/>
      <c r="J25" s="325"/>
      <c r="K25" s="325"/>
      <c r="L25" s="325"/>
      <c r="M25" s="325"/>
      <c r="N25" s="326"/>
      <c r="O25" s="326"/>
      <c r="P25" s="326"/>
      <c r="Q25" s="326"/>
      <c r="R25" s="326"/>
      <c r="S25" s="322"/>
      <c r="T25" s="322"/>
      <c r="U25" s="322"/>
      <c r="V25" s="322"/>
      <c r="W25" s="322"/>
      <c r="X25" s="322"/>
      <c r="Y25" s="322"/>
      <c r="Z25" s="322"/>
      <c r="AA25" s="322"/>
      <c r="AB25" s="322"/>
      <c r="AC25" s="322"/>
      <c r="AD25" s="322"/>
    </row>
    <row r="26" spans="1:30" ht="29.25" customHeight="1">
      <c r="A26" s="283"/>
      <c r="B26" s="334" t="s">
        <v>755</v>
      </c>
      <c r="C26" s="283"/>
      <c r="D26" s="283"/>
      <c r="E26" s="283"/>
      <c r="F26" s="283"/>
      <c r="G26" s="325">
        <v>70000</v>
      </c>
      <c r="H26" s="325"/>
      <c r="I26" s="325"/>
      <c r="J26" s="325"/>
      <c r="K26" s="325">
        <v>500</v>
      </c>
      <c r="L26" s="325"/>
      <c r="M26" s="325"/>
      <c r="N26" s="326"/>
      <c r="O26" s="326">
        <v>500</v>
      </c>
      <c r="P26" s="326"/>
      <c r="Q26" s="326"/>
      <c r="R26" s="326"/>
      <c r="S26" s="326">
        <v>15000</v>
      </c>
      <c r="T26" s="326"/>
      <c r="U26" s="326">
        <f>S26</f>
        <v>15000</v>
      </c>
      <c r="V26" s="326"/>
      <c r="W26" s="326">
        <v>1964.308</v>
      </c>
      <c r="X26" s="326"/>
      <c r="Y26" s="326">
        <f>W26</f>
        <v>1964.308</v>
      </c>
      <c r="Z26" s="326"/>
      <c r="AA26" s="326">
        <f t="shared" si="3"/>
        <v>13.095386666666666</v>
      </c>
      <c r="AB26" s="326"/>
      <c r="AC26" s="326">
        <f t="shared" ref="AC26:AC69" si="13">Y26/U26*100</f>
        <v>13.095386666666666</v>
      </c>
      <c r="AD26" s="326"/>
    </row>
    <row r="27" spans="1:30" s="280" customFormat="1" ht="37.5" customHeight="1">
      <c r="A27" s="282"/>
      <c r="B27" s="333" t="s">
        <v>756</v>
      </c>
      <c r="C27" s="282"/>
      <c r="D27" s="282"/>
      <c r="E27" s="283"/>
      <c r="F27" s="283"/>
      <c r="G27" s="325"/>
      <c r="H27" s="325"/>
      <c r="I27" s="325"/>
      <c r="J27" s="325"/>
      <c r="K27" s="325"/>
      <c r="L27" s="325"/>
      <c r="M27" s="325"/>
      <c r="N27" s="326"/>
      <c r="O27" s="326"/>
      <c r="P27" s="326"/>
      <c r="Q27" s="326"/>
      <c r="R27" s="326"/>
      <c r="S27" s="322"/>
      <c r="T27" s="322"/>
      <c r="U27" s="322"/>
      <c r="V27" s="322"/>
      <c r="W27" s="322"/>
      <c r="X27" s="322"/>
      <c r="Y27" s="322"/>
      <c r="Z27" s="322"/>
      <c r="AA27" s="322"/>
      <c r="AB27" s="322"/>
      <c r="AC27" s="322"/>
      <c r="AD27" s="322"/>
    </row>
    <row r="28" spans="1:30" ht="29.25" customHeight="1">
      <c r="A28" s="283"/>
      <c r="B28" s="334" t="s">
        <v>757</v>
      </c>
      <c r="C28" s="283"/>
      <c r="D28" s="283"/>
      <c r="E28" s="283"/>
      <c r="F28" s="283"/>
      <c r="G28" s="325">
        <v>1000</v>
      </c>
      <c r="H28" s="325"/>
      <c r="I28" s="325"/>
      <c r="J28" s="325"/>
      <c r="K28" s="325">
        <v>700</v>
      </c>
      <c r="L28" s="325"/>
      <c r="M28" s="325"/>
      <c r="N28" s="326"/>
      <c r="O28" s="326">
        <v>1000</v>
      </c>
      <c r="P28" s="326"/>
      <c r="Q28" s="326"/>
      <c r="R28" s="326"/>
      <c r="S28" s="326">
        <v>0</v>
      </c>
      <c r="T28" s="326"/>
      <c r="U28" s="326"/>
      <c r="V28" s="326">
        <f>S28</f>
        <v>0</v>
      </c>
      <c r="W28" s="326">
        <v>300</v>
      </c>
      <c r="X28" s="326"/>
      <c r="Y28" s="326"/>
      <c r="Z28" s="326">
        <f>W28</f>
        <v>300</v>
      </c>
      <c r="AA28" s="326"/>
      <c r="AB28" s="326"/>
      <c r="AC28" s="326"/>
      <c r="AD28" s="326"/>
    </row>
    <row r="29" spans="1:30" s="280" customFormat="1" ht="18.75" customHeight="1">
      <c r="A29" s="282"/>
      <c r="B29" s="333" t="s">
        <v>758</v>
      </c>
      <c r="C29" s="282"/>
      <c r="D29" s="282"/>
      <c r="E29" s="283"/>
      <c r="F29" s="283"/>
      <c r="G29" s="325"/>
      <c r="H29" s="325"/>
      <c r="I29" s="325"/>
      <c r="J29" s="325"/>
      <c r="K29" s="325"/>
      <c r="L29" s="325"/>
      <c r="M29" s="325"/>
      <c r="N29" s="326"/>
      <c r="O29" s="326"/>
      <c r="P29" s="326"/>
      <c r="Q29" s="326"/>
      <c r="R29" s="326"/>
      <c r="S29" s="322"/>
      <c r="T29" s="322"/>
      <c r="U29" s="322"/>
      <c r="V29" s="322"/>
      <c r="W29" s="322"/>
      <c r="X29" s="322"/>
      <c r="Y29" s="322"/>
      <c r="Z29" s="322"/>
      <c r="AA29" s="322"/>
      <c r="AB29" s="322"/>
      <c r="AC29" s="322"/>
      <c r="AD29" s="322"/>
    </row>
    <row r="30" spans="1:30" ht="29.25" customHeight="1">
      <c r="A30" s="283"/>
      <c r="B30" s="334" t="s">
        <v>759</v>
      </c>
      <c r="C30" s="283"/>
      <c r="D30" s="283"/>
      <c r="E30" s="283"/>
      <c r="F30" s="283"/>
      <c r="G30" s="325">
        <v>49619.92</v>
      </c>
      <c r="H30" s="325"/>
      <c r="I30" s="325"/>
      <c r="J30" s="325"/>
      <c r="K30" s="325">
        <v>11902.438</v>
      </c>
      <c r="L30" s="325"/>
      <c r="M30" s="325"/>
      <c r="N30" s="326"/>
      <c r="O30" s="326">
        <v>12000</v>
      </c>
      <c r="P30" s="326"/>
      <c r="Q30" s="326"/>
      <c r="R30" s="326"/>
      <c r="S30" s="326">
        <v>0</v>
      </c>
      <c r="T30" s="326"/>
      <c r="U30" s="326">
        <f>S30</f>
        <v>0</v>
      </c>
      <c r="V30" s="326"/>
      <c r="W30" s="326">
        <v>97</v>
      </c>
      <c r="X30" s="326"/>
      <c r="Y30" s="326">
        <f>W30</f>
        <v>97</v>
      </c>
      <c r="Z30" s="326"/>
      <c r="AA30" s="326"/>
      <c r="AB30" s="326"/>
      <c r="AC30" s="326"/>
      <c r="AD30" s="326"/>
    </row>
    <row r="31" spans="1:30" s="280" customFormat="1" ht="18.75" customHeight="1">
      <c r="A31" s="282"/>
      <c r="B31" s="333" t="s">
        <v>279</v>
      </c>
      <c r="C31" s="282"/>
      <c r="D31" s="282"/>
      <c r="E31" s="283"/>
      <c r="F31" s="283"/>
      <c r="G31" s="325"/>
      <c r="H31" s="325"/>
      <c r="I31" s="325"/>
      <c r="J31" s="325"/>
      <c r="K31" s="325"/>
      <c r="L31" s="325"/>
      <c r="M31" s="325"/>
      <c r="N31" s="326"/>
      <c r="O31" s="326"/>
      <c r="P31" s="326"/>
      <c r="Q31" s="326"/>
      <c r="R31" s="326"/>
      <c r="S31" s="322"/>
      <c r="T31" s="322"/>
      <c r="U31" s="322"/>
      <c r="V31" s="322"/>
      <c r="W31" s="322"/>
      <c r="X31" s="322"/>
      <c r="Y31" s="322"/>
      <c r="Z31" s="322"/>
      <c r="AA31" s="322"/>
      <c r="AB31" s="322"/>
      <c r="AC31" s="322"/>
      <c r="AD31" s="322"/>
    </row>
    <row r="32" spans="1:30" ht="29.25" customHeight="1">
      <c r="A32" s="283"/>
      <c r="B32" s="334" t="s">
        <v>760</v>
      </c>
      <c r="C32" s="283"/>
      <c r="D32" s="283"/>
      <c r="E32" s="283"/>
      <c r="F32" s="283"/>
      <c r="G32" s="325">
        <v>6756.0630000000001</v>
      </c>
      <c r="H32" s="325"/>
      <c r="I32" s="325"/>
      <c r="J32" s="325"/>
      <c r="K32" s="325">
        <v>3901.2089999999998</v>
      </c>
      <c r="L32" s="325"/>
      <c r="M32" s="325"/>
      <c r="N32" s="326"/>
      <c r="O32" s="326">
        <v>3924.998</v>
      </c>
      <c r="P32" s="326"/>
      <c r="Q32" s="326"/>
      <c r="R32" s="326"/>
      <c r="S32" s="326">
        <v>0</v>
      </c>
      <c r="T32" s="326"/>
      <c r="U32" s="326"/>
      <c r="V32" s="326">
        <f>S32</f>
        <v>0</v>
      </c>
      <c r="W32" s="326">
        <v>23.789000000000001</v>
      </c>
      <c r="X32" s="326"/>
      <c r="Y32" s="326"/>
      <c r="Z32" s="326">
        <f>W32</f>
        <v>23.789000000000001</v>
      </c>
      <c r="AA32" s="326"/>
      <c r="AB32" s="326"/>
      <c r="AC32" s="326"/>
      <c r="AD32" s="326"/>
    </row>
    <row r="33" spans="1:30" s="280" customFormat="1" ht="18.75" customHeight="1">
      <c r="A33" s="282"/>
      <c r="B33" s="333" t="s">
        <v>284</v>
      </c>
      <c r="C33" s="282"/>
      <c r="D33" s="282"/>
      <c r="E33" s="283"/>
      <c r="F33" s="283"/>
      <c r="G33" s="325"/>
      <c r="H33" s="325"/>
      <c r="I33" s="325"/>
      <c r="J33" s="325"/>
      <c r="K33" s="325"/>
      <c r="L33" s="325"/>
      <c r="M33" s="325"/>
      <c r="N33" s="326"/>
      <c r="O33" s="326"/>
      <c r="P33" s="326"/>
      <c r="Q33" s="326"/>
      <c r="R33" s="326"/>
      <c r="S33" s="322"/>
      <c r="T33" s="322"/>
      <c r="U33" s="322"/>
      <c r="V33" s="322"/>
      <c r="W33" s="322"/>
      <c r="X33" s="322"/>
      <c r="Y33" s="322"/>
      <c r="Z33" s="322"/>
      <c r="AA33" s="322"/>
      <c r="AB33" s="322"/>
      <c r="AC33" s="322"/>
      <c r="AD33" s="322"/>
    </row>
    <row r="34" spans="1:30" ht="29.25" customHeight="1">
      <c r="A34" s="283"/>
      <c r="B34" s="334" t="s">
        <v>761</v>
      </c>
      <c r="C34" s="283"/>
      <c r="D34" s="283"/>
      <c r="E34" s="283"/>
      <c r="F34" s="283"/>
      <c r="G34" s="325">
        <v>2624.067</v>
      </c>
      <c r="H34" s="325"/>
      <c r="I34" s="325"/>
      <c r="J34" s="325"/>
      <c r="K34" s="325">
        <v>2388.2939999999999</v>
      </c>
      <c r="L34" s="325"/>
      <c r="M34" s="325"/>
      <c r="N34" s="326"/>
      <c r="O34" s="326">
        <v>2452.7939999999999</v>
      </c>
      <c r="P34" s="326"/>
      <c r="Q34" s="326"/>
      <c r="R34" s="326"/>
      <c r="S34" s="326">
        <v>0</v>
      </c>
      <c r="T34" s="326"/>
      <c r="U34" s="326">
        <f>S34</f>
        <v>0</v>
      </c>
      <c r="V34" s="326"/>
      <c r="W34" s="326">
        <v>64.5</v>
      </c>
      <c r="X34" s="326"/>
      <c r="Y34" s="326">
        <f>W34</f>
        <v>64.5</v>
      </c>
      <c r="Z34" s="326"/>
      <c r="AA34" s="326"/>
      <c r="AB34" s="326"/>
      <c r="AC34" s="326"/>
      <c r="AD34" s="326"/>
    </row>
    <row r="35" spans="1:30" s="280" customFormat="1" ht="18.75" customHeight="1">
      <c r="A35" s="282"/>
      <c r="B35" s="333" t="s">
        <v>762</v>
      </c>
      <c r="C35" s="282"/>
      <c r="D35" s="282"/>
      <c r="E35" s="283"/>
      <c r="F35" s="283"/>
      <c r="G35" s="325"/>
      <c r="H35" s="325"/>
      <c r="I35" s="325"/>
      <c r="J35" s="325"/>
      <c r="K35" s="325"/>
      <c r="L35" s="325"/>
      <c r="M35" s="325"/>
      <c r="N35" s="326"/>
      <c r="O35" s="326"/>
      <c r="P35" s="326"/>
      <c r="Q35" s="326"/>
      <c r="R35" s="326"/>
      <c r="S35" s="322"/>
      <c r="T35" s="322"/>
      <c r="U35" s="322"/>
      <c r="V35" s="322"/>
      <c r="W35" s="322"/>
      <c r="X35" s="322"/>
      <c r="Y35" s="322"/>
      <c r="Z35" s="322"/>
      <c r="AA35" s="322"/>
      <c r="AB35" s="322"/>
      <c r="AC35" s="322"/>
      <c r="AD35" s="322"/>
    </row>
    <row r="36" spans="1:30" ht="29.25" customHeight="1">
      <c r="A36" s="283"/>
      <c r="B36" s="334" t="s">
        <v>763</v>
      </c>
      <c r="C36" s="283"/>
      <c r="D36" s="283"/>
      <c r="E36" s="283"/>
      <c r="F36" s="283"/>
      <c r="G36" s="325">
        <v>6227.4279999999999</v>
      </c>
      <c r="H36" s="325"/>
      <c r="I36" s="325"/>
      <c r="J36" s="325"/>
      <c r="K36" s="325">
        <v>219</v>
      </c>
      <c r="L36" s="325"/>
      <c r="M36" s="325"/>
      <c r="N36" s="326"/>
      <c r="O36" s="326">
        <v>2500</v>
      </c>
      <c r="P36" s="326"/>
      <c r="Q36" s="326"/>
      <c r="R36" s="326"/>
      <c r="S36" s="326">
        <v>0</v>
      </c>
      <c r="T36" s="326"/>
      <c r="U36" s="326">
        <f>S36</f>
        <v>0</v>
      </c>
      <c r="V36" s="326"/>
      <c r="W36" s="326">
        <v>2281</v>
      </c>
      <c r="X36" s="326"/>
      <c r="Y36" s="326">
        <f>W36</f>
        <v>2281</v>
      </c>
      <c r="Z36" s="326"/>
      <c r="AA36" s="326"/>
      <c r="AB36" s="326"/>
      <c r="AC36" s="326"/>
      <c r="AD36" s="326"/>
    </row>
    <row r="37" spans="1:30" s="280" customFormat="1" ht="18.75" customHeight="1">
      <c r="A37" s="282"/>
      <c r="B37" s="333" t="s">
        <v>764</v>
      </c>
      <c r="C37" s="282"/>
      <c r="D37" s="282"/>
      <c r="E37" s="283"/>
      <c r="F37" s="283"/>
      <c r="G37" s="325"/>
      <c r="H37" s="325"/>
      <c r="I37" s="325"/>
      <c r="J37" s="325"/>
      <c r="K37" s="325"/>
      <c r="L37" s="325"/>
      <c r="M37" s="325"/>
      <c r="N37" s="326"/>
      <c r="O37" s="326"/>
      <c r="P37" s="326"/>
      <c r="Q37" s="326"/>
      <c r="R37" s="326"/>
      <c r="S37" s="322"/>
      <c r="T37" s="322"/>
      <c r="U37" s="322"/>
      <c r="V37" s="322"/>
      <c r="W37" s="322"/>
      <c r="X37" s="322"/>
      <c r="Y37" s="322"/>
      <c r="Z37" s="322"/>
      <c r="AA37" s="322"/>
      <c r="AB37" s="322"/>
      <c r="AC37" s="322"/>
      <c r="AD37" s="322"/>
    </row>
    <row r="38" spans="1:30" ht="29.25" customHeight="1">
      <c r="A38" s="283"/>
      <c r="B38" s="334" t="s">
        <v>765</v>
      </c>
      <c r="C38" s="283"/>
      <c r="D38" s="283"/>
      <c r="E38" s="283"/>
      <c r="F38" s="283"/>
      <c r="G38" s="325">
        <v>2000</v>
      </c>
      <c r="H38" s="325"/>
      <c r="I38" s="325"/>
      <c r="J38" s="325"/>
      <c r="K38" s="325">
        <v>0</v>
      </c>
      <c r="L38" s="325"/>
      <c r="M38" s="325"/>
      <c r="N38" s="326"/>
      <c r="O38" s="326">
        <v>0</v>
      </c>
      <c r="P38" s="326"/>
      <c r="Q38" s="326"/>
      <c r="R38" s="326"/>
      <c r="S38" s="326">
        <v>1800</v>
      </c>
      <c r="T38" s="326"/>
      <c r="U38" s="326">
        <f>S38</f>
        <v>1800</v>
      </c>
      <c r="V38" s="326"/>
      <c r="W38" s="326">
        <v>106.1</v>
      </c>
      <c r="X38" s="326"/>
      <c r="Y38" s="326">
        <f>W38</f>
        <v>106.1</v>
      </c>
      <c r="Z38" s="326"/>
      <c r="AA38" s="326">
        <f t="shared" si="3"/>
        <v>5.8944444444444439</v>
      </c>
      <c r="AB38" s="326"/>
      <c r="AC38" s="326">
        <f t="shared" si="13"/>
        <v>5.8944444444444439</v>
      </c>
      <c r="AD38" s="326"/>
    </row>
    <row r="39" spans="1:30" s="284" customFormat="1">
      <c r="A39" s="327"/>
      <c r="B39" s="332" t="s">
        <v>766</v>
      </c>
      <c r="C39" s="327"/>
      <c r="D39" s="327"/>
      <c r="E39" s="328"/>
      <c r="F39" s="328"/>
      <c r="G39" s="328"/>
      <c r="H39" s="328"/>
      <c r="I39" s="328"/>
      <c r="J39" s="328"/>
      <c r="K39" s="328"/>
      <c r="L39" s="328"/>
      <c r="M39" s="328"/>
      <c r="N39" s="328"/>
      <c r="O39" s="328"/>
      <c r="P39" s="328"/>
      <c r="Q39" s="328"/>
      <c r="R39" s="328"/>
      <c r="S39" s="319">
        <f>SUBTOTAL(109,S40:S55)</f>
        <v>125095</v>
      </c>
      <c r="T39" s="319">
        <f t="shared" ref="T39:Z39" si="14">SUBTOTAL(109,T40:T55)</f>
        <v>49533</v>
      </c>
      <c r="U39" s="319">
        <f t="shared" si="14"/>
        <v>45000</v>
      </c>
      <c r="V39" s="319">
        <f t="shared" si="14"/>
        <v>30562</v>
      </c>
      <c r="W39" s="319">
        <f t="shared" si="14"/>
        <v>59654.136853999997</v>
      </c>
      <c r="X39" s="319">
        <f t="shared" si="14"/>
        <v>0</v>
      </c>
      <c r="Y39" s="319">
        <f t="shared" si="14"/>
        <v>5724.6128879999997</v>
      </c>
      <c r="Z39" s="319">
        <f t="shared" si="14"/>
        <v>53929.523966000001</v>
      </c>
      <c r="AA39" s="326">
        <f t="shared" si="3"/>
        <v>47.687067312042849</v>
      </c>
      <c r="AB39" s="319">
        <f>X39/U39*100</f>
        <v>0</v>
      </c>
      <c r="AC39" s="319">
        <f>Y39/U39*100</f>
        <v>12.721361973333334</v>
      </c>
      <c r="AD39" s="319">
        <f>Z39/V39*100</f>
        <v>176.45940699561547</v>
      </c>
    </row>
    <row r="40" spans="1:30" s="280" customFormat="1" ht="47.25">
      <c r="A40" s="329"/>
      <c r="B40" s="333" t="s">
        <v>749</v>
      </c>
      <c r="C40" s="329"/>
      <c r="D40" s="329"/>
      <c r="E40" s="328"/>
      <c r="F40" s="328"/>
      <c r="G40" s="328"/>
      <c r="H40" s="328"/>
      <c r="I40" s="328"/>
      <c r="J40" s="328"/>
      <c r="K40" s="328"/>
      <c r="L40" s="328"/>
      <c r="M40" s="328"/>
      <c r="N40" s="328"/>
      <c r="O40" s="328"/>
      <c r="P40" s="328"/>
      <c r="Q40" s="328"/>
      <c r="R40" s="328"/>
      <c r="S40" s="329"/>
      <c r="T40" s="329"/>
      <c r="U40" s="329"/>
      <c r="V40" s="329"/>
      <c r="W40" s="329"/>
      <c r="X40" s="329"/>
      <c r="Y40" s="329"/>
      <c r="Z40" s="329"/>
      <c r="AA40" s="322"/>
      <c r="AB40" s="322"/>
      <c r="AC40" s="322"/>
      <c r="AD40" s="322"/>
    </row>
    <row r="41" spans="1:30" ht="29.25" customHeight="1">
      <c r="A41" s="283"/>
      <c r="B41" s="334" t="s">
        <v>767</v>
      </c>
      <c r="C41" s="283"/>
      <c r="D41" s="283"/>
      <c r="E41" s="283"/>
      <c r="F41" s="283"/>
      <c r="G41" s="325">
        <v>310319.33</v>
      </c>
      <c r="H41" s="325"/>
      <c r="I41" s="325"/>
      <c r="J41" s="325"/>
      <c r="K41" s="325">
        <v>188102.44616299999</v>
      </c>
      <c r="L41" s="325"/>
      <c r="M41" s="325"/>
      <c r="N41" s="326"/>
      <c r="O41" s="326">
        <v>188102.44616299999</v>
      </c>
      <c r="P41" s="326"/>
      <c r="Q41" s="326"/>
      <c r="R41" s="326"/>
      <c r="S41" s="326">
        <v>0</v>
      </c>
      <c r="T41" s="326"/>
      <c r="U41" s="326"/>
      <c r="V41" s="326">
        <f t="shared" ref="V41:V49" si="15">S41</f>
        <v>0</v>
      </c>
      <c r="W41" s="326">
        <v>1380.0790999999999</v>
      </c>
      <c r="X41" s="326"/>
      <c r="Y41" s="326"/>
      <c r="Z41" s="326">
        <f t="shared" ref="Z41:Z49" si="16">W41</f>
        <v>1380.0790999999999</v>
      </c>
      <c r="AA41" s="326"/>
      <c r="AB41" s="326"/>
      <c r="AC41" s="326"/>
      <c r="AD41" s="326"/>
    </row>
    <row r="42" spans="1:30" ht="29.25" customHeight="1">
      <c r="A42" s="283"/>
      <c r="B42" s="334" t="s">
        <v>768</v>
      </c>
      <c r="C42" s="283"/>
      <c r="D42" s="283"/>
      <c r="E42" s="283"/>
      <c r="F42" s="283"/>
      <c r="G42" s="325">
        <v>3797.7719999999999</v>
      </c>
      <c r="H42" s="325"/>
      <c r="I42" s="325"/>
      <c r="J42" s="325"/>
      <c r="K42" s="325">
        <v>3348.52</v>
      </c>
      <c r="L42" s="325"/>
      <c r="M42" s="325"/>
      <c r="N42" s="326"/>
      <c r="O42" s="326">
        <v>3447.4679999999998</v>
      </c>
      <c r="P42" s="326"/>
      <c r="Q42" s="326"/>
      <c r="R42" s="326"/>
      <c r="S42" s="326">
        <v>0</v>
      </c>
      <c r="T42" s="326"/>
      <c r="U42" s="326"/>
      <c r="V42" s="326">
        <f t="shared" si="15"/>
        <v>0</v>
      </c>
      <c r="W42" s="326">
        <v>98.947999999999993</v>
      </c>
      <c r="X42" s="326"/>
      <c r="Y42" s="326"/>
      <c r="Z42" s="326">
        <f t="shared" si="16"/>
        <v>98.947999999999993</v>
      </c>
      <c r="AA42" s="326"/>
      <c r="AB42" s="326"/>
      <c r="AC42" s="326"/>
      <c r="AD42" s="326"/>
    </row>
    <row r="43" spans="1:30" ht="29.25" customHeight="1">
      <c r="A43" s="283"/>
      <c r="B43" s="334" t="s">
        <v>769</v>
      </c>
      <c r="C43" s="283"/>
      <c r="D43" s="283"/>
      <c r="E43" s="283"/>
      <c r="F43" s="283"/>
      <c r="G43" s="325">
        <v>60000</v>
      </c>
      <c r="H43" s="325"/>
      <c r="I43" s="325"/>
      <c r="J43" s="325"/>
      <c r="K43" s="325">
        <v>0</v>
      </c>
      <c r="L43" s="325"/>
      <c r="M43" s="325"/>
      <c r="N43" s="326"/>
      <c r="O43" s="326">
        <v>0</v>
      </c>
      <c r="P43" s="326"/>
      <c r="Q43" s="326"/>
      <c r="R43" s="326"/>
      <c r="S43" s="326">
        <v>0</v>
      </c>
      <c r="T43" s="326"/>
      <c r="U43" s="326"/>
      <c r="V43" s="326">
        <f t="shared" si="15"/>
        <v>0</v>
      </c>
      <c r="W43" s="326">
        <v>47.715000000000003</v>
      </c>
      <c r="X43" s="326"/>
      <c r="Y43" s="326"/>
      <c r="Z43" s="326">
        <f t="shared" si="16"/>
        <v>47.715000000000003</v>
      </c>
      <c r="AA43" s="326"/>
      <c r="AB43" s="326"/>
      <c r="AC43" s="326"/>
      <c r="AD43" s="326"/>
    </row>
    <row r="44" spans="1:30" ht="29.25" customHeight="1">
      <c r="A44" s="283"/>
      <c r="B44" s="334" t="s">
        <v>770</v>
      </c>
      <c r="C44" s="283"/>
      <c r="D44" s="283"/>
      <c r="E44" s="283"/>
      <c r="F44" s="283"/>
      <c r="G44" s="325">
        <v>71500</v>
      </c>
      <c r="H44" s="325"/>
      <c r="I44" s="325"/>
      <c r="J44" s="325"/>
      <c r="K44" s="325">
        <v>0</v>
      </c>
      <c r="L44" s="325"/>
      <c r="M44" s="325"/>
      <c r="N44" s="326"/>
      <c r="O44" s="326">
        <v>0</v>
      </c>
      <c r="P44" s="326"/>
      <c r="Q44" s="326"/>
      <c r="R44" s="326"/>
      <c r="S44" s="326">
        <v>500</v>
      </c>
      <c r="T44" s="326"/>
      <c r="U44" s="326"/>
      <c r="V44" s="326">
        <f t="shared" si="15"/>
        <v>500</v>
      </c>
      <c r="W44" s="326">
        <v>420</v>
      </c>
      <c r="X44" s="326"/>
      <c r="Y44" s="326"/>
      <c r="Z44" s="326">
        <f t="shared" si="16"/>
        <v>420</v>
      </c>
      <c r="AA44" s="326">
        <f t="shared" si="3"/>
        <v>84</v>
      </c>
      <c r="AB44" s="326"/>
      <c r="AC44" s="326"/>
      <c r="AD44" s="326">
        <f t="shared" si="6"/>
        <v>84</v>
      </c>
    </row>
    <row r="45" spans="1:30" ht="29.25" customHeight="1">
      <c r="A45" s="283"/>
      <c r="B45" s="334" t="s">
        <v>771</v>
      </c>
      <c r="C45" s="283"/>
      <c r="D45" s="283"/>
      <c r="E45" s="283"/>
      <c r="F45" s="283"/>
      <c r="G45" s="325">
        <v>193000</v>
      </c>
      <c r="H45" s="325"/>
      <c r="I45" s="325"/>
      <c r="J45" s="325"/>
      <c r="K45" s="325">
        <v>0</v>
      </c>
      <c r="L45" s="325"/>
      <c r="M45" s="325"/>
      <c r="N45" s="326"/>
      <c r="O45" s="326">
        <v>0</v>
      </c>
      <c r="P45" s="326"/>
      <c r="Q45" s="326"/>
      <c r="R45" s="326"/>
      <c r="S45" s="326">
        <v>1000</v>
      </c>
      <c r="T45" s="326"/>
      <c r="U45" s="326"/>
      <c r="V45" s="326">
        <f t="shared" si="15"/>
        <v>1000</v>
      </c>
      <c r="W45" s="326">
        <v>449.39276599999999</v>
      </c>
      <c r="X45" s="326"/>
      <c r="Y45" s="326"/>
      <c r="Z45" s="326">
        <f t="shared" si="16"/>
        <v>449.39276599999999</v>
      </c>
      <c r="AA45" s="326">
        <f t="shared" si="3"/>
        <v>44.939276599999999</v>
      </c>
      <c r="AB45" s="326"/>
      <c r="AC45" s="326"/>
      <c r="AD45" s="326">
        <f t="shared" si="6"/>
        <v>44.939276599999999</v>
      </c>
    </row>
    <row r="46" spans="1:30" ht="29.25" customHeight="1">
      <c r="A46" s="283"/>
      <c r="B46" s="334" t="s">
        <v>772</v>
      </c>
      <c r="C46" s="283"/>
      <c r="D46" s="283"/>
      <c r="E46" s="283"/>
      <c r="F46" s="283"/>
      <c r="G46" s="325">
        <v>5000</v>
      </c>
      <c r="H46" s="325"/>
      <c r="I46" s="325"/>
      <c r="J46" s="325"/>
      <c r="K46" s="325">
        <v>3000</v>
      </c>
      <c r="L46" s="325"/>
      <c r="M46" s="325"/>
      <c r="N46" s="326"/>
      <c r="O46" s="326">
        <v>3000</v>
      </c>
      <c r="P46" s="326"/>
      <c r="Q46" s="326"/>
      <c r="R46" s="326"/>
      <c r="S46" s="326">
        <v>1792</v>
      </c>
      <c r="T46" s="326"/>
      <c r="U46" s="326"/>
      <c r="V46" s="326">
        <f t="shared" si="15"/>
        <v>1792</v>
      </c>
      <c r="W46" s="326">
        <v>1645.6331</v>
      </c>
      <c r="X46" s="326"/>
      <c r="Y46" s="326"/>
      <c r="Z46" s="326">
        <f t="shared" si="16"/>
        <v>1645.6331</v>
      </c>
      <c r="AA46" s="326">
        <f t="shared" si="3"/>
        <v>91.832204241071423</v>
      </c>
      <c r="AB46" s="326"/>
      <c r="AC46" s="326"/>
      <c r="AD46" s="326">
        <f t="shared" si="6"/>
        <v>91.832204241071423</v>
      </c>
    </row>
    <row r="47" spans="1:30" ht="29.25" customHeight="1">
      <c r="A47" s="283"/>
      <c r="B47" s="334" t="s">
        <v>773</v>
      </c>
      <c r="C47" s="283"/>
      <c r="D47" s="283"/>
      <c r="E47" s="283"/>
      <c r="F47" s="283"/>
      <c r="G47" s="325">
        <v>3988</v>
      </c>
      <c r="H47" s="325"/>
      <c r="I47" s="325"/>
      <c r="J47" s="325"/>
      <c r="K47" s="325">
        <v>1850.7719999999999</v>
      </c>
      <c r="L47" s="325"/>
      <c r="M47" s="325"/>
      <c r="N47" s="326"/>
      <c r="O47" s="326">
        <v>1958.8409999999999</v>
      </c>
      <c r="P47" s="326"/>
      <c r="Q47" s="326"/>
      <c r="R47" s="326"/>
      <c r="S47" s="326">
        <v>1770</v>
      </c>
      <c r="T47" s="326"/>
      <c r="U47" s="326"/>
      <c r="V47" s="326">
        <f t="shared" si="15"/>
        <v>1770</v>
      </c>
      <c r="W47" s="326">
        <v>1878.069</v>
      </c>
      <c r="X47" s="326"/>
      <c r="Y47" s="326"/>
      <c r="Z47" s="326">
        <f t="shared" si="16"/>
        <v>1878.069</v>
      </c>
      <c r="AA47" s="326">
        <f t="shared" si="3"/>
        <v>106.10559322033899</v>
      </c>
      <c r="AB47" s="326"/>
      <c r="AC47" s="326"/>
      <c r="AD47" s="326">
        <f t="shared" si="6"/>
        <v>106.10559322033899</v>
      </c>
    </row>
    <row r="48" spans="1:30" ht="29.25" customHeight="1">
      <c r="A48" s="283"/>
      <c r="B48" s="334" t="s">
        <v>774</v>
      </c>
      <c r="C48" s="283"/>
      <c r="D48" s="283"/>
      <c r="E48" s="283"/>
      <c r="F48" s="283"/>
      <c r="G48" s="325">
        <v>45000</v>
      </c>
      <c r="H48" s="325"/>
      <c r="I48" s="325"/>
      <c r="J48" s="325"/>
      <c r="K48" s="325">
        <v>2441.8159999999998</v>
      </c>
      <c r="L48" s="325"/>
      <c r="M48" s="325"/>
      <c r="N48" s="326"/>
      <c r="O48" s="326">
        <v>23331.71</v>
      </c>
      <c r="P48" s="326"/>
      <c r="Q48" s="326"/>
      <c r="R48" s="326"/>
      <c r="S48" s="326">
        <v>15500</v>
      </c>
      <c r="T48" s="326"/>
      <c r="U48" s="326"/>
      <c r="V48" s="326">
        <f t="shared" si="15"/>
        <v>15500</v>
      </c>
      <c r="W48" s="326">
        <v>36116</v>
      </c>
      <c r="X48" s="326"/>
      <c r="Y48" s="326"/>
      <c r="Z48" s="326">
        <f t="shared" si="16"/>
        <v>36116</v>
      </c>
      <c r="AA48" s="326">
        <f t="shared" si="3"/>
        <v>233.00645161290322</v>
      </c>
      <c r="AB48" s="326"/>
      <c r="AC48" s="326"/>
      <c r="AD48" s="326">
        <f t="shared" si="6"/>
        <v>233.00645161290322</v>
      </c>
    </row>
    <row r="49" spans="1:30" ht="29.25" customHeight="1">
      <c r="A49" s="283"/>
      <c r="B49" s="334" t="s">
        <v>775</v>
      </c>
      <c r="C49" s="283"/>
      <c r="D49" s="283"/>
      <c r="E49" s="283"/>
      <c r="F49" s="283"/>
      <c r="G49" s="325">
        <v>36993.188999999998</v>
      </c>
      <c r="H49" s="325"/>
      <c r="I49" s="325"/>
      <c r="J49" s="325"/>
      <c r="K49" s="325">
        <v>17941.452000000001</v>
      </c>
      <c r="L49" s="325"/>
      <c r="M49" s="325"/>
      <c r="N49" s="326"/>
      <c r="O49" s="326">
        <v>20588.562999999998</v>
      </c>
      <c r="P49" s="326"/>
      <c r="Q49" s="326"/>
      <c r="R49" s="326"/>
      <c r="S49" s="326">
        <v>10000</v>
      </c>
      <c r="T49" s="326"/>
      <c r="U49" s="326"/>
      <c r="V49" s="326">
        <f t="shared" si="15"/>
        <v>10000</v>
      </c>
      <c r="W49" s="326">
        <v>11773</v>
      </c>
      <c r="X49" s="326"/>
      <c r="Y49" s="326"/>
      <c r="Z49" s="326">
        <f t="shared" si="16"/>
        <v>11773</v>
      </c>
      <c r="AA49" s="326">
        <f t="shared" si="3"/>
        <v>117.73</v>
      </c>
      <c r="AB49" s="326"/>
      <c r="AC49" s="326"/>
      <c r="AD49" s="326">
        <f t="shared" si="6"/>
        <v>117.73</v>
      </c>
    </row>
    <row r="50" spans="1:30" ht="29.25" customHeight="1">
      <c r="A50" s="283"/>
      <c r="B50" s="334" t="s">
        <v>769</v>
      </c>
      <c r="C50" s="283"/>
      <c r="D50" s="283"/>
      <c r="E50" s="283"/>
      <c r="F50" s="283"/>
      <c r="G50" s="325">
        <v>60000</v>
      </c>
      <c r="H50" s="325"/>
      <c r="I50" s="325"/>
      <c r="J50" s="325"/>
      <c r="K50" s="325">
        <v>0</v>
      </c>
      <c r="L50" s="325"/>
      <c r="M50" s="325"/>
      <c r="N50" s="326"/>
      <c r="O50" s="326">
        <v>0</v>
      </c>
      <c r="P50" s="326"/>
      <c r="Q50" s="326"/>
      <c r="R50" s="326"/>
      <c r="S50" s="326">
        <v>15000</v>
      </c>
      <c r="T50" s="326"/>
      <c r="U50" s="326">
        <f>S50</f>
        <v>15000</v>
      </c>
      <c r="V50" s="326"/>
      <c r="W50" s="326">
        <v>1934.098</v>
      </c>
      <c r="X50" s="326"/>
      <c r="Y50" s="326">
        <f>W50</f>
        <v>1934.098</v>
      </c>
      <c r="Z50" s="326"/>
      <c r="AA50" s="326">
        <f t="shared" si="3"/>
        <v>12.893986666666665</v>
      </c>
      <c r="AB50" s="326"/>
      <c r="AC50" s="326">
        <f t="shared" si="13"/>
        <v>12.893986666666665</v>
      </c>
      <c r="AD50" s="326"/>
    </row>
    <row r="51" spans="1:30" s="280" customFormat="1" ht="29.25" customHeight="1">
      <c r="A51" s="282"/>
      <c r="B51" s="333" t="s">
        <v>776</v>
      </c>
      <c r="C51" s="282"/>
      <c r="D51" s="282"/>
      <c r="E51" s="283"/>
      <c r="F51" s="283"/>
      <c r="G51" s="325"/>
      <c r="H51" s="325"/>
      <c r="I51" s="325"/>
      <c r="J51" s="325"/>
      <c r="K51" s="325"/>
      <c r="L51" s="325"/>
      <c r="M51" s="325"/>
      <c r="N51" s="326"/>
      <c r="O51" s="326"/>
      <c r="P51" s="326"/>
      <c r="Q51" s="326"/>
      <c r="R51" s="326"/>
      <c r="S51" s="322"/>
      <c r="T51" s="322"/>
      <c r="U51" s="322"/>
      <c r="V51" s="322"/>
      <c r="W51" s="322"/>
      <c r="X51" s="322"/>
      <c r="Y51" s="322"/>
      <c r="Z51" s="322"/>
      <c r="AA51" s="322"/>
      <c r="AB51" s="322"/>
      <c r="AC51" s="322"/>
      <c r="AD51" s="322"/>
    </row>
    <row r="52" spans="1:30" ht="71.25" customHeight="1">
      <c r="A52" s="283"/>
      <c r="B52" s="334" t="s">
        <v>777</v>
      </c>
      <c r="C52" s="283"/>
      <c r="D52" s="283"/>
      <c r="E52" s="283"/>
      <c r="F52" s="283"/>
      <c r="G52" s="325">
        <v>0</v>
      </c>
      <c r="H52" s="325"/>
      <c r="I52" s="325"/>
      <c r="J52" s="325"/>
      <c r="K52" s="325">
        <v>0</v>
      </c>
      <c r="L52" s="325"/>
      <c r="M52" s="325"/>
      <c r="N52" s="326"/>
      <c r="O52" s="326">
        <v>0</v>
      </c>
      <c r="P52" s="326"/>
      <c r="Q52" s="326"/>
      <c r="R52" s="326"/>
      <c r="S52" s="326">
        <v>49533</v>
      </c>
      <c r="T52" s="326">
        <f>S52</f>
        <v>49533</v>
      </c>
      <c r="U52" s="326"/>
      <c r="V52" s="326"/>
      <c r="W52" s="326">
        <v>0</v>
      </c>
      <c r="X52" s="326">
        <f>W52</f>
        <v>0</v>
      </c>
      <c r="Y52" s="326"/>
      <c r="Z52" s="326"/>
      <c r="AA52" s="326">
        <f t="shared" si="3"/>
        <v>0</v>
      </c>
      <c r="AB52" s="326">
        <f t="shared" si="3"/>
        <v>0</v>
      </c>
      <c r="AC52" s="326"/>
      <c r="AD52" s="326"/>
    </row>
    <row r="53" spans="1:30" s="280" customFormat="1" ht="29.25" customHeight="1">
      <c r="A53" s="282"/>
      <c r="B53" s="333" t="s">
        <v>328</v>
      </c>
      <c r="C53" s="282"/>
      <c r="D53" s="282"/>
      <c r="E53" s="283"/>
      <c r="F53" s="283"/>
      <c r="G53" s="325"/>
      <c r="H53" s="325"/>
      <c r="I53" s="325"/>
      <c r="J53" s="325"/>
      <c r="K53" s="325"/>
      <c r="L53" s="325"/>
      <c r="M53" s="325"/>
      <c r="N53" s="326"/>
      <c r="O53" s="326"/>
      <c r="P53" s="326"/>
      <c r="Q53" s="326"/>
      <c r="R53" s="326"/>
      <c r="S53" s="322"/>
      <c r="T53" s="322"/>
      <c r="U53" s="322"/>
      <c r="V53" s="322"/>
      <c r="W53" s="322"/>
      <c r="X53" s="322"/>
      <c r="Y53" s="322"/>
      <c r="Z53" s="322"/>
      <c r="AA53" s="322"/>
      <c r="AB53" s="322"/>
      <c r="AC53" s="322"/>
      <c r="AD53" s="322"/>
    </row>
    <row r="54" spans="1:30" ht="29.25" customHeight="1">
      <c r="A54" s="283"/>
      <c r="B54" s="334" t="s">
        <v>778</v>
      </c>
      <c r="C54" s="283"/>
      <c r="D54" s="283"/>
      <c r="E54" s="283"/>
      <c r="F54" s="283"/>
      <c r="G54" s="325">
        <v>170000</v>
      </c>
      <c r="H54" s="325"/>
      <c r="I54" s="325"/>
      <c r="J54" s="325"/>
      <c r="K54" s="325">
        <v>439.31299999999999</v>
      </c>
      <c r="L54" s="325"/>
      <c r="M54" s="325"/>
      <c r="N54" s="326"/>
      <c r="O54" s="326">
        <v>439.31299999999999</v>
      </c>
      <c r="P54" s="326"/>
      <c r="Q54" s="326"/>
      <c r="R54" s="326"/>
      <c r="S54" s="326">
        <v>0</v>
      </c>
      <c r="T54" s="326"/>
      <c r="U54" s="326"/>
      <c r="V54" s="326">
        <f>S54</f>
        <v>0</v>
      </c>
      <c r="W54" s="326">
        <v>120.687</v>
      </c>
      <c r="X54" s="326"/>
      <c r="Y54" s="326"/>
      <c r="Z54" s="326">
        <f>W54</f>
        <v>120.687</v>
      </c>
      <c r="AA54" s="326"/>
      <c r="AB54" s="326"/>
      <c r="AC54" s="326"/>
      <c r="AD54" s="326"/>
    </row>
    <row r="55" spans="1:30" ht="29.25" customHeight="1">
      <c r="A55" s="283"/>
      <c r="B55" s="334" t="s">
        <v>778</v>
      </c>
      <c r="C55" s="283"/>
      <c r="D55" s="283"/>
      <c r="E55" s="283"/>
      <c r="F55" s="283"/>
      <c r="G55" s="325">
        <v>170000</v>
      </c>
      <c r="H55" s="325"/>
      <c r="I55" s="325"/>
      <c r="J55" s="325"/>
      <c r="K55" s="325">
        <v>0</v>
      </c>
      <c r="L55" s="325"/>
      <c r="M55" s="325"/>
      <c r="N55" s="326"/>
      <c r="O55" s="326">
        <v>0</v>
      </c>
      <c r="P55" s="326"/>
      <c r="Q55" s="326"/>
      <c r="R55" s="326"/>
      <c r="S55" s="326">
        <v>30000</v>
      </c>
      <c r="T55" s="326"/>
      <c r="U55" s="326">
        <f>S55</f>
        <v>30000</v>
      </c>
      <c r="V55" s="326"/>
      <c r="W55" s="326">
        <v>3790.5148880000002</v>
      </c>
      <c r="X55" s="326"/>
      <c r="Y55" s="326">
        <f>W55</f>
        <v>3790.5148880000002</v>
      </c>
      <c r="Z55" s="326"/>
      <c r="AA55" s="326">
        <f t="shared" si="3"/>
        <v>12.635049626666667</v>
      </c>
      <c r="AB55" s="326"/>
      <c r="AC55" s="326">
        <f t="shared" si="13"/>
        <v>12.635049626666667</v>
      </c>
      <c r="AD55" s="326"/>
    </row>
    <row r="56" spans="1:30" s="284" customFormat="1">
      <c r="A56" s="327"/>
      <c r="B56" s="332" t="s">
        <v>779</v>
      </c>
      <c r="C56" s="327"/>
      <c r="D56" s="327"/>
      <c r="E56" s="328"/>
      <c r="F56" s="328"/>
      <c r="G56" s="328"/>
      <c r="H56" s="328"/>
      <c r="I56" s="328"/>
      <c r="J56" s="328"/>
      <c r="K56" s="328"/>
      <c r="L56" s="328"/>
      <c r="M56" s="328"/>
      <c r="N56" s="328"/>
      <c r="O56" s="328"/>
      <c r="P56" s="328"/>
      <c r="Q56" s="328"/>
      <c r="R56" s="328"/>
      <c r="S56" s="319">
        <f>SUBTOTAL(109,S57:S71)</f>
        <v>24500</v>
      </c>
      <c r="T56" s="319">
        <f t="shared" ref="T56:Z56" si="17">SUBTOTAL(109,T57:T71)</f>
        <v>0</v>
      </c>
      <c r="U56" s="319">
        <f t="shared" si="17"/>
        <v>18000</v>
      </c>
      <c r="V56" s="319">
        <f t="shared" si="17"/>
        <v>6500</v>
      </c>
      <c r="W56" s="319">
        <f t="shared" si="17"/>
        <v>26369.497800999998</v>
      </c>
      <c r="X56" s="319">
        <f t="shared" si="17"/>
        <v>0</v>
      </c>
      <c r="Y56" s="319">
        <f t="shared" si="17"/>
        <v>9895.7309999999998</v>
      </c>
      <c r="Z56" s="319">
        <f t="shared" si="17"/>
        <v>16473.766801000002</v>
      </c>
      <c r="AA56" s="319">
        <f>W56/S56*100</f>
        <v>107.63060326938773</v>
      </c>
      <c r="AB56" s="319"/>
      <c r="AC56" s="319">
        <f>Y56/U56*100</f>
        <v>54.976283333333328</v>
      </c>
      <c r="AD56" s="319">
        <f>Z56/V56*100</f>
        <v>253.44256616923079</v>
      </c>
    </row>
    <row r="57" spans="1:30" s="280" customFormat="1" ht="47.25">
      <c r="A57" s="329"/>
      <c r="B57" s="333" t="s">
        <v>749</v>
      </c>
      <c r="C57" s="329"/>
      <c r="D57" s="329"/>
      <c r="E57" s="328"/>
      <c r="F57" s="328"/>
      <c r="G57" s="328"/>
      <c r="H57" s="328"/>
      <c r="I57" s="328"/>
      <c r="J57" s="328"/>
      <c r="K57" s="328"/>
      <c r="L57" s="328"/>
      <c r="M57" s="328"/>
      <c r="N57" s="328"/>
      <c r="O57" s="328"/>
      <c r="P57" s="328"/>
      <c r="Q57" s="328"/>
      <c r="R57" s="328"/>
      <c r="S57" s="329"/>
      <c r="T57" s="329"/>
      <c r="U57" s="329"/>
      <c r="V57" s="329"/>
      <c r="W57" s="329"/>
      <c r="X57" s="329"/>
      <c r="Y57" s="329"/>
      <c r="Z57" s="329"/>
      <c r="AA57" s="322"/>
      <c r="AB57" s="322"/>
      <c r="AC57" s="322"/>
      <c r="AD57" s="322"/>
    </row>
    <row r="58" spans="1:30" ht="31.5">
      <c r="A58" s="283"/>
      <c r="B58" s="334" t="s">
        <v>780</v>
      </c>
      <c r="C58" s="283"/>
      <c r="D58" s="283"/>
      <c r="E58" s="283"/>
      <c r="F58" s="283"/>
      <c r="G58" s="325">
        <v>240862</v>
      </c>
      <c r="H58" s="325"/>
      <c r="I58" s="325"/>
      <c r="J58" s="325"/>
      <c r="K58" s="325">
        <v>0</v>
      </c>
      <c r="L58" s="325"/>
      <c r="M58" s="325"/>
      <c r="N58" s="326"/>
      <c r="O58" s="326">
        <v>400</v>
      </c>
      <c r="P58" s="326"/>
      <c r="Q58" s="326"/>
      <c r="R58" s="326"/>
      <c r="S58" s="326">
        <v>1000</v>
      </c>
      <c r="T58" s="326"/>
      <c r="U58" s="326"/>
      <c r="V58" s="326">
        <f t="shared" ref="V58:V60" si="18">S58</f>
        <v>1000</v>
      </c>
      <c r="W58" s="326">
        <v>0</v>
      </c>
      <c r="X58" s="326"/>
      <c r="Y58" s="326"/>
      <c r="Z58" s="326">
        <f t="shared" ref="Z58:Z60" si="19">W58</f>
        <v>0</v>
      </c>
      <c r="AA58" s="326">
        <f t="shared" si="3"/>
        <v>0</v>
      </c>
      <c r="AB58" s="326"/>
      <c r="AC58" s="326"/>
      <c r="AD58" s="326">
        <f t="shared" si="6"/>
        <v>0</v>
      </c>
    </row>
    <row r="59" spans="1:30" ht="86.25" customHeight="1">
      <c r="A59" s="283"/>
      <c r="B59" s="334" t="s">
        <v>781</v>
      </c>
      <c r="C59" s="283"/>
      <c r="D59" s="283"/>
      <c r="E59" s="283"/>
      <c r="F59" s="283"/>
      <c r="G59" s="325">
        <v>170959.67800000001</v>
      </c>
      <c r="H59" s="325"/>
      <c r="I59" s="325"/>
      <c r="J59" s="325"/>
      <c r="K59" s="325">
        <v>17859</v>
      </c>
      <c r="L59" s="325"/>
      <c r="M59" s="325"/>
      <c r="N59" s="326"/>
      <c r="O59" s="326">
        <v>17859</v>
      </c>
      <c r="P59" s="326"/>
      <c r="Q59" s="326"/>
      <c r="R59" s="326"/>
      <c r="S59" s="326">
        <v>0</v>
      </c>
      <c r="T59" s="326"/>
      <c r="U59" s="326"/>
      <c r="V59" s="326">
        <f t="shared" si="18"/>
        <v>0</v>
      </c>
      <c r="W59" s="326">
        <v>4214.1098009999996</v>
      </c>
      <c r="X59" s="326"/>
      <c r="Y59" s="326"/>
      <c r="Z59" s="326">
        <f t="shared" si="19"/>
        <v>4214.1098009999996</v>
      </c>
      <c r="AA59" s="326"/>
      <c r="AB59" s="326"/>
      <c r="AC59" s="326"/>
      <c r="AD59" s="326"/>
    </row>
    <row r="60" spans="1:30" ht="38.25" customHeight="1">
      <c r="A60" s="283"/>
      <c r="B60" s="334" t="s">
        <v>782</v>
      </c>
      <c r="C60" s="283"/>
      <c r="D60" s="283"/>
      <c r="E60" s="283"/>
      <c r="F60" s="283"/>
      <c r="G60" s="325">
        <v>5503.3869999999997</v>
      </c>
      <c r="H60" s="325"/>
      <c r="I60" s="325"/>
      <c r="J60" s="325"/>
      <c r="K60" s="325">
        <v>5363.1859999999997</v>
      </c>
      <c r="L60" s="325"/>
      <c r="M60" s="325"/>
      <c r="N60" s="326"/>
      <c r="O60" s="326">
        <v>5378.723</v>
      </c>
      <c r="P60" s="326"/>
      <c r="Q60" s="326"/>
      <c r="R60" s="326"/>
      <c r="S60" s="326">
        <v>0</v>
      </c>
      <c r="T60" s="326"/>
      <c r="U60" s="326"/>
      <c r="V60" s="326">
        <f t="shared" si="18"/>
        <v>0</v>
      </c>
      <c r="W60" s="326">
        <v>15.537000000000001</v>
      </c>
      <c r="X60" s="326"/>
      <c r="Y60" s="326"/>
      <c r="Z60" s="326">
        <f t="shared" si="19"/>
        <v>15.537000000000001</v>
      </c>
      <c r="AA60" s="326"/>
      <c r="AB60" s="326"/>
      <c r="AC60" s="326"/>
      <c r="AD60" s="326"/>
    </row>
    <row r="61" spans="1:30" ht="83.25" customHeight="1">
      <c r="A61" s="283"/>
      <c r="B61" s="334" t="s">
        <v>783</v>
      </c>
      <c r="C61" s="283"/>
      <c r="D61" s="283"/>
      <c r="E61" s="283"/>
      <c r="F61" s="283"/>
      <c r="G61" s="325">
        <v>170959.67800000001</v>
      </c>
      <c r="H61" s="325"/>
      <c r="I61" s="325"/>
      <c r="J61" s="325"/>
      <c r="K61" s="325">
        <v>36617.044378999999</v>
      </c>
      <c r="L61" s="325"/>
      <c r="M61" s="325"/>
      <c r="N61" s="326"/>
      <c r="O61" s="326">
        <v>44029.524379000002</v>
      </c>
      <c r="P61" s="326"/>
      <c r="Q61" s="326"/>
      <c r="R61" s="326"/>
      <c r="S61" s="326">
        <v>11000</v>
      </c>
      <c r="T61" s="326"/>
      <c r="U61" s="326">
        <f>S61</f>
        <v>11000</v>
      </c>
      <c r="V61" s="326"/>
      <c r="W61" s="326">
        <v>9895.7309999999998</v>
      </c>
      <c r="X61" s="326"/>
      <c r="Y61" s="326">
        <f>W61</f>
        <v>9895.7309999999998</v>
      </c>
      <c r="Z61" s="326"/>
      <c r="AA61" s="326">
        <f t="shared" si="3"/>
        <v>89.961190909090902</v>
      </c>
      <c r="AB61" s="326"/>
      <c r="AC61" s="326">
        <f t="shared" si="13"/>
        <v>89.961190909090902</v>
      </c>
      <c r="AD61" s="326"/>
    </row>
    <row r="62" spans="1:30" s="280" customFormat="1" ht="24.75" customHeight="1">
      <c r="A62" s="282"/>
      <c r="B62" s="333" t="s">
        <v>784</v>
      </c>
      <c r="C62" s="282"/>
      <c r="D62" s="282"/>
      <c r="E62" s="283"/>
      <c r="F62" s="283"/>
      <c r="G62" s="325"/>
      <c r="H62" s="325"/>
      <c r="I62" s="325"/>
      <c r="J62" s="325"/>
      <c r="K62" s="325"/>
      <c r="L62" s="325"/>
      <c r="M62" s="325"/>
      <c r="N62" s="326"/>
      <c r="O62" s="326"/>
      <c r="P62" s="326"/>
      <c r="Q62" s="326"/>
      <c r="R62" s="326"/>
      <c r="S62" s="322"/>
      <c r="T62" s="322"/>
      <c r="U62" s="322"/>
      <c r="V62" s="322"/>
      <c r="W62" s="322"/>
      <c r="X62" s="322"/>
      <c r="Y62" s="322"/>
      <c r="Z62" s="322"/>
      <c r="AA62" s="322"/>
      <c r="AB62" s="322"/>
      <c r="AC62" s="322"/>
      <c r="AD62" s="322"/>
    </row>
    <row r="63" spans="1:30" ht="64.5" customHeight="1">
      <c r="A63" s="283"/>
      <c r="B63" s="334" t="s">
        <v>785</v>
      </c>
      <c r="C63" s="283"/>
      <c r="D63" s="283"/>
      <c r="E63" s="283"/>
      <c r="F63" s="283"/>
      <c r="G63" s="325">
        <v>0</v>
      </c>
      <c r="H63" s="325"/>
      <c r="I63" s="325"/>
      <c r="J63" s="325"/>
      <c r="K63" s="325">
        <v>0</v>
      </c>
      <c r="L63" s="325"/>
      <c r="M63" s="325"/>
      <c r="N63" s="326"/>
      <c r="O63" s="326">
        <v>250</v>
      </c>
      <c r="P63" s="326"/>
      <c r="Q63" s="326"/>
      <c r="R63" s="326"/>
      <c r="S63" s="326">
        <v>0</v>
      </c>
      <c r="T63" s="326"/>
      <c r="U63" s="326"/>
      <c r="V63" s="326">
        <f>S63</f>
        <v>0</v>
      </c>
      <c r="W63" s="326">
        <v>250</v>
      </c>
      <c r="X63" s="326"/>
      <c r="Y63" s="326"/>
      <c r="Z63" s="326">
        <f>W63</f>
        <v>250</v>
      </c>
      <c r="AA63" s="326"/>
      <c r="AB63" s="326"/>
      <c r="AC63" s="326"/>
      <c r="AD63" s="326"/>
    </row>
    <row r="64" spans="1:30" s="280" customFormat="1" ht="22.5" customHeight="1">
      <c r="A64" s="282"/>
      <c r="B64" s="333" t="s">
        <v>399</v>
      </c>
      <c r="C64" s="282"/>
      <c r="D64" s="282"/>
      <c r="E64" s="283"/>
      <c r="F64" s="283"/>
      <c r="G64" s="325"/>
      <c r="H64" s="325"/>
      <c r="I64" s="325"/>
      <c r="J64" s="325"/>
      <c r="K64" s="325"/>
      <c r="L64" s="325"/>
      <c r="M64" s="325"/>
      <c r="N64" s="326"/>
      <c r="O64" s="326"/>
      <c r="P64" s="326"/>
      <c r="Q64" s="326"/>
      <c r="R64" s="326"/>
      <c r="S64" s="322"/>
      <c r="T64" s="322"/>
      <c r="U64" s="322"/>
      <c r="V64" s="322"/>
      <c r="W64" s="322"/>
      <c r="X64" s="322"/>
      <c r="Y64" s="322"/>
      <c r="Z64" s="322"/>
      <c r="AA64" s="322"/>
      <c r="AB64" s="322"/>
      <c r="AC64" s="322"/>
      <c r="AD64" s="322"/>
    </row>
    <row r="65" spans="1:30" ht="31.5">
      <c r="A65" s="283"/>
      <c r="B65" s="334" t="s">
        <v>786</v>
      </c>
      <c r="C65" s="283"/>
      <c r="D65" s="283"/>
      <c r="E65" s="283"/>
      <c r="F65" s="283"/>
      <c r="G65" s="325">
        <v>0</v>
      </c>
      <c r="H65" s="325"/>
      <c r="I65" s="325"/>
      <c r="J65" s="325"/>
      <c r="K65" s="325">
        <v>0</v>
      </c>
      <c r="L65" s="325"/>
      <c r="M65" s="325"/>
      <c r="N65" s="326"/>
      <c r="O65" s="326">
        <v>0</v>
      </c>
      <c r="P65" s="326"/>
      <c r="Q65" s="326"/>
      <c r="R65" s="326"/>
      <c r="S65" s="326">
        <v>5000</v>
      </c>
      <c r="T65" s="326"/>
      <c r="U65" s="326"/>
      <c r="V65" s="326">
        <f>S65</f>
        <v>5000</v>
      </c>
      <c r="W65" s="326">
        <v>11466.902</v>
      </c>
      <c r="X65" s="326"/>
      <c r="Y65" s="326"/>
      <c r="Z65" s="326">
        <f>W65</f>
        <v>11466.902</v>
      </c>
      <c r="AA65" s="326">
        <f t="shared" si="3"/>
        <v>229.33804000000003</v>
      </c>
      <c r="AB65" s="326"/>
      <c r="AC65" s="326"/>
      <c r="AD65" s="326">
        <f t="shared" si="6"/>
        <v>229.33804000000003</v>
      </c>
    </row>
    <row r="66" spans="1:30" s="280" customFormat="1">
      <c r="A66" s="282"/>
      <c r="B66" s="333" t="s">
        <v>284</v>
      </c>
      <c r="C66" s="282"/>
      <c r="D66" s="282"/>
      <c r="E66" s="283"/>
      <c r="F66" s="283"/>
      <c r="G66" s="325"/>
      <c r="H66" s="325"/>
      <c r="I66" s="325"/>
      <c r="J66" s="325"/>
      <c r="K66" s="325"/>
      <c r="L66" s="325"/>
      <c r="M66" s="325"/>
      <c r="N66" s="326"/>
      <c r="O66" s="326"/>
      <c r="P66" s="326"/>
      <c r="Q66" s="326"/>
      <c r="R66" s="326"/>
      <c r="S66" s="322"/>
      <c r="T66" s="322"/>
      <c r="U66" s="322"/>
      <c r="V66" s="322"/>
      <c r="W66" s="322"/>
      <c r="X66" s="322"/>
      <c r="Y66" s="322"/>
      <c r="Z66" s="322"/>
      <c r="AA66" s="322"/>
      <c r="AB66" s="322"/>
      <c r="AC66" s="322"/>
      <c r="AD66" s="322"/>
    </row>
    <row r="67" spans="1:30" ht="31.5">
      <c r="A67" s="283"/>
      <c r="B67" s="334" t="s">
        <v>787</v>
      </c>
      <c r="C67" s="283"/>
      <c r="D67" s="283"/>
      <c r="E67" s="283"/>
      <c r="F67" s="283"/>
      <c r="G67" s="325">
        <v>75000</v>
      </c>
      <c r="H67" s="325"/>
      <c r="I67" s="325"/>
      <c r="J67" s="325"/>
      <c r="K67" s="325">
        <v>0</v>
      </c>
      <c r="L67" s="325"/>
      <c r="M67" s="325"/>
      <c r="N67" s="326"/>
      <c r="O67" s="326">
        <v>0</v>
      </c>
      <c r="P67" s="326"/>
      <c r="Q67" s="326"/>
      <c r="R67" s="326"/>
      <c r="S67" s="326">
        <v>500</v>
      </c>
      <c r="T67" s="326"/>
      <c r="U67" s="326"/>
      <c r="V67" s="326">
        <f>S67</f>
        <v>500</v>
      </c>
      <c r="W67" s="326">
        <v>500</v>
      </c>
      <c r="X67" s="326"/>
      <c r="Y67" s="326"/>
      <c r="Z67" s="326">
        <f>W67</f>
        <v>500</v>
      </c>
      <c r="AA67" s="326">
        <f t="shared" si="3"/>
        <v>100</v>
      </c>
      <c r="AB67" s="326"/>
      <c r="AC67" s="326"/>
      <c r="AD67" s="326">
        <f t="shared" si="6"/>
        <v>100</v>
      </c>
    </row>
    <row r="68" spans="1:30" s="280" customFormat="1">
      <c r="A68" s="282"/>
      <c r="B68" s="333" t="s">
        <v>386</v>
      </c>
      <c r="C68" s="282"/>
      <c r="D68" s="282"/>
      <c r="E68" s="283"/>
      <c r="F68" s="283"/>
      <c r="G68" s="325"/>
      <c r="H68" s="325"/>
      <c r="I68" s="325"/>
      <c r="J68" s="325"/>
      <c r="K68" s="325"/>
      <c r="L68" s="325"/>
      <c r="M68" s="325"/>
      <c r="N68" s="326"/>
      <c r="O68" s="326"/>
      <c r="P68" s="326"/>
      <c r="Q68" s="326"/>
      <c r="R68" s="326"/>
      <c r="S68" s="322"/>
      <c r="T68" s="322"/>
      <c r="U68" s="322"/>
      <c r="V68" s="322"/>
      <c r="W68" s="322"/>
      <c r="X68" s="322"/>
      <c r="Y68" s="322"/>
      <c r="Z68" s="322"/>
      <c r="AA68" s="322"/>
      <c r="AB68" s="322"/>
      <c r="AC68" s="322"/>
      <c r="AD68" s="322"/>
    </row>
    <row r="69" spans="1:30" ht="31.5">
      <c r="A69" s="283"/>
      <c r="B69" s="334" t="s">
        <v>788</v>
      </c>
      <c r="C69" s="283"/>
      <c r="D69" s="283"/>
      <c r="E69" s="283"/>
      <c r="F69" s="283"/>
      <c r="G69" s="325">
        <v>62000</v>
      </c>
      <c r="H69" s="325"/>
      <c r="I69" s="325"/>
      <c r="J69" s="325"/>
      <c r="K69" s="325">
        <v>4462.5609999999997</v>
      </c>
      <c r="L69" s="325"/>
      <c r="M69" s="325"/>
      <c r="N69" s="326"/>
      <c r="O69" s="326">
        <v>29999.215</v>
      </c>
      <c r="P69" s="326"/>
      <c r="Q69" s="326"/>
      <c r="R69" s="326"/>
      <c r="S69" s="326">
        <v>7000</v>
      </c>
      <c r="T69" s="326"/>
      <c r="U69" s="326">
        <f>S69</f>
        <v>7000</v>
      </c>
      <c r="V69" s="326"/>
      <c r="W69" s="326">
        <v>0</v>
      </c>
      <c r="X69" s="326"/>
      <c r="Y69" s="326">
        <f>W69</f>
        <v>0</v>
      </c>
      <c r="Z69" s="326"/>
      <c r="AA69" s="326">
        <f t="shared" si="3"/>
        <v>0</v>
      </c>
      <c r="AB69" s="326"/>
      <c r="AC69" s="326">
        <f t="shared" si="13"/>
        <v>0</v>
      </c>
      <c r="AD69" s="326"/>
    </row>
    <row r="70" spans="1:30" s="280" customFormat="1">
      <c r="A70" s="282"/>
      <c r="B70" s="333" t="s">
        <v>789</v>
      </c>
      <c r="C70" s="282"/>
      <c r="D70" s="282"/>
      <c r="E70" s="283"/>
      <c r="F70" s="283"/>
      <c r="G70" s="325"/>
      <c r="H70" s="325"/>
      <c r="I70" s="325"/>
      <c r="J70" s="325"/>
      <c r="K70" s="325"/>
      <c r="L70" s="325"/>
      <c r="M70" s="325"/>
      <c r="N70" s="326"/>
      <c r="O70" s="326"/>
      <c r="P70" s="326"/>
      <c r="Q70" s="326"/>
      <c r="R70" s="326"/>
      <c r="S70" s="322"/>
      <c r="T70" s="322"/>
      <c r="U70" s="322"/>
      <c r="V70" s="322"/>
      <c r="W70" s="322"/>
      <c r="X70" s="322"/>
      <c r="Y70" s="322"/>
      <c r="Z70" s="322"/>
      <c r="AA70" s="322"/>
      <c r="AB70" s="322"/>
      <c r="AC70" s="322"/>
      <c r="AD70" s="322"/>
    </row>
    <row r="71" spans="1:30" ht="47.25">
      <c r="A71" s="283"/>
      <c r="B71" s="334" t="s">
        <v>790</v>
      </c>
      <c r="C71" s="283"/>
      <c r="D71" s="283"/>
      <c r="E71" s="283"/>
      <c r="F71" s="283"/>
      <c r="G71" s="325">
        <v>1131.1690000000001</v>
      </c>
      <c r="H71" s="325"/>
      <c r="I71" s="325"/>
      <c r="J71" s="325"/>
      <c r="K71" s="325">
        <v>1011.71</v>
      </c>
      <c r="L71" s="325"/>
      <c r="M71" s="325"/>
      <c r="N71" s="326"/>
      <c r="O71" s="326">
        <v>1038.9280000000001</v>
      </c>
      <c r="P71" s="326"/>
      <c r="Q71" s="326"/>
      <c r="R71" s="326"/>
      <c r="S71" s="326">
        <v>0</v>
      </c>
      <c r="T71" s="326"/>
      <c r="U71" s="326"/>
      <c r="V71" s="326">
        <f>S71</f>
        <v>0</v>
      </c>
      <c r="W71" s="326">
        <v>27.218</v>
      </c>
      <c r="X71" s="326"/>
      <c r="Y71" s="326"/>
      <c r="Z71" s="326">
        <f>W71</f>
        <v>27.218</v>
      </c>
      <c r="AA71" s="326"/>
      <c r="AB71" s="326"/>
      <c r="AC71" s="326"/>
      <c r="AD71" s="326"/>
    </row>
    <row r="72" spans="1:30" s="284" customFormat="1" ht="31.5">
      <c r="A72" s="327"/>
      <c r="B72" s="332" t="s">
        <v>791</v>
      </c>
      <c r="C72" s="327"/>
      <c r="D72" s="327"/>
      <c r="E72" s="328"/>
      <c r="F72" s="328"/>
      <c r="G72" s="328"/>
      <c r="H72" s="328"/>
      <c r="I72" s="328"/>
      <c r="J72" s="328"/>
      <c r="K72" s="328"/>
      <c r="L72" s="328"/>
      <c r="M72" s="328"/>
      <c r="N72" s="328"/>
      <c r="O72" s="328"/>
      <c r="P72" s="328"/>
      <c r="Q72" s="328"/>
      <c r="R72" s="328"/>
      <c r="S72" s="319">
        <f>SUBTOTAL(109,S73:S79)</f>
        <v>12730</v>
      </c>
      <c r="T72" s="319">
        <f t="shared" ref="T72:Z72" si="20">SUBTOTAL(109,T73:T79)</f>
        <v>0</v>
      </c>
      <c r="U72" s="319">
        <f t="shared" si="20"/>
        <v>0</v>
      </c>
      <c r="V72" s="319">
        <f t="shared" si="20"/>
        <v>12730</v>
      </c>
      <c r="W72" s="319">
        <f t="shared" si="20"/>
        <v>2657.6899999999996</v>
      </c>
      <c r="X72" s="319">
        <f t="shared" si="20"/>
        <v>0</v>
      </c>
      <c r="Y72" s="319">
        <f t="shared" si="20"/>
        <v>0</v>
      </c>
      <c r="Z72" s="319">
        <f t="shared" si="20"/>
        <v>2657.6899999999996</v>
      </c>
      <c r="AA72" s="319">
        <f>W72/S72*100</f>
        <v>20.877376276512173</v>
      </c>
      <c r="AB72" s="319"/>
      <c r="AC72" s="319"/>
      <c r="AD72" s="319">
        <f>Z72/V72*100</f>
        <v>20.877376276512173</v>
      </c>
    </row>
    <row r="73" spans="1:30" s="280" customFormat="1" ht="47.25">
      <c r="A73" s="329"/>
      <c r="B73" s="333" t="s">
        <v>749</v>
      </c>
      <c r="C73" s="329"/>
      <c r="D73" s="329"/>
      <c r="E73" s="328"/>
      <c r="F73" s="328"/>
      <c r="G73" s="328"/>
      <c r="H73" s="328"/>
      <c r="I73" s="328"/>
      <c r="J73" s="328"/>
      <c r="K73" s="328"/>
      <c r="L73" s="328"/>
      <c r="M73" s="328"/>
      <c r="N73" s="328"/>
      <c r="O73" s="328"/>
      <c r="P73" s="328"/>
      <c r="Q73" s="328"/>
      <c r="R73" s="328"/>
      <c r="S73" s="329"/>
      <c r="T73" s="329"/>
      <c r="U73" s="329"/>
      <c r="V73" s="329"/>
      <c r="W73" s="329"/>
      <c r="X73" s="329"/>
      <c r="Y73" s="329"/>
      <c r="Z73" s="329"/>
      <c r="AA73" s="322"/>
      <c r="AB73" s="322"/>
      <c r="AC73" s="322"/>
      <c r="AD73" s="322"/>
    </row>
    <row r="74" spans="1:30" ht="31.5">
      <c r="A74" s="283"/>
      <c r="B74" s="334" t="s">
        <v>792</v>
      </c>
      <c r="C74" s="283"/>
      <c r="D74" s="283"/>
      <c r="E74" s="283"/>
      <c r="F74" s="283"/>
      <c r="G74" s="325">
        <v>0</v>
      </c>
      <c r="H74" s="325"/>
      <c r="I74" s="325"/>
      <c r="J74" s="325"/>
      <c r="K74" s="325">
        <v>0</v>
      </c>
      <c r="L74" s="325"/>
      <c r="M74" s="325"/>
      <c r="N74" s="326"/>
      <c r="O74" s="326">
        <v>131</v>
      </c>
      <c r="P74" s="326"/>
      <c r="Q74" s="326"/>
      <c r="R74" s="326"/>
      <c r="S74" s="326">
        <v>0</v>
      </c>
      <c r="T74" s="326"/>
      <c r="U74" s="326"/>
      <c r="V74" s="326">
        <f>S74</f>
        <v>0</v>
      </c>
      <c r="W74" s="326">
        <v>131</v>
      </c>
      <c r="X74" s="326"/>
      <c r="Y74" s="326"/>
      <c r="Z74" s="326">
        <f>W74</f>
        <v>131</v>
      </c>
      <c r="AA74" s="326"/>
      <c r="AB74" s="326"/>
      <c r="AC74" s="326"/>
      <c r="AD74" s="326"/>
    </row>
    <row r="75" spans="1:30" s="280" customFormat="1" ht="31.5">
      <c r="A75" s="282"/>
      <c r="B75" s="333" t="s">
        <v>793</v>
      </c>
      <c r="C75" s="282"/>
      <c r="D75" s="282"/>
      <c r="E75" s="283"/>
      <c r="F75" s="283"/>
      <c r="G75" s="325"/>
      <c r="H75" s="325"/>
      <c r="I75" s="325"/>
      <c r="J75" s="325"/>
      <c r="K75" s="325"/>
      <c r="L75" s="325"/>
      <c r="M75" s="325"/>
      <c r="N75" s="326"/>
      <c r="O75" s="326"/>
      <c r="P75" s="326"/>
      <c r="Q75" s="326"/>
      <c r="R75" s="326"/>
      <c r="S75" s="322"/>
      <c r="T75" s="322"/>
      <c r="U75" s="322"/>
      <c r="V75" s="322"/>
      <c r="W75" s="322"/>
      <c r="X75" s="322"/>
      <c r="Y75" s="322"/>
      <c r="Z75" s="322"/>
      <c r="AA75" s="322"/>
      <c r="AB75" s="322"/>
      <c r="AC75" s="322"/>
      <c r="AD75" s="322"/>
    </row>
    <row r="76" spans="1:30" ht="47.25">
      <c r="A76" s="283"/>
      <c r="B76" s="334" t="s">
        <v>794</v>
      </c>
      <c r="C76" s="283"/>
      <c r="D76" s="283"/>
      <c r="E76" s="283"/>
      <c r="F76" s="283"/>
      <c r="G76" s="325">
        <v>29653.030999999999</v>
      </c>
      <c r="H76" s="325"/>
      <c r="I76" s="325"/>
      <c r="J76" s="325"/>
      <c r="K76" s="325">
        <v>13000</v>
      </c>
      <c r="L76" s="325"/>
      <c r="M76" s="325"/>
      <c r="N76" s="326"/>
      <c r="O76" s="326">
        <v>13000</v>
      </c>
      <c r="P76" s="326"/>
      <c r="Q76" s="326"/>
      <c r="R76" s="326"/>
      <c r="S76" s="326">
        <v>2000</v>
      </c>
      <c r="T76" s="326"/>
      <c r="U76" s="326"/>
      <c r="V76" s="326">
        <f t="shared" ref="V76:V79" si="21">S76</f>
        <v>2000</v>
      </c>
      <c r="W76" s="326">
        <v>1984.16</v>
      </c>
      <c r="X76" s="326"/>
      <c r="Y76" s="326"/>
      <c r="Z76" s="326">
        <f t="shared" ref="Z76:Z79" si="22">W76</f>
        <v>1984.16</v>
      </c>
      <c r="AA76" s="326">
        <f t="shared" ref="AA76:AB138" si="23">W76/S76*100</f>
        <v>99.208000000000013</v>
      </c>
      <c r="AB76" s="326"/>
      <c r="AC76" s="326"/>
      <c r="AD76" s="326">
        <f t="shared" ref="AD76:AD139" si="24">Z76/V76*100</f>
        <v>99.208000000000013</v>
      </c>
    </row>
    <row r="77" spans="1:30" ht="47.25">
      <c r="A77" s="283"/>
      <c r="B77" s="334" t="s">
        <v>795</v>
      </c>
      <c r="C77" s="283"/>
      <c r="D77" s="283"/>
      <c r="E77" s="283"/>
      <c r="F77" s="283"/>
      <c r="G77" s="325">
        <v>55000</v>
      </c>
      <c r="H77" s="325"/>
      <c r="I77" s="325"/>
      <c r="J77" s="325"/>
      <c r="K77" s="325">
        <v>0</v>
      </c>
      <c r="L77" s="325"/>
      <c r="M77" s="325"/>
      <c r="N77" s="326"/>
      <c r="O77" s="326">
        <v>0</v>
      </c>
      <c r="P77" s="326"/>
      <c r="Q77" s="326"/>
      <c r="R77" s="326"/>
      <c r="S77" s="326">
        <v>10000</v>
      </c>
      <c r="T77" s="326"/>
      <c r="U77" s="326"/>
      <c r="V77" s="326">
        <f t="shared" si="21"/>
        <v>10000</v>
      </c>
      <c r="W77" s="326">
        <v>0</v>
      </c>
      <c r="X77" s="326"/>
      <c r="Y77" s="326"/>
      <c r="Z77" s="326">
        <f t="shared" si="22"/>
        <v>0</v>
      </c>
      <c r="AA77" s="326">
        <f t="shared" si="23"/>
        <v>0</v>
      </c>
      <c r="AB77" s="326"/>
      <c r="AC77" s="326"/>
      <c r="AD77" s="326">
        <f t="shared" si="24"/>
        <v>0</v>
      </c>
    </row>
    <row r="78" spans="1:30" ht="47.25">
      <c r="A78" s="283"/>
      <c r="B78" s="334" t="s">
        <v>794</v>
      </c>
      <c r="C78" s="283"/>
      <c r="D78" s="283"/>
      <c r="E78" s="283"/>
      <c r="F78" s="283"/>
      <c r="G78" s="325">
        <v>29653.030999999999</v>
      </c>
      <c r="H78" s="325"/>
      <c r="I78" s="325"/>
      <c r="J78" s="325"/>
      <c r="K78" s="325">
        <v>13000</v>
      </c>
      <c r="L78" s="325"/>
      <c r="M78" s="325"/>
      <c r="N78" s="326"/>
      <c r="O78" s="326">
        <v>13000</v>
      </c>
      <c r="P78" s="326"/>
      <c r="Q78" s="326"/>
      <c r="R78" s="326"/>
      <c r="S78" s="326">
        <v>70</v>
      </c>
      <c r="T78" s="326"/>
      <c r="U78" s="326"/>
      <c r="V78" s="326">
        <f t="shared" si="21"/>
        <v>70</v>
      </c>
      <c r="W78" s="326">
        <v>0</v>
      </c>
      <c r="X78" s="326"/>
      <c r="Y78" s="326"/>
      <c r="Z78" s="326">
        <f t="shared" si="22"/>
        <v>0</v>
      </c>
      <c r="AA78" s="326">
        <f t="shared" si="23"/>
        <v>0</v>
      </c>
      <c r="AB78" s="326"/>
      <c r="AC78" s="326"/>
      <c r="AD78" s="326">
        <f t="shared" si="24"/>
        <v>0</v>
      </c>
    </row>
    <row r="79" spans="1:30" ht="47.25">
      <c r="A79" s="283"/>
      <c r="B79" s="334" t="s">
        <v>796</v>
      </c>
      <c r="C79" s="283"/>
      <c r="D79" s="283"/>
      <c r="E79" s="283"/>
      <c r="F79" s="283"/>
      <c r="G79" s="325">
        <v>29960.222000000002</v>
      </c>
      <c r="H79" s="325"/>
      <c r="I79" s="325"/>
      <c r="J79" s="325"/>
      <c r="K79" s="325">
        <v>28000</v>
      </c>
      <c r="L79" s="325"/>
      <c r="M79" s="325"/>
      <c r="N79" s="326"/>
      <c r="O79" s="326">
        <v>28000</v>
      </c>
      <c r="P79" s="326"/>
      <c r="Q79" s="326"/>
      <c r="R79" s="326"/>
      <c r="S79" s="326">
        <v>660</v>
      </c>
      <c r="T79" s="326"/>
      <c r="U79" s="326"/>
      <c r="V79" s="326">
        <f t="shared" si="21"/>
        <v>660</v>
      </c>
      <c r="W79" s="326">
        <v>542.53</v>
      </c>
      <c r="X79" s="326"/>
      <c r="Y79" s="326"/>
      <c r="Z79" s="326">
        <f t="shared" si="22"/>
        <v>542.53</v>
      </c>
      <c r="AA79" s="326">
        <f t="shared" si="23"/>
        <v>82.201515151515153</v>
      </c>
      <c r="AB79" s="326"/>
      <c r="AC79" s="326"/>
      <c r="AD79" s="326">
        <f t="shared" si="24"/>
        <v>82.201515151515153</v>
      </c>
    </row>
    <row r="80" spans="1:30" s="284" customFormat="1">
      <c r="A80" s="327"/>
      <c r="B80" s="332" t="s">
        <v>797</v>
      </c>
      <c r="C80" s="327"/>
      <c r="D80" s="327"/>
      <c r="E80" s="328"/>
      <c r="F80" s="328"/>
      <c r="G80" s="328"/>
      <c r="H80" s="328"/>
      <c r="I80" s="328"/>
      <c r="J80" s="328"/>
      <c r="K80" s="328"/>
      <c r="L80" s="328"/>
      <c r="M80" s="328"/>
      <c r="N80" s="328"/>
      <c r="O80" s="328"/>
      <c r="P80" s="328"/>
      <c r="Q80" s="328"/>
      <c r="R80" s="328"/>
      <c r="S80" s="319">
        <f>SUBTOTAL(109,S81:S99)</f>
        <v>239206</v>
      </c>
      <c r="T80" s="319">
        <f t="shared" ref="T80:Z80" si="25">SUBTOTAL(109,T81:T99)</f>
        <v>127206</v>
      </c>
      <c r="U80" s="319">
        <f t="shared" si="25"/>
        <v>72000</v>
      </c>
      <c r="V80" s="319">
        <f t="shared" si="25"/>
        <v>40000</v>
      </c>
      <c r="W80" s="319">
        <f t="shared" si="25"/>
        <v>100357.88412700001</v>
      </c>
      <c r="X80" s="319">
        <f t="shared" si="25"/>
        <v>2683.61094</v>
      </c>
      <c r="Y80" s="319">
        <f t="shared" si="25"/>
        <v>66195.788014999998</v>
      </c>
      <c r="Z80" s="319">
        <f t="shared" si="25"/>
        <v>31478.485172000001</v>
      </c>
      <c r="AA80" s="319">
        <f>W80/S80*100</f>
        <v>41.954584804310933</v>
      </c>
      <c r="AB80" s="319">
        <f>X80/T80*100</f>
        <v>2.1096575161548987</v>
      </c>
      <c r="AC80" s="319">
        <f>Y80/U80*100</f>
        <v>91.938594465277774</v>
      </c>
      <c r="AD80" s="319">
        <f>Z80/V80*100</f>
        <v>78.696212930000002</v>
      </c>
    </row>
    <row r="81" spans="1:30" s="280" customFormat="1" ht="47.25">
      <c r="A81" s="329"/>
      <c r="B81" s="333" t="s">
        <v>798</v>
      </c>
      <c r="C81" s="329"/>
      <c r="D81" s="329"/>
      <c r="E81" s="328"/>
      <c r="F81" s="328"/>
      <c r="G81" s="328"/>
      <c r="H81" s="328"/>
      <c r="I81" s="328"/>
      <c r="J81" s="328"/>
      <c r="K81" s="328"/>
      <c r="L81" s="328"/>
      <c r="M81" s="328"/>
      <c r="N81" s="328"/>
      <c r="O81" s="328"/>
      <c r="P81" s="328"/>
      <c r="Q81" s="328"/>
      <c r="R81" s="328"/>
      <c r="S81" s="329"/>
      <c r="T81" s="329"/>
      <c r="U81" s="329"/>
      <c r="V81" s="329"/>
      <c r="W81" s="329"/>
      <c r="X81" s="329"/>
      <c r="Y81" s="329"/>
      <c r="Z81" s="329"/>
      <c r="AA81" s="322"/>
      <c r="AB81" s="322"/>
      <c r="AC81" s="322"/>
      <c r="AD81" s="322"/>
    </row>
    <row r="82" spans="1:30" ht="47.25">
      <c r="A82" s="283"/>
      <c r="B82" s="334" t="s">
        <v>799</v>
      </c>
      <c r="C82" s="283"/>
      <c r="D82" s="283"/>
      <c r="E82" s="283"/>
      <c r="F82" s="283"/>
      <c r="G82" s="325">
        <v>392765</v>
      </c>
      <c r="H82" s="325"/>
      <c r="I82" s="325"/>
      <c r="J82" s="325"/>
      <c r="K82" s="325">
        <v>28951.133000000002</v>
      </c>
      <c r="L82" s="325"/>
      <c r="M82" s="325"/>
      <c r="N82" s="326"/>
      <c r="O82" s="326"/>
      <c r="P82" s="326">
        <v>29700</v>
      </c>
      <c r="Q82" s="326"/>
      <c r="R82" s="326"/>
      <c r="S82" s="326">
        <v>2000</v>
      </c>
      <c r="T82" s="326"/>
      <c r="U82" s="326">
        <f>S82</f>
        <v>2000</v>
      </c>
      <c r="V82" s="326"/>
      <c r="W82" s="326">
        <v>2748.8670000000002</v>
      </c>
      <c r="X82" s="326"/>
      <c r="Y82" s="326">
        <f>W82</f>
        <v>2748.8670000000002</v>
      </c>
      <c r="Z82" s="326"/>
      <c r="AA82" s="326">
        <f t="shared" si="23"/>
        <v>137.44335000000001</v>
      </c>
      <c r="AB82" s="326"/>
      <c r="AC82" s="326">
        <f t="shared" ref="AC82:AC118" si="26">Y82/U82*100</f>
        <v>137.44335000000001</v>
      </c>
      <c r="AD82" s="326"/>
    </row>
    <row r="83" spans="1:30" s="280" customFormat="1" ht="47.25">
      <c r="A83" s="282"/>
      <c r="B83" s="333" t="s">
        <v>749</v>
      </c>
      <c r="C83" s="282"/>
      <c r="D83" s="282"/>
      <c r="E83" s="283"/>
      <c r="F83" s="283"/>
      <c r="G83" s="325"/>
      <c r="H83" s="325"/>
      <c r="I83" s="325"/>
      <c r="J83" s="325"/>
      <c r="K83" s="325"/>
      <c r="L83" s="325"/>
      <c r="M83" s="325"/>
      <c r="N83" s="326"/>
      <c r="O83" s="326"/>
      <c r="P83" s="326"/>
      <c r="Q83" s="326"/>
      <c r="R83" s="326"/>
      <c r="S83" s="322"/>
      <c r="T83" s="322"/>
      <c r="U83" s="322"/>
      <c r="V83" s="322"/>
      <c r="W83" s="322"/>
      <c r="X83" s="322"/>
      <c r="Y83" s="322"/>
      <c r="Z83" s="322"/>
      <c r="AA83" s="322"/>
      <c r="AB83" s="322"/>
      <c r="AC83" s="322"/>
      <c r="AD83" s="322"/>
    </row>
    <row r="84" spans="1:30" ht="47.25">
      <c r="A84" s="283"/>
      <c r="B84" s="334" t="s">
        <v>800</v>
      </c>
      <c r="C84" s="283"/>
      <c r="D84" s="283"/>
      <c r="E84" s="283"/>
      <c r="F84" s="283"/>
      <c r="G84" s="325">
        <v>667800</v>
      </c>
      <c r="H84" s="325"/>
      <c r="I84" s="325"/>
      <c r="J84" s="325"/>
      <c r="K84" s="325">
        <v>25072.775177</v>
      </c>
      <c r="L84" s="325"/>
      <c r="M84" s="325"/>
      <c r="N84" s="326"/>
      <c r="O84" s="326"/>
      <c r="P84" s="326">
        <v>27000</v>
      </c>
      <c r="Q84" s="326"/>
      <c r="R84" s="326"/>
      <c r="S84" s="326">
        <v>13000</v>
      </c>
      <c r="T84" s="326"/>
      <c r="U84" s="326"/>
      <c r="V84" s="326">
        <f>S84</f>
        <v>13000</v>
      </c>
      <c r="W84" s="326">
        <v>14807.299116</v>
      </c>
      <c r="X84" s="326"/>
      <c r="Y84" s="326"/>
      <c r="Z84" s="326">
        <f>W84</f>
        <v>14807.299116</v>
      </c>
      <c r="AA84" s="326">
        <f t="shared" si="23"/>
        <v>113.90230089230768</v>
      </c>
      <c r="AB84" s="326"/>
      <c r="AC84" s="326"/>
      <c r="AD84" s="326">
        <f t="shared" si="24"/>
        <v>113.90230089230768</v>
      </c>
    </row>
    <row r="85" spans="1:30" ht="47.25">
      <c r="A85" s="283"/>
      <c r="B85" s="334" t="s">
        <v>801</v>
      </c>
      <c r="C85" s="283"/>
      <c r="D85" s="283"/>
      <c r="E85" s="283"/>
      <c r="F85" s="283"/>
      <c r="G85" s="325">
        <v>0</v>
      </c>
      <c r="H85" s="325"/>
      <c r="I85" s="325"/>
      <c r="J85" s="325"/>
      <c r="K85" s="325">
        <v>0</v>
      </c>
      <c r="L85" s="325"/>
      <c r="M85" s="325"/>
      <c r="N85" s="326"/>
      <c r="O85" s="326"/>
      <c r="P85" s="326">
        <v>4671.8639605820008</v>
      </c>
      <c r="Q85" s="326"/>
      <c r="R85" s="326"/>
      <c r="S85" s="326">
        <v>70000</v>
      </c>
      <c r="T85" s="326"/>
      <c r="U85" s="326">
        <f>S85</f>
        <v>70000</v>
      </c>
      <c r="V85" s="326"/>
      <c r="W85" s="326">
        <v>63446.921015</v>
      </c>
      <c r="X85" s="326"/>
      <c r="Y85" s="326">
        <f>W85</f>
        <v>63446.921015</v>
      </c>
      <c r="Z85" s="326"/>
      <c r="AA85" s="326">
        <f t="shared" si="23"/>
        <v>90.638458592857134</v>
      </c>
      <c r="AB85" s="326"/>
      <c r="AC85" s="326">
        <f t="shared" si="26"/>
        <v>90.638458592857134</v>
      </c>
      <c r="AD85" s="326"/>
    </row>
    <row r="86" spans="1:30" ht="78.75">
      <c r="A86" s="283"/>
      <c r="B86" s="334" t="s">
        <v>802</v>
      </c>
      <c r="C86" s="283"/>
      <c r="D86" s="283"/>
      <c r="E86" s="283"/>
      <c r="F86" s="283"/>
      <c r="G86" s="325">
        <v>30778</v>
      </c>
      <c r="H86" s="325"/>
      <c r="I86" s="325"/>
      <c r="J86" s="325"/>
      <c r="K86" s="325">
        <v>25258.094000000001</v>
      </c>
      <c r="L86" s="325"/>
      <c r="M86" s="325"/>
      <c r="N86" s="326"/>
      <c r="O86" s="326"/>
      <c r="P86" s="326">
        <v>26048.608</v>
      </c>
      <c r="Q86" s="326"/>
      <c r="R86" s="326"/>
      <c r="S86" s="326">
        <v>0</v>
      </c>
      <c r="T86" s="326">
        <f>S86</f>
        <v>0</v>
      </c>
      <c r="U86" s="326"/>
      <c r="V86" s="326"/>
      <c r="W86" s="326">
        <v>790.51400000000001</v>
      </c>
      <c r="X86" s="326">
        <f>W86</f>
        <v>790.51400000000001</v>
      </c>
      <c r="Y86" s="326"/>
      <c r="Z86" s="326"/>
      <c r="AA86" s="326"/>
      <c r="AB86" s="326"/>
      <c r="AC86" s="326"/>
      <c r="AD86" s="326"/>
    </row>
    <row r="87" spans="1:30" s="280" customFormat="1">
      <c r="A87" s="282"/>
      <c r="B87" s="333" t="s">
        <v>383</v>
      </c>
      <c r="C87" s="282"/>
      <c r="D87" s="282"/>
      <c r="E87" s="283"/>
      <c r="F87" s="283"/>
      <c r="G87" s="325"/>
      <c r="H87" s="325"/>
      <c r="I87" s="325"/>
      <c r="J87" s="325"/>
      <c r="K87" s="325"/>
      <c r="L87" s="325"/>
      <c r="M87" s="325"/>
      <c r="N87" s="326"/>
      <c r="O87" s="326"/>
      <c r="P87" s="326"/>
      <c r="Q87" s="326"/>
      <c r="R87" s="326"/>
      <c r="S87" s="322"/>
      <c r="T87" s="322"/>
      <c r="U87" s="322"/>
      <c r="V87" s="322"/>
      <c r="W87" s="322"/>
      <c r="X87" s="322"/>
      <c r="Y87" s="322"/>
      <c r="Z87" s="322"/>
      <c r="AA87" s="322"/>
      <c r="AB87" s="322"/>
      <c r="AC87" s="322"/>
      <c r="AD87" s="322"/>
    </row>
    <row r="88" spans="1:30" ht="110.25">
      <c r="A88" s="283"/>
      <c r="B88" s="334" t="s">
        <v>803</v>
      </c>
      <c r="C88" s="283"/>
      <c r="D88" s="283"/>
      <c r="E88" s="283"/>
      <c r="F88" s="283"/>
      <c r="G88" s="325">
        <v>709255.53700000001</v>
      </c>
      <c r="H88" s="325"/>
      <c r="I88" s="325"/>
      <c r="J88" s="325"/>
      <c r="K88" s="325">
        <v>7600</v>
      </c>
      <c r="L88" s="325"/>
      <c r="M88" s="325"/>
      <c r="N88" s="326"/>
      <c r="O88" s="326"/>
      <c r="P88" s="326">
        <v>8000</v>
      </c>
      <c r="Q88" s="326"/>
      <c r="R88" s="326"/>
      <c r="S88" s="326">
        <v>8000</v>
      </c>
      <c r="T88" s="326"/>
      <c r="U88" s="326"/>
      <c r="V88" s="326">
        <f t="shared" ref="V88:V89" si="27">S88</f>
        <v>8000</v>
      </c>
      <c r="W88" s="326">
        <v>102.896056</v>
      </c>
      <c r="X88" s="326"/>
      <c r="Y88" s="326"/>
      <c r="Z88" s="326">
        <f t="shared" ref="Z88:Z89" si="28">W88</f>
        <v>102.896056</v>
      </c>
      <c r="AA88" s="326">
        <f t="shared" si="23"/>
        <v>1.2862007</v>
      </c>
      <c r="AB88" s="326"/>
      <c r="AC88" s="326"/>
      <c r="AD88" s="326">
        <f t="shared" si="24"/>
        <v>1.2862007</v>
      </c>
    </row>
    <row r="89" spans="1:30" ht="31.5">
      <c r="A89" s="283"/>
      <c r="B89" s="334" t="s">
        <v>804</v>
      </c>
      <c r="C89" s="283"/>
      <c r="D89" s="283"/>
      <c r="E89" s="283"/>
      <c r="F89" s="283"/>
      <c r="G89" s="325">
        <v>23317.222000000002</v>
      </c>
      <c r="H89" s="325"/>
      <c r="I89" s="325"/>
      <c r="J89" s="325"/>
      <c r="K89" s="325">
        <v>1737.3150000000001</v>
      </c>
      <c r="L89" s="325"/>
      <c r="M89" s="325"/>
      <c r="N89" s="326"/>
      <c r="O89" s="326"/>
      <c r="P89" s="326">
        <v>1737.3150000000001</v>
      </c>
      <c r="Q89" s="326"/>
      <c r="R89" s="326"/>
      <c r="S89" s="326">
        <v>5000</v>
      </c>
      <c r="T89" s="326"/>
      <c r="U89" s="326"/>
      <c r="V89" s="326">
        <f t="shared" si="27"/>
        <v>5000</v>
      </c>
      <c r="W89" s="326">
        <v>5000</v>
      </c>
      <c r="X89" s="326"/>
      <c r="Y89" s="326"/>
      <c r="Z89" s="326">
        <f t="shared" si="28"/>
        <v>5000</v>
      </c>
      <c r="AA89" s="326">
        <f t="shared" si="23"/>
        <v>100</v>
      </c>
      <c r="AB89" s="326"/>
      <c r="AC89" s="326"/>
      <c r="AD89" s="326">
        <f t="shared" si="24"/>
        <v>100</v>
      </c>
    </row>
    <row r="90" spans="1:30" ht="110.25">
      <c r="A90" s="283"/>
      <c r="B90" s="334" t="s">
        <v>803</v>
      </c>
      <c r="C90" s="283"/>
      <c r="D90" s="283"/>
      <c r="E90" s="283"/>
      <c r="F90" s="283"/>
      <c r="G90" s="325">
        <v>709255.53700000001</v>
      </c>
      <c r="H90" s="325"/>
      <c r="I90" s="325"/>
      <c r="J90" s="325"/>
      <c r="K90" s="325">
        <v>0</v>
      </c>
      <c r="L90" s="325"/>
      <c r="M90" s="325"/>
      <c r="N90" s="326"/>
      <c r="O90" s="326"/>
      <c r="P90" s="326">
        <v>0</v>
      </c>
      <c r="Q90" s="326"/>
      <c r="R90" s="326"/>
      <c r="S90" s="326">
        <v>63000</v>
      </c>
      <c r="T90" s="326">
        <f t="shared" ref="T90:T91" si="29">S90</f>
        <v>63000</v>
      </c>
      <c r="U90" s="326"/>
      <c r="V90" s="326"/>
      <c r="W90" s="326">
        <v>0</v>
      </c>
      <c r="X90" s="326">
        <f t="shared" ref="X90:X91" si="30">W90</f>
        <v>0</v>
      </c>
      <c r="Y90" s="326"/>
      <c r="Z90" s="326"/>
      <c r="AA90" s="326">
        <f t="shared" si="23"/>
        <v>0</v>
      </c>
      <c r="AB90" s="326">
        <f t="shared" si="23"/>
        <v>0</v>
      </c>
      <c r="AC90" s="326"/>
      <c r="AD90" s="326"/>
    </row>
    <row r="91" spans="1:30" ht="110.25">
      <c r="A91" s="283"/>
      <c r="B91" s="334" t="s">
        <v>803</v>
      </c>
      <c r="C91" s="283"/>
      <c r="D91" s="283"/>
      <c r="E91" s="283"/>
      <c r="F91" s="283"/>
      <c r="G91" s="325">
        <v>709255.53700000001</v>
      </c>
      <c r="H91" s="325"/>
      <c r="I91" s="325"/>
      <c r="J91" s="325"/>
      <c r="K91" s="325">
        <v>0</v>
      </c>
      <c r="L91" s="325"/>
      <c r="M91" s="325"/>
      <c r="N91" s="326"/>
      <c r="O91" s="326"/>
      <c r="P91" s="326">
        <v>0</v>
      </c>
      <c r="Q91" s="326"/>
      <c r="R91" s="326"/>
      <c r="S91" s="326">
        <v>5000</v>
      </c>
      <c r="T91" s="326">
        <f t="shared" si="29"/>
        <v>5000</v>
      </c>
      <c r="U91" s="326"/>
      <c r="V91" s="326"/>
      <c r="W91" s="326">
        <v>961.88602300000002</v>
      </c>
      <c r="X91" s="326">
        <f t="shared" si="30"/>
        <v>961.88602300000002</v>
      </c>
      <c r="Y91" s="326"/>
      <c r="Z91" s="326"/>
      <c r="AA91" s="326">
        <f t="shared" si="23"/>
        <v>19.237720460000002</v>
      </c>
      <c r="AB91" s="326">
        <f t="shared" si="23"/>
        <v>19.237720460000002</v>
      </c>
      <c r="AC91" s="326"/>
      <c r="AD91" s="326"/>
    </row>
    <row r="92" spans="1:30" s="280" customFormat="1">
      <c r="A92" s="282"/>
      <c r="B92" s="333" t="s">
        <v>805</v>
      </c>
      <c r="C92" s="282"/>
      <c r="D92" s="282"/>
      <c r="E92" s="283"/>
      <c r="F92" s="283"/>
      <c r="G92" s="325"/>
      <c r="H92" s="325"/>
      <c r="I92" s="325"/>
      <c r="J92" s="325"/>
      <c r="K92" s="325"/>
      <c r="L92" s="325"/>
      <c r="M92" s="325"/>
      <c r="N92" s="326"/>
      <c r="O92" s="326"/>
      <c r="P92" s="326"/>
      <c r="Q92" s="326"/>
      <c r="R92" s="326"/>
      <c r="S92" s="322"/>
      <c r="T92" s="322"/>
      <c r="U92" s="322"/>
      <c r="V92" s="322"/>
      <c r="W92" s="322"/>
      <c r="X92" s="322"/>
      <c r="Y92" s="322"/>
      <c r="Z92" s="322"/>
      <c r="AA92" s="322"/>
      <c r="AB92" s="322"/>
      <c r="AC92" s="322"/>
      <c r="AD92" s="322"/>
    </row>
    <row r="93" spans="1:30" ht="110.25">
      <c r="A93" s="283"/>
      <c r="B93" s="334" t="s">
        <v>806</v>
      </c>
      <c r="C93" s="283"/>
      <c r="D93" s="283"/>
      <c r="E93" s="283"/>
      <c r="F93" s="283"/>
      <c r="G93" s="325">
        <v>851897.15700000001</v>
      </c>
      <c r="H93" s="325"/>
      <c r="I93" s="325"/>
      <c r="J93" s="325"/>
      <c r="K93" s="325">
        <v>10498.999</v>
      </c>
      <c r="L93" s="325"/>
      <c r="M93" s="325"/>
      <c r="N93" s="326"/>
      <c r="O93" s="326"/>
      <c r="P93" s="326">
        <v>15498.999</v>
      </c>
      <c r="Q93" s="326"/>
      <c r="R93" s="326"/>
      <c r="S93" s="326">
        <v>10000</v>
      </c>
      <c r="T93" s="326"/>
      <c r="U93" s="326"/>
      <c r="V93" s="326">
        <f>S93</f>
        <v>10000</v>
      </c>
      <c r="W93" s="326">
        <v>10317.186</v>
      </c>
      <c r="X93" s="326"/>
      <c r="Y93" s="326"/>
      <c r="Z93" s="326">
        <f>W93</f>
        <v>10317.186</v>
      </c>
      <c r="AA93" s="326">
        <f t="shared" si="23"/>
        <v>103.17186000000001</v>
      </c>
      <c r="AB93" s="326"/>
      <c r="AC93" s="326"/>
      <c r="AD93" s="326">
        <f t="shared" si="24"/>
        <v>103.17186000000001</v>
      </c>
    </row>
    <row r="94" spans="1:30" ht="110.25">
      <c r="A94" s="283"/>
      <c r="B94" s="334" t="s">
        <v>806</v>
      </c>
      <c r="C94" s="283"/>
      <c r="D94" s="283"/>
      <c r="E94" s="283"/>
      <c r="F94" s="283"/>
      <c r="G94" s="325">
        <v>851897.15700000001</v>
      </c>
      <c r="H94" s="325"/>
      <c r="I94" s="325"/>
      <c r="J94" s="325"/>
      <c r="K94" s="325">
        <v>0</v>
      </c>
      <c r="L94" s="325"/>
      <c r="M94" s="325"/>
      <c r="N94" s="326"/>
      <c r="O94" s="326"/>
      <c r="P94" s="326">
        <v>0</v>
      </c>
      <c r="Q94" s="326"/>
      <c r="R94" s="326"/>
      <c r="S94" s="326">
        <v>54206</v>
      </c>
      <c r="T94" s="326">
        <f t="shared" ref="T94:T95" si="31">S94</f>
        <v>54206</v>
      </c>
      <c r="U94" s="326"/>
      <c r="V94" s="326"/>
      <c r="W94" s="326">
        <v>0</v>
      </c>
      <c r="X94" s="326">
        <f t="shared" ref="X94:X95" si="32">W94</f>
        <v>0</v>
      </c>
      <c r="Y94" s="326"/>
      <c r="Z94" s="326"/>
      <c r="AA94" s="326">
        <f t="shared" si="23"/>
        <v>0</v>
      </c>
      <c r="AB94" s="326">
        <f t="shared" si="23"/>
        <v>0</v>
      </c>
      <c r="AC94" s="326"/>
      <c r="AD94" s="326"/>
    </row>
    <row r="95" spans="1:30" ht="110.25">
      <c r="A95" s="283"/>
      <c r="B95" s="334" t="s">
        <v>806</v>
      </c>
      <c r="C95" s="283"/>
      <c r="D95" s="283"/>
      <c r="E95" s="283"/>
      <c r="F95" s="283"/>
      <c r="G95" s="325">
        <v>851897.15700000001</v>
      </c>
      <c r="H95" s="325"/>
      <c r="I95" s="325"/>
      <c r="J95" s="325"/>
      <c r="K95" s="325">
        <v>0</v>
      </c>
      <c r="L95" s="325"/>
      <c r="M95" s="325"/>
      <c r="N95" s="326"/>
      <c r="O95" s="326"/>
      <c r="P95" s="326">
        <v>0</v>
      </c>
      <c r="Q95" s="326"/>
      <c r="R95" s="326"/>
      <c r="S95" s="326">
        <v>5000</v>
      </c>
      <c r="T95" s="326">
        <f t="shared" si="31"/>
        <v>5000</v>
      </c>
      <c r="U95" s="326"/>
      <c r="V95" s="326"/>
      <c r="W95" s="326">
        <v>931.21091699999999</v>
      </c>
      <c r="X95" s="326">
        <f t="shared" si="32"/>
        <v>931.21091699999999</v>
      </c>
      <c r="Y95" s="326"/>
      <c r="Z95" s="326"/>
      <c r="AA95" s="326">
        <f t="shared" si="23"/>
        <v>18.624218340000002</v>
      </c>
      <c r="AB95" s="326">
        <f t="shared" si="23"/>
        <v>18.624218340000002</v>
      </c>
      <c r="AC95" s="326"/>
      <c r="AD95" s="326"/>
    </row>
    <row r="96" spans="1:30" s="280" customFormat="1">
      <c r="A96" s="282"/>
      <c r="B96" s="333" t="s">
        <v>407</v>
      </c>
      <c r="C96" s="282"/>
      <c r="D96" s="282"/>
      <c r="E96" s="283"/>
      <c r="F96" s="283"/>
      <c r="G96" s="325"/>
      <c r="H96" s="325"/>
      <c r="I96" s="325"/>
      <c r="J96" s="325"/>
      <c r="K96" s="325"/>
      <c r="L96" s="325"/>
      <c r="M96" s="325"/>
      <c r="N96" s="326"/>
      <c r="O96" s="326"/>
      <c r="P96" s="326"/>
      <c r="Q96" s="326"/>
      <c r="R96" s="326"/>
      <c r="S96" s="322"/>
      <c r="T96" s="322"/>
      <c r="U96" s="322"/>
      <c r="V96" s="322"/>
      <c r="W96" s="322"/>
      <c r="X96" s="322"/>
      <c r="Y96" s="322"/>
      <c r="Z96" s="322"/>
      <c r="AA96" s="322"/>
      <c r="AB96" s="322"/>
      <c r="AC96" s="322"/>
      <c r="AD96" s="322"/>
    </row>
    <row r="97" spans="1:30" ht="31.5">
      <c r="A97" s="283"/>
      <c r="B97" s="334" t="s">
        <v>807</v>
      </c>
      <c r="C97" s="283"/>
      <c r="D97" s="283"/>
      <c r="E97" s="283"/>
      <c r="F97" s="283"/>
      <c r="G97" s="325">
        <v>238000</v>
      </c>
      <c r="H97" s="325"/>
      <c r="I97" s="325"/>
      <c r="J97" s="325"/>
      <c r="K97" s="325">
        <v>33084.400000000001</v>
      </c>
      <c r="L97" s="325"/>
      <c r="M97" s="325"/>
      <c r="N97" s="326"/>
      <c r="O97" s="326"/>
      <c r="P97" s="326">
        <v>34382.474999999999</v>
      </c>
      <c r="Q97" s="326"/>
      <c r="R97" s="326"/>
      <c r="S97" s="326">
        <v>0</v>
      </c>
      <c r="T97" s="326"/>
      <c r="U97" s="326"/>
      <c r="V97" s="326">
        <f>S97</f>
        <v>0</v>
      </c>
      <c r="W97" s="326">
        <v>1251.104</v>
      </c>
      <c r="X97" s="326"/>
      <c r="Y97" s="326"/>
      <c r="Z97" s="326">
        <f>W97</f>
        <v>1251.104</v>
      </c>
      <c r="AA97" s="326"/>
      <c r="AB97" s="326"/>
      <c r="AC97" s="326"/>
      <c r="AD97" s="326"/>
    </row>
    <row r="98" spans="1:30" s="280" customFormat="1">
      <c r="A98" s="282"/>
      <c r="B98" s="333" t="s">
        <v>762</v>
      </c>
      <c r="C98" s="282"/>
      <c r="D98" s="282"/>
      <c r="E98" s="283"/>
      <c r="F98" s="283"/>
      <c r="G98" s="325"/>
      <c r="H98" s="325"/>
      <c r="I98" s="325"/>
      <c r="J98" s="325"/>
      <c r="K98" s="325"/>
      <c r="L98" s="325"/>
      <c r="M98" s="325"/>
      <c r="N98" s="326"/>
      <c r="O98" s="326"/>
      <c r="P98" s="326"/>
      <c r="Q98" s="326"/>
      <c r="R98" s="326"/>
      <c r="S98" s="322"/>
      <c r="T98" s="322"/>
      <c r="U98" s="322"/>
      <c r="V98" s="322"/>
      <c r="W98" s="322"/>
      <c r="X98" s="322"/>
      <c r="Y98" s="322"/>
      <c r="Z98" s="322"/>
      <c r="AA98" s="322"/>
      <c r="AB98" s="322"/>
      <c r="AC98" s="322"/>
      <c r="AD98" s="322"/>
    </row>
    <row r="99" spans="1:30" ht="47.25">
      <c r="A99" s="283"/>
      <c r="B99" s="334" t="s">
        <v>808</v>
      </c>
      <c r="C99" s="283"/>
      <c r="D99" s="283"/>
      <c r="E99" s="283"/>
      <c r="F99" s="283"/>
      <c r="G99" s="325">
        <v>3215450</v>
      </c>
      <c r="H99" s="325"/>
      <c r="I99" s="325"/>
      <c r="J99" s="325"/>
      <c r="K99" s="325">
        <v>0</v>
      </c>
      <c r="L99" s="325"/>
      <c r="M99" s="325"/>
      <c r="N99" s="326"/>
      <c r="O99" s="326"/>
      <c r="P99" s="326">
        <v>0</v>
      </c>
      <c r="Q99" s="326"/>
      <c r="R99" s="326"/>
      <c r="S99" s="326">
        <v>4000</v>
      </c>
      <c r="T99" s="326"/>
      <c r="U99" s="326"/>
      <c r="V99" s="326">
        <f>S99</f>
        <v>4000</v>
      </c>
      <c r="W99" s="326">
        <v>0</v>
      </c>
      <c r="X99" s="326"/>
      <c r="Y99" s="326"/>
      <c r="Z99" s="326">
        <f>W99</f>
        <v>0</v>
      </c>
      <c r="AA99" s="326">
        <f t="shared" si="23"/>
        <v>0</v>
      </c>
      <c r="AB99" s="326"/>
      <c r="AC99" s="326"/>
      <c r="AD99" s="326">
        <f t="shared" si="24"/>
        <v>0</v>
      </c>
    </row>
    <row r="100" spans="1:30" s="284" customFormat="1">
      <c r="A100" s="327"/>
      <c r="B100" s="332" t="s">
        <v>809</v>
      </c>
      <c r="C100" s="327"/>
      <c r="D100" s="327"/>
      <c r="E100" s="328"/>
      <c r="F100" s="328"/>
      <c r="G100" s="328"/>
      <c r="H100" s="328"/>
      <c r="I100" s="328"/>
      <c r="J100" s="328"/>
      <c r="K100" s="328"/>
      <c r="L100" s="328"/>
      <c r="M100" s="328"/>
      <c r="N100" s="328"/>
      <c r="O100" s="328"/>
      <c r="P100" s="328"/>
      <c r="Q100" s="328"/>
      <c r="R100" s="328"/>
      <c r="S100" s="319">
        <f t="shared" ref="S100:Z100" si="33">SUBTOTAL(109,S101:S394)</f>
        <v>4901343</v>
      </c>
      <c r="T100" s="319">
        <f t="shared" si="33"/>
        <v>768119</v>
      </c>
      <c r="U100" s="319">
        <f t="shared" si="33"/>
        <v>3548421</v>
      </c>
      <c r="V100" s="319">
        <f t="shared" si="33"/>
        <v>584803</v>
      </c>
      <c r="W100" s="319">
        <f t="shared" si="33"/>
        <v>3885083.5877089999</v>
      </c>
      <c r="X100" s="319">
        <f t="shared" si="33"/>
        <v>479276.88641299994</v>
      </c>
      <c r="Y100" s="319">
        <f t="shared" si="33"/>
        <v>2908135.2858099998</v>
      </c>
      <c r="Z100" s="319">
        <f t="shared" si="33"/>
        <v>497671.41548599995</v>
      </c>
      <c r="AA100" s="319">
        <f>W100/S100*100</f>
        <v>79.265694886258714</v>
      </c>
      <c r="AB100" s="319">
        <f>X100/T100*100</f>
        <v>62.396176427480633</v>
      </c>
      <c r="AC100" s="319">
        <f>Y100/U100*100</f>
        <v>81.955756822823446</v>
      </c>
      <c r="AD100" s="319">
        <f>Z100/V100*100</f>
        <v>85.100694675984897</v>
      </c>
    </row>
    <row r="101" spans="1:30" s="280" customFormat="1" ht="47.25">
      <c r="A101" s="329"/>
      <c r="B101" s="333" t="s">
        <v>798</v>
      </c>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2"/>
      <c r="AB101" s="322"/>
      <c r="AC101" s="322"/>
      <c r="AD101" s="322"/>
    </row>
    <row r="102" spans="1:30" ht="63">
      <c r="A102" s="283"/>
      <c r="B102" s="334" t="s">
        <v>810</v>
      </c>
      <c r="C102" s="283"/>
      <c r="D102" s="283"/>
      <c r="E102" s="283"/>
      <c r="F102" s="283"/>
      <c r="G102" s="325">
        <v>46380.642</v>
      </c>
      <c r="H102" s="325"/>
      <c r="I102" s="325"/>
      <c r="J102" s="325"/>
      <c r="K102" s="325">
        <v>37384.392</v>
      </c>
      <c r="L102" s="325"/>
      <c r="M102" s="325"/>
      <c r="N102" s="326"/>
      <c r="O102" s="326"/>
      <c r="P102" s="326">
        <v>40641.576999999997</v>
      </c>
      <c r="Q102" s="326"/>
      <c r="R102" s="326"/>
      <c r="S102" s="326">
        <v>0</v>
      </c>
      <c r="T102" s="326"/>
      <c r="U102" s="326"/>
      <c r="V102" s="326">
        <f t="shared" ref="V102:V110" si="34">S102</f>
        <v>0</v>
      </c>
      <c r="W102" s="326">
        <v>3255.3530000000001</v>
      </c>
      <c r="X102" s="326"/>
      <c r="Y102" s="326"/>
      <c r="Z102" s="326">
        <f t="shared" ref="Z102:Z110" si="35">W102</f>
        <v>3255.3530000000001</v>
      </c>
      <c r="AA102" s="326"/>
      <c r="AB102" s="326"/>
      <c r="AC102" s="326"/>
      <c r="AD102" s="326"/>
    </row>
    <row r="103" spans="1:30" ht="63">
      <c r="A103" s="283"/>
      <c r="B103" s="334" t="s">
        <v>811</v>
      </c>
      <c r="C103" s="283"/>
      <c r="D103" s="283"/>
      <c r="E103" s="283"/>
      <c r="F103" s="283"/>
      <c r="G103" s="325">
        <v>886607.67970500002</v>
      </c>
      <c r="H103" s="325"/>
      <c r="I103" s="325"/>
      <c r="J103" s="325"/>
      <c r="K103" s="325">
        <v>619124.66810000001</v>
      </c>
      <c r="L103" s="325"/>
      <c r="M103" s="325"/>
      <c r="N103" s="326"/>
      <c r="O103" s="326"/>
      <c r="P103" s="326">
        <v>631230.10939999996</v>
      </c>
      <c r="Q103" s="326"/>
      <c r="R103" s="326"/>
      <c r="S103" s="326">
        <v>70000</v>
      </c>
      <c r="T103" s="326"/>
      <c r="U103" s="326"/>
      <c r="V103" s="326">
        <f t="shared" si="34"/>
        <v>70000</v>
      </c>
      <c r="W103" s="326">
        <v>24791.157200000001</v>
      </c>
      <c r="X103" s="326"/>
      <c r="Y103" s="326"/>
      <c r="Z103" s="326">
        <f t="shared" si="35"/>
        <v>24791.157200000001</v>
      </c>
      <c r="AA103" s="326">
        <f t="shared" si="23"/>
        <v>35.415938857142862</v>
      </c>
      <c r="AB103" s="326"/>
      <c r="AC103" s="326"/>
      <c r="AD103" s="326">
        <f t="shared" si="24"/>
        <v>35.415938857142862</v>
      </c>
    </row>
    <row r="104" spans="1:30" ht="47.25">
      <c r="A104" s="283"/>
      <c r="B104" s="334" t="s">
        <v>812</v>
      </c>
      <c r="C104" s="283"/>
      <c r="D104" s="283"/>
      <c r="E104" s="283"/>
      <c r="F104" s="283"/>
      <c r="G104" s="325">
        <v>137648.60800000001</v>
      </c>
      <c r="H104" s="325"/>
      <c r="I104" s="325"/>
      <c r="J104" s="325"/>
      <c r="K104" s="325">
        <v>0</v>
      </c>
      <c r="L104" s="325"/>
      <c r="M104" s="325"/>
      <c r="N104" s="326"/>
      <c r="O104" s="326"/>
      <c r="P104" s="326">
        <v>0</v>
      </c>
      <c r="Q104" s="326"/>
      <c r="R104" s="326"/>
      <c r="S104" s="326">
        <v>15000</v>
      </c>
      <c r="T104" s="326"/>
      <c r="U104" s="326"/>
      <c r="V104" s="326">
        <f t="shared" si="34"/>
        <v>15000</v>
      </c>
      <c r="W104" s="326">
        <v>15000</v>
      </c>
      <c r="X104" s="326"/>
      <c r="Y104" s="326"/>
      <c r="Z104" s="326">
        <f t="shared" si="35"/>
        <v>15000</v>
      </c>
      <c r="AA104" s="326">
        <f t="shared" si="23"/>
        <v>100</v>
      </c>
      <c r="AB104" s="326"/>
      <c r="AC104" s="326"/>
      <c r="AD104" s="326">
        <f t="shared" si="24"/>
        <v>100</v>
      </c>
    </row>
    <row r="105" spans="1:30" ht="31.5">
      <c r="A105" s="283"/>
      <c r="B105" s="334" t="s">
        <v>813</v>
      </c>
      <c r="C105" s="283"/>
      <c r="D105" s="283"/>
      <c r="E105" s="283"/>
      <c r="F105" s="283"/>
      <c r="G105" s="325">
        <v>450520</v>
      </c>
      <c r="H105" s="325"/>
      <c r="I105" s="325"/>
      <c r="J105" s="325"/>
      <c r="K105" s="325">
        <v>870</v>
      </c>
      <c r="L105" s="325"/>
      <c r="M105" s="325"/>
      <c r="N105" s="326"/>
      <c r="O105" s="326"/>
      <c r="P105" s="326">
        <v>1560</v>
      </c>
      <c r="Q105" s="326"/>
      <c r="R105" s="326"/>
      <c r="S105" s="326">
        <v>0</v>
      </c>
      <c r="T105" s="326"/>
      <c r="U105" s="326"/>
      <c r="V105" s="326">
        <f t="shared" si="34"/>
        <v>0</v>
      </c>
      <c r="W105" s="326">
        <v>690</v>
      </c>
      <c r="X105" s="326"/>
      <c r="Y105" s="326"/>
      <c r="Z105" s="326">
        <f t="shared" si="35"/>
        <v>690</v>
      </c>
      <c r="AA105" s="326"/>
      <c r="AB105" s="326"/>
      <c r="AC105" s="326"/>
      <c r="AD105" s="326"/>
    </row>
    <row r="106" spans="1:30" ht="78.75">
      <c r="A106" s="283"/>
      <c r="B106" s="334" t="s">
        <v>814</v>
      </c>
      <c r="C106" s="283"/>
      <c r="D106" s="283"/>
      <c r="E106" s="283"/>
      <c r="F106" s="283"/>
      <c r="G106" s="325">
        <v>1437405.871</v>
      </c>
      <c r="H106" s="325"/>
      <c r="I106" s="325"/>
      <c r="J106" s="325"/>
      <c r="K106" s="325">
        <v>4167.2470000000003</v>
      </c>
      <c r="L106" s="325"/>
      <c r="M106" s="325"/>
      <c r="N106" s="326"/>
      <c r="O106" s="326"/>
      <c r="P106" s="326">
        <v>4250</v>
      </c>
      <c r="Q106" s="326"/>
      <c r="R106" s="326"/>
      <c r="S106" s="326">
        <v>0</v>
      </c>
      <c r="T106" s="326"/>
      <c r="U106" s="326"/>
      <c r="V106" s="326">
        <f t="shared" si="34"/>
        <v>0</v>
      </c>
      <c r="W106" s="326">
        <v>82.753</v>
      </c>
      <c r="X106" s="326"/>
      <c r="Y106" s="326"/>
      <c r="Z106" s="326">
        <f t="shared" si="35"/>
        <v>82.753</v>
      </c>
      <c r="AA106" s="326"/>
      <c r="AB106" s="326"/>
      <c r="AC106" s="326"/>
      <c r="AD106" s="326"/>
    </row>
    <row r="107" spans="1:30" ht="47.25">
      <c r="A107" s="283"/>
      <c r="B107" s="334" t="s">
        <v>815</v>
      </c>
      <c r="C107" s="283"/>
      <c r="D107" s="283"/>
      <c r="E107" s="283"/>
      <c r="F107" s="283"/>
      <c r="G107" s="325">
        <v>58500</v>
      </c>
      <c r="H107" s="325"/>
      <c r="I107" s="325"/>
      <c r="J107" s="325"/>
      <c r="K107" s="325">
        <v>0</v>
      </c>
      <c r="L107" s="325"/>
      <c r="M107" s="325"/>
      <c r="N107" s="326"/>
      <c r="O107" s="326"/>
      <c r="P107" s="326">
        <v>0</v>
      </c>
      <c r="Q107" s="326"/>
      <c r="R107" s="326"/>
      <c r="S107" s="326">
        <v>20000</v>
      </c>
      <c r="T107" s="326"/>
      <c r="U107" s="326"/>
      <c r="V107" s="326">
        <f t="shared" si="34"/>
        <v>20000</v>
      </c>
      <c r="W107" s="326">
        <v>3587.76</v>
      </c>
      <c r="X107" s="326"/>
      <c r="Y107" s="326"/>
      <c r="Z107" s="326">
        <f t="shared" si="35"/>
        <v>3587.76</v>
      </c>
      <c r="AA107" s="326">
        <f t="shared" si="23"/>
        <v>17.938800000000001</v>
      </c>
      <c r="AB107" s="326"/>
      <c r="AC107" s="326"/>
      <c r="AD107" s="326">
        <f t="shared" si="24"/>
        <v>17.938800000000001</v>
      </c>
    </row>
    <row r="108" spans="1:30" ht="47.25">
      <c r="A108" s="283"/>
      <c r="B108" s="334" t="s">
        <v>816</v>
      </c>
      <c r="C108" s="283"/>
      <c r="D108" s="283"/>
      <c r="E108" s="283"/>
      <c r="F108" s="283"/>
      <c r="G108" s="325">
        <v>41488</v>
      </c>
      <c r="H108" s="325"/>
      <c r="I108" s="325"/>
      <c r="J108" s="325"/>
      <c r="K108" s="325">
        <v>0</v>
      </c>
      <c r="L108" s="325"/>
      <c r="M108" s="325"/>
      <c r="N108" s="326"/>
      <c r="O108" s="326"/>
      <c r="P108" s="326">
        <v>0</v>
      </c>
      <c r="Q108" s="326"/>
      <c r="R108" s="326"/>
      <c r="S108" s="326">
        <v>10000</v>
      </c>
      <c r="T108" s="326"/>
      <c r="U108" s="326"/>
      <c r="V108" s="326">
        <f t="shared" si="34"/>
        <v>10000</v>
      </c>
      <c r="W108" s="326">
        <v>1887.288</v>
      </c>
      <c r="X108" s="326"/>
      <c r="Y108" s="326"/>
      <c r="Z108" s="326">
        <f t="shared" si="35"/>
        <v>1887.288</v>
      </c>
      <c r="AA108" s="326">
        <f t="shared" si="23"/>
        <v>18.872879999999999</v>
      </c>
      <c r="AB108" s="326"/>
      <c r="AC108" s="326"/>
      <c r="AD108" s="326">
        <f t="shared" si="24"/>
        <v>18.872879999999999</v>
      </c>
    </row>
    <row r="109" spans="1:30" ht="47.25">
      <c r="A109" s="283"/>
      <c r="B109" s="334" t="s">
        <v>817</v>
      </c>
      <c r="C109" s="283"/>
      <c r="D109" s="283"/>
      <c r="E109" s="283"/>
      <c r="F109" s="283"/>
      <c r="G109" s="325">
        <v>668826</v>
      </c>
      <c r="H109" s="325"/>
      <c r="I109" s="325"/>
      <c r="J109" s="325"/>
      <c r="K109" s="325">
        <v>0</v>
      </c>
      <c r="L109" s="325"/>
      <c r="M109" s="325"/>
      <c r="N109" s="326"/>
      <c r="O109" s="326"/>
      <c r="P109" s="326">
        <v>0</v>
      </c>
      <c r="Q109" s="326"/>
      <c r="R109" s="326"/>
      <c r="S109" s="326">
        <v>1000</v>
      </c>
      <c r="T109" s="326"/>
      <c r="U109" s="326"/>
      <c r="V109" s="326">
        <f t="shared" si="34"/>
        <v>1000</v>
      </c>
      <c r="W109" s="326">
        <v>1000</v>
      </c>
      <c r="X109" s="326"/>
      <c r="Y109" s="326"/>
      <c r="Z109" s="326">
        <f t="shared" si="35"/>
        <v>1000</v>
      </c>
      <c r="AA109" s="326">
        <f t="shared" si="23"/>
        <v>100</v>
      </c>
      <c r="AB109" s="326"/>
      <c r="AC109" s="326"/>
      <c r="AD109" s="326">
        <f t="shared" si="24"/>
        <v>100</v>
      </c>
    </row>
    <row r="110" spans="1:30" ht="31.5">
      <c r="A110" s="283"/>
      <c r="B110" s="334" t="s">
        <v>818</v>
      </c>
      <c r="C110" s="283"/>
      <c r="D110" s="283"/>
      <c r="E110" s="283"/>
      <c r="F110" s="283"/>
      <c r="G110" s="325">
        <v>429326.48100000003</v>
      </c>
      <c r="H110" s="325"/>
      <c r="I110" s="325"/>
      <c r="J110" s="325"/>
      <c r="K110" s="325">
        <v>242438.9768</v>
      </c>
      <c r="L110" s="325"/>
      <c r="M110" s="325"/>
      <c r="N110" s="326"/>
      <c r="O110" s="326"/>
      <c r="P110" s="326">
        <v>270889.32079999999</v>
      </c>
      <c r="Q110" s="326"/>
      <c r="R110" s="326"/>
      <c r="S110" s="326">
        <v>2608</v>
      </c>
      <c r="T110" s="326"/>
      <c r="U110" s="326"/>
      <c r="V110" s="326">
        <f t="shared" si="34"/>
        <v>2608</v>
      </c>
      <c r="W110" s="326">
        <v>28361.9617</v>
      </c>
      <c r="X110" s="326"/>
      <c r="Y110" s="326"/>
      <c r="Z110" s="326">
        <f t="shared" si="35"/>
        <v>28361.9617</v>
      </c>
      <c r="AA110" s="326">
        <f t="shared" si="23"/>
        <v>1087.4985314417177</v>
      </c>
      <c r="AB110" s="326"/>
      <c r="AC110" s="326"/>
      <c r="AD110" s="326">
        <f t="shared" si="24"/>
        <v>1087.4985314417177</v>
      </c>
    </row>
    <row r="111" spans="1:30" ht="47.25">
      <c r="A111" s="283"/>
      <c r="B111" s="334" t="s">
        <v>819</v>
      </c>
      <c r="C111" s="283"/>
      <c r="D111" s="283"/>
      <c r="E111" s="283"/>
      <c r="F111" s="283"/>
      <c r="G111" s="325">
        <v>3750131</v>
      </c>
      <c r="H111" s="325"/>
      <c r="I111" s="325"/>
      <c r="J111" s="325"/>
      <c r="K111" s="325">
        <v>1281107.871</v>
      </c>
      <c r="L111" s="325"/>
      <c r="M111" s="325"/>
      <c r="N111" s="326"/>
      <c r="O111" s="326"/>
      <c r="P111" s="326">
        <v>1283662.899</v>
      </c>
      <c r="Q111" s="326"/>
      <c r="R111" s="326"/>
      <c r="S111" s="326">
        <v>642839.785806</v>
      </c>
      <c r="T111" s="326"/>
      <c r="U111" s="326">
        <f t="shared" ref="U111:U115" si="36">S111</f>
        <v>642839.785806</v>
      </c>
      <c r="V111" s="326"/>
      <c r="W111" s="326">
        <v>584971.64180600003</v>
      </c>
      <c r="X111" s="326"/>
      <c r="Y111" s="326">
        <f t="shared" ref="Y111:Y115" si="37">W111</f>
        <v>584971.64180600003</v>
      </c>
      <c r="Z111" s="326"/>
      <c r="AA111" s="326">
        <f t="shared" si="23"/>
        <v>90.998045659628204</v>
      </c>
      <c r="AB111" s="326"/>
      <c r="AC111" s="326">
        <f t="shared" si="26"/>
        <v>90.998045659628204</v>
      </c>
      <c r="AD111" s="326"/>
    </row>
    <row r="112" spans="1:30" ht="47.25">
      <c r="A112" s="283"/>
      <c r="B112" s="334" t="s">
        <v>820</v>
      </c>
      <c r="C112" s="283"/>
      <c r="D112" s="283"/>
      <c r="E112" s="283"/>
      <c r="F112" s="283"/>
      <c r="G112" s="325">
        <v>886607.67970500002</v>
      </c>
      <c r="H112" s="325"/>
      <c r="I112" s="325"/>
      <c r="J112" s="325"/>
      <c r="K112" s="325">
        <v>627014.27040000004</v>
      </c>
      <c r="L112" s="325"/>
      <c r="M112" s="325"/>
      <c r="N112" s="326"/>
      <c r="O112" s="326"/>
      <c r="P112" s="326">
        <v>631230.10939999996</v>
      </c>
      <c r="Q112" s="326"/>
      <c r="R112" s="326"/>
      <c r="S112" s="326">
        <v>0</v>
      </c>
      <c r="T112" s="326"/>
      <c r="U112" s="326">
        <f t="shared" si="36"/>
        <v>0</v>
      </c>
      <c r="V112" s="326"/>
      <c r="W112" s="326">
        <v>503.80709999999999</v>
      </c>
      <c r="X112" s="326"/>
      <c r="Y112" s="326">
        <f t="shared" si="37"/>
        <v>503.80709999999999</v>
      </c>
      <c r="Z112" s="326"/>
      <c r="AA112" s="326"/>
      <c r="AB112" s="326"/>
      <c r="AC112" s="326"/>
      <c r="AD112" s="326"/>
    </row>
    <row r="113" spans="1:30" ht="47.25">
      <c r="A113" s="283"/>
      <c r="B113" s="334" t="s">
        <v>821</v>
      </c>
      <c r="C113" s="283"/>
      <c r="D113" s="283"/>
      <c r="E113" s="283"/>
      <c r="F113" s="283"/>
      <c r="G113" s="325">
        <v>137648.60800000001</v>
      </c>
      <c r="H113" s="325"/>
      <c r="I113" s="325"/>
      <c r="J113" s="325"/>
      <c r="K113" s="325">
        <v>49138.644</v>
      </c>
      <c r="L113" s="325"/>
      <c r="M113" s="325"/>
      <c r="N113" s="326"/>
      <c r="O113" s="326"/>
      <c r="P113" s="326">
        <v>83310</v>
      </c>
      <c r="Q113" s="326"/>
      <c r="R113" s="326"/>
      <c r="S113" s="326">
        <v>11690</v>
      </c>
      <c r="T113" s="326"/>
      <c r="U113" s="326">
        <f t="shared" si="36"/>
        <v>11690</v>
      </c>
      <c r="V113" s="326"/>
      <c r="W113" s="326">
        <v>40850.707999999999</v>
      </c>
      <c r="X113" s="326"/>
      <c r="Y113" s="326">
        <f t="shared" si="37"/>
        <v>40850.707999999999</v>
      </c>
      <c r="Z113" s="326"/>
      <c r="AA113" s="326">
        <f t="shared" si="23"/>
        <v>349.45002566295977</v>
      </c>
      <c r="AB113" s="326"/>
      <c r="AC113" s="326">
        <f t="shared" si="26"/>
        <v>349.45002566295977</v>
      </c>
      <c r="AD113" s="326"/>
    </row>
    <row r="114" spans="1:30" ht="31.5">
      <c r="A114" s="283"/>
      <c r="B114" s="334" t="s">
        <v>813</v>
      </c>
      <c r="C114" s="283"/>
      <c r="D114" s="283"/>
      <c r="E114" s="283"/>
      <c r="F114" s="283"/>
      <c r="G114" s="325">
        <v>450520</v>
      </c>
      <c r="H114" s="325"/>
      <c r="I114" s="325"/>
      <c r="J114" s="325"/>
      <c r="K114" s="325">
        <v>1560</v>
      </c>
      <c r="L114" s="325"/>
      <c r="M114" s="325"/>
      <c r="N114" s="326"/>
      <c r="O114" s="326"/>
      <c r="P114" s="326">
        <v>1560</v>
      </c>
      <c r="Q114" s="326"/>
      <c r="R114" s="326"/>
      <c r="S114" s="326">
        <v>68325.944000000003</v>
      </c>
      <c r="T114" s="326"/>
      <c r="U114" s="326">
        <f t="shared" si="36"/>
        <v>68325.944000000003</v>
      </c>
      <c r="V114" s="326"/>
      <c r="W114" s="326">
        <v>10995.944</v>
      </c>
      <c r="X114" s="326"/>
      <c r="Y114" s="326">
        <f t="shared" si="37"/>
        <v>10995.944</v>
      </c>
      <c r="Z114" s="326"/>
      <c r="AA114" s="326">
        <f t="shared" si="23"/>
        <v>16.09336564746182</v>
      </c>
      <c r="AB114" s="326"/>
      <c r="AC114" s="326">
        <f t="shared" si="26"/>
        <v>16.09336564746182</v>
      </c>
      <c r="AD114" s="326"/>
    </row>
    <row r="115" spans="1:30" ht="78.75">
      <c r="A115" s="283"/>
      <c r="B115" s="334" t="s">
        <v>814</v>
      </c>
      <c r="C115" s="283"/>
      <c r="D115" s="283"/>
      <c r="E115" s="283"/>
      <c r="F115" s="283"/>
      <c r="G115" s="325">
        <v>1437405.871</v>
      </c>
      <c r="H115" s="325"/>
      <c r="I115" s="325"/>
      <c r="J115" s="325"/>
      <c r="K115" s="325">
        <v>0</v>
      </c>
      <c r="L115" s="325"/>
      <c r="M115" s="325"/>
      <c r="N115" s="326"/>
      <c r="O115" s="326"/>
      <c r="P115" s="326">
        <v>0</v>
      </c>
      <c r="Q115" s="326"/>
      <c r="R115" s="326"/>
      <c r="S115" s="326">
        <v>285000</v>
      </c>
      <c r="T115" s="326"/>
      <c r="U115" s="326">
        <f t="shared" si="36"/>
        <v>285000</v>
      </c>
      <c r="V115" s="326"/>
      <c r="W115" s="326">
        <v>25782.179</v>
      </c>
      <c r="X115" s="326"/>
      <c r="Y115" s="326">
        <f t="shared" si="37"/>
        <v>25782.179</v>
      </c>
      <c r="Z115" s="326"/>
      <c r="AA115" s="326">
        <f t="shared" si="23"/>
        <v>9.0463785964912287</v>
      </c>
      <c r="AB115" s="326"/>
      <c r="AC115" s="326">
        <f t="shared" si="26"/>
        <v>9.0463785964912287</v>
      </c>
      <c r="AD115" s="326"/>
    </row>
    <row r="116" spans="1:30" s="280" customFormat="1" ht="47.25">
      <c r="A116" s="282"/>
      <c r="B116" s="333" t="s">
        <v>749</v>
      </c>
      <c r="C116" s="282"/>
      <c r="D116" s="282"/>
      <c r="E116" s="282"/>
      <c r="F116" s="282"/>
      <c r="G116" s="330"/>
      <c r="H116" s="330"/>
      <c r="I116" s="330"/>
      <c r="J116" s="330"/>
      <c r="K116" s="330"/>
      <c r="L116" s="330"/>
      <c r="M116" s="330"/>
      <c r="N116" s="322"/>
      <c r="O116" s="322"/>
      <c r="P116" s="322"/>
      <c r="Q116" s="322"/>
      <c r="R116" s="322"/>
      <c r="S116" s="322"/>
      <c r="T116" s="322"/>
      <c r="U116" s="322"/>
      <c r="V116" s="322"/>
      <c r="W116" s="322"/>
      <c r="X116" s="322"/>
      <c r="Y116" s="322"/>
      <c r="Z116" s="322"/>
      <c r="AA116" s="322"/>
      <c r="AB116" s="322"/>
      <c r="AC116" s="322"/>
      <c r="AD116" s="322"/>
    </row>
    <row r="117" spans="1:30" ht="47.25">
      <c r="A117" s="283"/>
      <c r="B117" s="334" t="s">
        <v>822</v>
      </c>
      <c r="C117" s="283"/>
      <c r="D117" s="283"/>
      <c r="E117" s="283"/>
      <c r="F117" s="283"/>
      <c r="G117" s="325">
        <v>1378582.86</v>
      </c>
      <c r="H117" s="325"/>
      <c r="I117" s="325"/>
      <c r="J117" s="325"/>
      <c r="K117" s="325">
        <v>44640.262787</v>
      </c>
      <c r="L117" s="325"/>
      <c r="M117" s="325"/>
      <c r="N117" s="326"/>
      <c r="O117" s="326"/>
      <c r="P117" s="326">
        <v>49092.68144</v>
      </c>
      <c r="Q117" s="326"/>
      <c r="R117" s="326"/>
      <c r="S117" s="326">
        <v>7000</v>
      </c>
      <c r="T117" s="326"/>
      <c r="U117" s="326"/>
      <c r="V117" s="326">
        <f>S117</f>
        <v>7000</v>
      </c>
      <c r="W117" s="326">
        <v>11452.418653000001</v>
      </c>
      <c r="X117" s="326"/>
      <c r="Y117" s="326"/>
      <c r="Z117" s="326">
        <f>W117</f>
        <v>11452.418653000001</v>
      </c>
      <c r="AA117" s="326">
        <f t="shared" si="23"/>
        <v>163.60598075714287</v>
      </c>
      <c r="AB117" s="326"/>
      <c r="AC117" s="326"/>
      <c r="AD117" s="326">
        <f t="shared" si="24"/>
        <v>163.60598075714287</v>
      </c>
    </row>
    <row r="118" spans="1:30" ht="47.25">
      <c r="A118" s="283"/>
      <c r="B118" s="334" t="s">
        <v>822</v>
      </c>
      <c r="C118" s="283"/>
      <c r="D118" s="283"/>
      <c r="E118" s="283"/>
      <c r="F118" s="283"/>
      <c r="G118" s="325">
        <v>1378582.86</v>
      </c>
      <c r="H118" s="325"/>
      <c r="I118" s="325"/>
      <c r="J118" s="325"/>
      <c r="K118" s="325">
        <v>0</v>
      </c>
      <c r="L118" s="325"/>
      <c r="M118" s="325"/>
      <c r="N118" s="326"/>
      <c r="O118" s="326"/>
      <c r="P118" s="326">
        <v>0</v>
      </c>
      <c r="Q118" s="326"/>
      <c r="R118" s="326"/>
      <c r="S118" s="326">
        <v>45000</v>
      </c>
      <c r="T118" s="326"/>
      <c r="U118" s="326">
        <f>S118</f>
        <v>45000</v>
      </c>
      <c r="V118" s="326"/>
      <c r="W118" s="326">
        <v>39133.489822000003</v>
      </c>
      <c r="X118" s="326"/>
      <c r="Y118" s="326">
        <f>W118</f>
        <v>39133.489822000003</v>
      </c>
      <c r="Z118" s="326"/>
      <c r="AA118" s="326">
        <f t="shared" si="23"/>
        <v>86.963310715555565</v>
      </c>
      <c r="AB118" s="326"/>
      <c r="AC118" s="326">
        <f t="shared" si="26"/>
        <v>86.963310715555565</v>
      </c>
      <c r="AD118" s="326"/>
    </row>
    <row r="119" spans="1:30" ht="47.25">
      <c r="A119" s="283"/>
      <c r="B119" s="334" t="s">
        <v>822</v>
      </c>
      <c r="C119" s="283"/>
      <c r="D119" s="283"/>
      <c r="E119" s="283"/>
      <c r="F119" s="283"/>
      <c r="G119" s="325">
        <v>1378582.86</v>
      </c>
      <c r="H119" s="325"/>
      <c r="I119" s="325"/>
      <c r="J119" s="325"/>
      <c r="K119" s="325">
        <v>264609.980316</v>
      </c>
      <c r="L119" s="325"/>
      <c r="M119" s="325"/>
      <c r="N119" s="326"/>
      <c r="O119" s="326"/>
      <c r="P119" s="326">
        <v>343839.48840199999</v>
      </c>
      <c r="Q119" s="326"/>
      <c r="R119" s="326"/>
      <c r="S119" s="326">
        <v>68319</v>
      </c>
      <c r="T119" s="326">
        <f t="shared" ref="T119:T120" si="38">S119</f>
        <v>68319</v>
      </c>
      <c r="U119" s="326"/>
      <c r="V119" s="326"/>
      <c r="W119" s="326">
        <v>91665.055932000003</v>
      </c>
      <c r="X119" s="326">
        <f t="shared" ref="X119:X120" si="39">W119</f>
        <v>91665.055932000003</v>
      </c>
      <c r="Y119" s="326"/>
      <c r="Z119" s="326"/>
      <c r="AA119" s="326">
        <f t="shared" si="23"/>
        <v>134.17212771264218</v>
      </c>
      <c r="AB119" s="326">
        <f t="shared" si="23"/>
        <v>134.17212771264218</v>
      </c>
      <c r="AC119" s="326"/>
      <c r="AD119" s="326"/>
    </row>
    <row r="120" spans="1:30" ht="47.25">
      <c r="A120" s="283"/>
      <c r="B120" s="334" t="s">
        <v>822</v>
      </c>
      <c r="C120" s="283"/>
      <c r="D120" s="283"/>
      <c r="E120" s="283"/>
      <c r="F120" s="283"/>
      <c r="G120" s="325">
        <v>1378582.86</v>
      </c>
      <c r="H120" s="325"/>
      <c r="I120" s="325"/>
      <c r="J120" s="325"/>
      <c r="K120" s="325">
        <v>66152.495079999993</v>
      </c>
      <c r="L120" s="325"/>
      <c r="M120" s="325"/>
      <c r="N120" s="326"/>
      <c r="O120" s="326"/>
      <c r="P120" s="326">
        <v>85959.872101000001</v>
      </c>
      <c r="Q120" s="326"/>
      <c r="R120" s="326"/>
      <c r="S120" s="326">
        <v>55999</v>
      </c>
      <c r="T120" s="326">
        <f t="shared" si="38"/>
        <v>55999</v>
      </c>
      <c r="U120" s="326"/>
      <c r="V120" s="326"/>
      <c r="W120" s="326">
        <v>55199.818547000003</v>
      </c>
      <c r="X120" s="326">
        <f t="shared" si="39"/>
        <v>55199.818547000003</v>
      </c>
      <c r="Y120" s="326"/>
      <c r="Z120" s="326"/>
      <c r="AA120" s="326">
        <f t="shared" si="23"/>
        <v>98.57286477794247</v>
      </c>
      <c r="AB120" s="326">
        <f t="shared" si="23"/>
        <v>98.57286477794247</v>
      </c>
      <c r="AC120" s="326"/>
      <c r="AD120" s="326"/>
    </row>
    <row r="121" spans="1:30" s="280" customFormat="1" ht="47.25">
      <c r="A121" s="282"/>
      <c r="B121" s="333" t="s">
        <v>823</v>
      </c>
      <c r="C121" s="282"/>
      <c r="D121" s="282"/>
      <c r="E121" s="282"/>
      <c r="F121" s="282"/>
      <c r="G121" s="330"/>
      <c r="H121" s="330"/>
      <c r="I121" s="330"/>
      <c r="J121" s="330"/>
      <c r="K121" s="330"/>
      <c r="L121" s="330"/>
      <c r="M121" s="330"/>
      <c r="N121" s="322"/>
      <c r="O121" s="322"/>
      <c r="P121" s="322"/>
      <c r="Q121" s="322"/>
      <c r="R121" s="322"/>
      <c r="S121" s="322"/>
      <c r="T121" s="322"/>
      <c r="U121" s="322"/>
      <c r="V121" s="322"/>
      <c r="W121" s="322"/>
      <c r="X121" s="322"/>
      <c r="Y121" s="322"/>
      <c r="Z121" s="322"/>
      <c r="AA121" s="322"/>
      <c r="AB121" s="322"/>
      <c r="AC121" s="322"/>
      <c r="AD121" s="322"/>
    </row>
    <row r="122" spans="1:30" ht="31.5">
      <c r="A122" s="283"/>
      <c r="B122" s="334" t="s">
        <v>824</v>
      </c>
      <c r="C122" s="283"/>
      <c r="D122" s="283"/>
      <c r="E122" s="283"/>
      <c r="F122" s="283"/>
      <c r="G122" s="325">
        <v>0</v>
      </c>
      <c r="H122" s="325"/>
      <c r="I122" s="325"/>
      <c r="J122" s="325"/>
      <c r="K122" s="325">
        <v>0</v>
      </c>
      <c r="L122" s="325"/>
      <c r="M122" s="325"/>
      <c r="N122" s="326"/>
      <c r="O122" s="326"/>
      <c r="P122" s="326">
        <v>35</v>
      </c>
      <c r="Q122" s="326"/>
      <c r="R122" s="326"/>
      <c r="S122" s="326">
        <v>0</v>
      </c>
      <c r="T122" s="326"/>
      <c r="U122" s="326"/>
      <c r="V122" s="326">
        <f t="shared" ref="V122:V146" si="40">S122</f>
        <v>0</v>
      </c>
      <c r="W122" s="326">
        <v>35</v>
      </c>
      <c r="X122" s="326"/>
      <c r="Y122" s="326"/>
      <c r="Z122" s="326">
        <f t="shared" ref="Z122:Z146" si="41">W122</f>
        <v>35</v>
      </c>
      <c r="AA122" s="326"/>
      <c r="AB122" s="326"/>
      <c r="AC122" s="326"/>
      <c r="AD122" s="326"/>
    </row>
    <row r="123" spans="1:30" ht="31.5">
      <c r="A123" s="283"/>
      <c r="B123" s="334" t="s">
        <v>825</v>
      </c>
      <c r="C123" s="283"/>
      <c r="D123" s="283"/>
      <c r="E123" s="283"/>
      <c r="F123" s="283"/>
      <c r="G123" s="325">
        <v>624000</v>
      </c>
      <c r="H123" s="325"/>
      <c r="I123" s="325"/>
      <c r="J123" s="325"/>
      <c r="K123" s="325">
        <v>536277.22</v>
      </c>
      <c r="L123" s="325"/>
      <c r="M123" s="325"/>
      <c r="N123" s="326"/>
      <c r="O123" s="326"/>
      <c r="P123" s="326">
        <v>536277.22</v>
      </c>
      <c r="Q123" s="326"/>
      <c r="R123" s="326"/>
      <c r="S123" s="326">
        <v>1540.135</v>
      </c>
      <c r="T123" s="326"/>
      <c r="U123" s="326"/>
      <c r="V123" s="326">
        <f t="shared" si="40"/>
        <v>1540.135</v>
      </c>
      <c r="W123" s="326">
        <v>1540.135</v>
      </c>
      <c r="X123" s="326"/>
      <c r="Y123" s="326"/>
      <c r="Z123" s="326">
        <f t="shared" si="41"/>
        <v>1540.135</v>
      </c>
      <c r="AA123" s="326">
        <f t="shared" si="23"/>
        <v>100</v>
      </c>
      <c r="AB123" s="326"/>
      <c r="AC123" s="326"/>
      <c r="AD123" s="326">
        <f t="shared" si="24"/>
        <v>100</v>
      </c>
    </row>
    <row r="124" spans="1:30" ht="63">
      <c r="A124" s="283"/>
      <c r="B124" s="334" t="s">
        <v>826</v>
      </c>
      <c r="C124" s="283"/>
      <c r="D124" s="283"/>
      <c r="E124" s="283"/>
      <c r="F124" s="283"/>
      <c r="G124" s="325">
        <v>143376.185</v>
      </c>
      <c r="H124" s="325"/>
      <c r="I124" s="325"/>
      <c r="J124" s="325"/>
      <c r="K124" s="325">
        <v>3193.7020000000002</v>
      </c>
      <c r="L124" s="325"/>
      <c r="M124" s="325"/>
      <c r="N124" s="326"/>
      <c r="O124" s="326"/>
      <c r="P124" s="326">
        <v>9000</v>
      </c>
      <c r="Q124" s="326"/>
      <c r="R124" s="326"/>
      <c r="S124" s="326">
        <v>10000</v>
      </c>
      <c r="T124" s="326"/>
      <c r="U124" s="326"/>
      <c r="V124" s="326">
        <f t="shared" si="40"/>
        <v>10000</v>
      </c>
      <c r="W124" s="326">
        <v>12054.42</v>
      </c>
      <c r="X124" s="326"/>
      <c r="Y124" s="326"/>
      <c r="Z124" s="326">
        <f t="shared" si="41"/>
        <v>12054.42</v>
      </c>
      <c r="AA124" s="326">
        <f t="shared" si="23"/>
        <v>120.54419999999999</v>
      </c>
      <c r="AB124" s="326"/>
      <c r="AC124" s="326"/>
      <c r="AD124" s="326">
        <f t="shared" si="24"/>
        <v>120.54419999999999</v>
      </c>
    </row>
    <row r="125" spans="1:30" ht="47.25">
      <c r="A125" s="283"/>
      <c r="B125" s="334" t="s">
        <v>827</v>
      </c>
      <c r="C125" s="283"/>
      <c r="D125" s="283"/>
      <c r="E125" s="283"/>
      <c r="F125" s="283"/>
      <c r="G125" s="325">
        <v>276700</v>
      </c>
      <c r="H125" s="325"/>
      <c r="I125" s="325"/>
      <c r="J125" s="325"/>
      <c r="K125" s="325">
        <v>33552.730000000003</v>
      </c>
      <c r="L125" s="325"/>
      <c r="M125" s="325"/>
      <c r="N125" s="326"/>
      <c r="O125" s="326"/>
      <c r="P125" s="326">
        <v>33552.730000000003</v>
      </c>
      <c r="Q125" s="326"/>
      <c r="R125" s="326"/>
      <c r="S125" s="326">
        <v>12000</v>
      </c>
      <c r="T125" s="326"/>
      <c r="U125" s="326"/>
      <c r="V125" s="326">
        <f t="shared" si="40"/>
        <v>12000</v>
      </c>
      <c r="W125" s="326">
        <v>12000</v>
      </c>
      <c r="X125" s="326"/>
      <c r="Y125" s="326"/>
      <c r="Z125" s="326">
        <f t="shared" si="41"/>
        <v>12000</v>
      </c>
      <c r="AA125" s="326">
        <f t="shared" si="23"/>
        <v>100</v>
      </c>
      <c r="AB125" s="326"/>
      <c r="AC125" s="326"/>
      <c r="AD125" s="326">
        <f t="shared" si="24"/>
        <v>100</v>
      </c>
    </row>
    <row r="126" spans="1:30" ht="47.25">
      <c r="A126" s="283"/>
      <c r="B126" s="334" t="s">
        <v>828</v>
      </c>
      <c r="C126" s="283"/>
      <c r="D126" s="283"/>
      <c r="E126" s="283"/>
      <c r="F126" s="283"/>
      <c r="G126" s="325">
        <v>1495780.2749999999</v>
      </c>
      <c r="H126" s="325"/>
      <c r="I126" s="325"/>
      <c r="J126" s="325"/>
      <c r="K126" s="325">
        <v>0</v>
      </c>
      <c r="L126" s="325"/>
      <c r="M126" s="325"/>
      <c r="N126" s="326"/>
      <c r="O126" s="326"/>
      <c r="P126" s="326">
        <v>0</v>
      </c>
      <c r="Q126" s="326"/>
      <c r="R126" s="326"/>
      <c r="S126" s="326">
        <v>11935.77</v>
      </c>
      <c r="T126" s="326"/>
      <c r="U126" s="326"/>
      <c r="V126" s="326">
        <f t="shared" si="40"/>
        <v>11935.77</v>
      </c>
      <c r="W126" s="326">
        <v>11928.915999999999</v>
      </c>
      <c r="X126" s="326"/>
      <c r="Y126" s="326"/>
      <c r="Z126" s="326">
        <f t="shared" si="41"/>
        <v>11928.915999999999</v>
      </c>
      <c r="AA126" s="326">
        <f t="shared" si="23"/>
        <v>99.94257597121927</v>
      </c>
      <c r="AB126" s="326"/>
      <c r="AC126" s="326"/>
      <c r="AD126" s="326">
        <f t="shared" si="24"/>
        <v>99.94257597121927</v>
      </c>
    </row>
    <row r="127" spans="1:30">
      <c r="A127" s="283"/>
      <c r="B127" s="334" t="s">
        <v>829</v>
      </c>
      <c r="C127" s="283"/>
      <c r="D127" s="283"/>
      <c r="E127" s="283"/>
      <c r="F127" s="283"/>
      <c r="G127" s="325">
        <v>214998.99</v>
      </c>
      <c r="H127" s="325"/>
      <c r="I127" s="325"/>
      <c r="J127" s="325"/>
      <c r="K127" s="325">
        <v>168391.66899999999</v>
      </c>
      <c r="L127" s="325"/>
      <c r="M127" s="325"/>
      <c r="N127" s="326"/>
      <c r="O127" s="326"/>
      <c r="P127" s="326">
        <v>169000</v>
      </c>
      <c r="Q127" s="326"/>
      <c r="R127" s="326"/>
      <c r="S127" s="326">
        <v>0</v>
      </c>
      <c r="T127" s="326"/>
      <c r="U127" s="326"/>
      <c r="V127" s="326">
        <f t="shared" si="40"/>
        <v>0</v>
      </c>
      <c r="W127" s="326">
        <v>608.33100000000002</v>
      </c>
      <c r="X127" s="326"/>
      <c r="Y127" s="326"/>
      <c r="Z127" s="326">
        <f t="shared" si="41"/>
        <v>608.33100000000002</v>
      </c>
      <c r="AA127" s="326"/>
      <c r="AB127" s="326"/>
      <c r="AC127" s="326"/>
      <c r="AD127" s="326"/>
    </row>
    <row r="128" spans="1:30" ht="47.25">
      <c r="A128" s="283"/>
      <c r="B128" s="334" t="s">
        <v>830</v>
      </c>
      <c r="C128" s="283"/>
      <c r="D128" s="283"/>
      <c r="E128" s="283"/>
      <c r="F128" s="283"/>
      <c r="G128" s="325">
        <v>150000</v>
      </c>
      <c r="H128" s="325"/>
      <c r="I128" s="325"/>
      <c r="J128" s="325"/>
      <c r="K128" s="325">
        <v>22619.43</v>
      </c>
      <c r="L128" s="325"/>
      <c r="M128" s="325"/>
      <c r="N128" s="326"/>
      <c r="O128" s="326"/>
      <c r="P128" s="326">
        <v>34435</v>
      </c>
      <c r="Q128" s="326"/>
      <c r="R128" s="326"/>
      <c r="S128" s="326">
        <v>20559</v>
      </c>
      <c r="T128" s="326"/>
      <c r="U128" s="326"/>
      <c r="V128" s="326">
        <f t="shared" si="40"/>
        <v>20559</v>
      </c>
      <c r="W128" s="326">
        <v>23611.485000000001</v>
      </c>
      <c r="X128" s="326"/>
      <c r="Y128" s="326"/>
      <c r="Z128" s="326">
        <f t="shared" si="41"/>
        <v>23611.485000000001</v>
      </c>
      <c r="AA128" s="326">
        <f t="shared" si="23"/>
        <v>114.84743907777617</v>
      </c>
      <c r="AB128" s="326"/>
      <c r="AC128" s="326"/>
      <c r="AD128" s="326">
        <f t="shared" si="24"/>
        <v>114.84743907777617</v>
      </c>
    </row>
    <row r="129" spans="1:30" ht="47.25">
      <c r="A129" s="283"/>
      <c r="B129" s="334" t="s">
        <v>831</v>
      </c>
      <c r="C129" s="283"/>
      <c r="D129" s="283"/>
      <c r="E129" s="283"/>
      <c r="F129" s="283"/>
      <c r="G129" s="325">
        <v>18880</v>
      </c>
      <c r="H129" s="325"/>
      <c r="I129" s="325"/>
      <c r="J129" s="325"/>
      <c r="K129" s="325">
        <v>16912.519</v>
      </c>
      <c r="L129" s="325"/>
      <c r="M129" s="325"/>
      <c r="N129" s="326"/>
      <c r="O129" s="326"/>
      <c r="P129" s="326">
        <v>16992.387999999999</v>
      </c>
      <c r="Q129" s="326"/>
      <c r="R129" s="326"/>
      <c r="S129" s="326">
        <v>0</v>
      </c>
      <c r="T129" s="326"/>
      <c r="U129" s="326"/>
      <c r="V129" s="326">
        <f t="shared" si="40"/>
        <v>0</v>
      </c>
      <c r="W129" s="326">
        <v>79.869</v>
      </c>
      <c r="X129" s="326"/>
      <c r="Y129" s="326"/>
      <c r="Z129" s="326">
        <f t="shared" si="41"/>
        <v>79.869</v>
      </c>
      <c r="AA129" s="326"/>
      <c r="AB129" s="326"/>
      <c r="AC129" s="326"/>
      <c r="AD129" s="326"/>
    </row>
    <row r="130" spans="1:30" ht="94.5">
      <c r="A130" s="283"/>
      <c r="B130" s="334" t="s">
        <v>832</v>
      </c>
      <c r="C130" s="283"/>
      <c r="D130" s="283"/>
      <c r="E130" s="283"/>
      <c r="F130" s="283"/>
      <c r="G130" s="325">
        <v>157000</v>
      </c>
      <c r="H130" s="325"/>
      <c r="I130" s="325"/>
      <c r="J130" s="325"/>
      <c r="K130" s="325">
        <v>1352.34</v>
      </c>
      <c r="L130" s="325"/>
      <c r="M130" s="325"/>
      <c r="N130" s="326"/>
      <c r="O130" s="326"/>
      <c r="P130" s="326">
        <v>2600</v>
      </c>
      <c r="Q130" s="326"/>
      <c r="R130" s="326"/>
      <c r="S130" s="326">
        <v>0</v>
      </c>
      <c r="T130" s="326"/>
      <c r="U130" s="326"/>
      <c r="V130" s="326">
        <f t="shared" si="40"/>
        <v>0</v>
      </c>
      <c r="W130" s="326">
        <v>1247.6600000000001</v>
      </c>
      <c r="X130" s="326"/>
      <c r="Y130" s="326"/>
      <c r="Z130" s="326">
        <f t="shared" si="41"/>
        <v>1247.6600000000001</v>
      </c>
      <c r="AA130" s="326"/>
      <c r="AB130" s="326"/>
      <c r="AC130" s="326"/>
      <c r="AD130" s="326"/>
    </row>
    <row r="131" spans="1:30" ht="31.5">
      <c r="A131" s="283"/>
      <c r="B131" s="334" t="s">
        <v>833</v>
      </c>
      <c r="C131" s="283"/>
      <c r="D131" s="283"/>
      <c r="E131" s="283"/>
      <c r="F131" s="283"/>
      <c r="G131" s="325">
        <v>386000</v>
      </c>
      <c r="H131" s="325"/>
      <c r="I131" s="325"/>
      <c r="J131" s="325"/>
      <c r="K131" s="325">
        <v>0</v>
      </c>
      <c r="L131" s="325"/>
      <c r="M131" s="325"/>
      <c r="N131" s="326"/>
      <c r="O131" s="326"/>
      <c r="P131" s="326">
        <v>0</v>
      </c>
      <c r="Q131" s="326"/>
      <c r="R131" s="326"/>
      <c r="S131" s="326">
        <v>78265.865000000005</v>
      </c>
      <c r="T131" s="326"/>
      <c r="U131" s="326"/>
      <c r="V131" s="326">
        <f t="shared" si="40"/>
        <v>78265.865000000005</v>
      </c>
      <c r="W131" s="326">
        <v>6496.8469999999998</v>
      </c>
      <c r="X131" s="326"/>
      <c r="Y131" s="326"/>
      <c r="Z131" s="326">
        <f t="shared" si="41"/>
        <v>6496.8469999999998</v>
      </c>
      <c r="AA131" s="326">
        <f t="shared" si="23"/>
        <v>8.3009968649806645</v>
      </c>
      <c r="AB131" s="326"/>
      <c r="AC131" s="326"/>
      <c r="AD131" s="326">
        <f t="shared" si="24"/>
        <v>8.3009968649806645</v>
      </c>
    </row>
    <row r="132" spans="1:30" ht="63">
      <c r="A132" s="283"/>
      <c r="B132" s="334" t="s">
        <v>834</v>
      </c>
      <c r="C132" s="283"/>
      <c r="D132" s="283"/>
      <c r="E132" s="283"/>
      <c r="F132" s="283"/>
      <c r="G132" s="325">
        <v>266000</v>
      </c>
      <c r="H132" s="325"/>
      <c r="I132" s="325"/>
      <c r="J132" s="325"/>
      <c r="K132" s="325">
        <v>900.63699999999994</v>
      </c>
      <c r="L132" s="325"/>
      <c r="M132" s="325"/>
      <c r="N132" s="326"/>
      <c r="O132" s="326"/>
      <c r="P132" s="326">
        <v>2610</v>
      </c>
      <c r="Q132" s="326"/>
      <c r="R132" s="326"/>
      <c r="S132" s="326">
        <v>0</v>
      </c>
      <c r="T132" s="326"/>
      <c r="U132" s="326"/>
      <c r="V132" s="326">
        <f t="shared" si="40"/>
        <v>0</v>
      </c>
      <c r="W132" s="326">
        <v>1709.3630000000001</v>
      </c>
      <c r="X132" s="326"/>
      <c r="Y132" s="326"/>
      <c r="Z132" s="326">
        <f t="shared" si="41"/>
        <v>1709.3630000000001</v>
      </c>
      <c r="AA132" s="326"/>
      <c r="AB132" s="326"/>
      <c r="AC132" s="326"/>
      <c r="AD132" s="326"/>
    </row>
    <row r="133" spans="1:30" ht="94.5">
      <c r="A133" s="283"/>
      <c r="B133" s="334" t="s">
        <v>835</v>
      </c>
      <c r="C133" s="283"/>
      <c r="D133" s="283"/>
      <c r="E133" s="283"/>
      <c r="F133" s="283"/>
      <c r="G133" s="325">
        <v>2746.7109999999998</v>
      </c>
      <c r="H133" s="325"/>
      <c r="I133" s="325"/>
      <c r="J133" s="325"/>
      <c r="K133" s="325">
        <v>2294.748</v>
      </c>
      <c r="L133" s="325"/>
      <c r="M133" s="325"/>
      <c r="N133" s="326"/>
      <c r="O133" s="326"/>
      <c r="P133" s="326">
        <v>2372.4639999999999</v>
      </c>
      <c r="Q133" s="326"/>
      <c r="R133" s="326"/>
      <c r="S133" s="326">
        <v>0</v>
      </c>
      <c r="T133" s="326"/>
      <c r="U133" s="326"/>
      <c r="V133" s="326">
        <f t="shared" si="40"/>
        <v>0</v>
      </c>
      <c r="W133" s="326">
        <v>77.715999999999994</v>
      </c>
      <c r="X133" s="326"/>
      <c r="Y133" s="326"/>
      <c r="Z133" s="326">
        <f t="shared" si="41"/>
        <v>77.715999999999994</v>
      </c>
      <c r="AA133" s="326"/>
      <c r="AB133" s="326"/>
      <c r="AC133" s="326"/>
      <c r="AD133" s="326"/>
    </row>
    <row r="134" spans="1:30" ht="63">
      <c r="A134" s="283"/>
      <c r="B134" s="334" t="s">
        <v>836</v>
      </c>
      <c r="C134" s="283"/>
      <c r="D134" s="283"/>
      <c r="E134" s="283"/>
      <c r="F134" s="283"/>
      <c r="G134" s="325">
        <v>419.05799999999999</v>
      </c>
      <c r="H134" s="325"/>
      <c r="I134" s="325"/>
      <c r="J134" s="325"/>
      <c r="K134" s="325">
        <v>385.90499999999997</v>
      </c>
      <c r="L134" s="325"/>
      <c r="M134" s="325"/>
      <c r="N134" s="326"/>
      <c r="O134" s="326"/>
      <c r="P134" s="326">
        <v>398.74700000000001</v>
      </c>
      <c r="Q134" s="326"/>
      <c r="R134" s="326"/>
      <c r="S134" s="326">
        <v>0</v>
      </c>
      <c r="T134" s="326"/>
      <c r="U134" s="326"/>
      <c r="V134" s="326">
        <f t="shared" si="40"/>
        <v>0</v>
      </c>
      <c r="W134" s="326">
        <v>12.842000000000001</v>
      </c>
      <c r="X134" s="326"/>
      <c r="Y134" s="326"/>
      <c r="Z134" s="326">
        <f t="shared" si="41"/>
        <v>12.842000000000001</v>
      </c>
      <c r="AA134" s="326"/>
      <c r="AB134" s="326"/>
      <c r="AC134" s="326"/>
      <c r="AD134" s="326"/>
    </row>
    <row r="135" spans="1:30" ht="78.75">
      <c r="A135" s="283"/>
      <c r="B135" s="334" t="s">
        <v>837</v>
      </c>
      <c r="C135" s="283"/>
      <c r="D135" s="283"/>
      <c r="E135" s="283"/>
      <c r="F135" s="283"/>
      <c r="G135" s="325">
        <v>4400</v>
      </c>
      <c r="H135" s="325"/>
      <c r="I135" s="325"/>
      <c r="J135" s="325"/>
      <c r="K135" s="325">
        <v>643.30399999999997</v>
      </c>
      <c r="L135" s="325"/>
      <c r="M135" s="325"/>
      <c r="N135" s="326"/>
      <c r="O135" s="326"/>
      <c r="P135" s="326">
        <v>2426.8789999999999</v>
      </c>
      <c r="Q135" s="326"/>
      <c r="R135" s="326"/>
      <c r="S135" s="326">
        <v>1775</v>
      </c>
      <c r="T135" s="326"/>
      <c r="U135" s="326"/>
      <c r="V135" s="326">
        <f t="shared" si="40"/>
        <v>1775</v>
      </c>
      <c r="W135" s="326">
        <v>3558.5749999999998</v>
      </c>
      <c r="X135" s="326"/>
      <c r="Y135" s="326"/>
      <c r="Z135" s="326">
        <f t="shared" si="41"/>
        <v>3558.5749999999998</v>
      </c>
      <c r="AA135" s="326">
        <f t="shared" si="23"/>
        <v>200.48309859154929</v>
      </c>
      <c r="AB135" s="326"/>
      <c r="AC135" s="326"/>
      <c r="AD135" s="326">
        <f t="shared" si="24"/>
        <v>200.48309859154929</v>
      </c>
    </row>
    <row r="136" spans="1:30" ht="94.5">
      <c r="A136" s="283"/>
      <c r="B136" s="334" t="s">
        <v>838</v>
      </c>
      <c r="C136" s="283"/>
      <c r="D136" s="283"/>
      <c r="E136" s="283"/>
      <c r="F136" s="283"/>
      <c r="G136" s="325">
        <v>9500</v>
      </c>
      <c r="H136" s="325"/>
      <c r="I136" s="325"/>
      <c r="J136" s="325"/>
      <c r="K136" s="325">
        <v>3216.3090000000002</v>
      </c>
      <c r="L136" s="325"/>
      <c r="M136" s="325"/>
      <c r="N136" s="326"/>
      <c r="O136" s="326"/>
      <c r="P136" s="326">
        <v>6909.5050000000001</v>
      </c>
      <c r="Q136" s="326"/>
      <c r="R136" s="326"/>
      <c r="S136" s="326">
        <v>2331</v>
      </c>
      <c r="T136" s="326"/>
      <c r="U136" s="326"/>
      <c r="V136" s="326">
        <f t="shared" si="40"/>
        <v>2331</v>
      </c>
      <c r="W136" s="326">
        <v>5852.0879999999997</v>
      </c>
      <c r="X136" s="326"/>
      <c r="Y136" s="326"/>
      <c r="Z136" s="326">
        <f t="shared" si="41"/>
        <v>5852.0879999999997</v>
      </c>
      <c r="AA136" s="326">
        <f t="shared" si="23"/>
        <v>251.05482625482622</v>
      </c>
      <c r="AB136" s="326"/>
      <c r="AC136" s="326"/>
      <c r="AD136" s="326">
        <f t="shared" si="24"/>
        <v>251.05482625482622</v>
      </c>
    </row>
    <row r="137" spans="1:30" ht="63">
      <c r="A137" s="283"/>
      <c r="B137" s="334" t="s">
        <v>839</v>
      </c>
      <c r="C137" s="283"/>
      <c r="D137" s="283"/>
      <c r="E137" s="283"/>
      <c r="F137" s="283"/>
      <c r="G137" s="325">
        <v>10662</v>
      </c>
      <c r="H137" s="325"/>
      <c r="I137" s="325"/>
      <c r="J137" s="325"/>
      <c r="K137" s="325">
        <v>3884.7809999999999</v>
      </c>
      <c r="L137" s="325"/>
      <c r="M137" s="325"/>
      <c r="N137" s="326"/>
      <c r="O137" s="326"/>
      <c r="P137" s="326">
        <v>7872.4849999999997</v>
      </c>
      <c r="Q137" s="326"/>
      <c r="R137" s="326"/>
      <c r="S137" s="326">
        <v>2510</v>
      </c>
      <c r="T137" s="326"/>
      <c r="U137" s="326"/>
      <c r="V137" s="326">
        <f t="shared" si="40"/>
        <v>2510</v>
      </c>
      <c r="W137" s="326">
        <v>6399.1980000000003</v>
      </c>
      <c r="X137" s="326"/>
      <c r="Y137" s="326"/>
      <c r="Z137" s="326">
        <f t="shared" si="41"/>
        <v>6399.1980000000003</v>
      </c>
      <c r="AA137" s="326">
        <f t="shared" si="23"/>
        <v>254.94812749003987</v>
      </c>
      <c r="AB137" s="326"/>
      <c r="AC137" s="326"/>
      <c r="AD137" s="326">
        <f t="shared" si="24"/>
        <v>254.94812749003987</v>
      </c>
    </row>
    <row r="138" spans="1:30" ht="63">
      <c r="A138" s="283"/>
      <c r="B138" s="334" t="s">
        <v>840</v>
      </c>
      <c r="C138" s="283"/>
      <c r="D138" s="283"/>
      <c r="E138" s="283"/>
      <c r="F138" s="283"/>
      <c r="G138" s="325">
        <v>1500</v>
      </c>
      <c r="H138" s="325"/>
      <c r="I138" s="325"/>
      <c r="J138" s="325"/>
      <c r="K138" s="325">
        <v>1357.6279999999999</v>
      </c>
      <c r="L138" s="325"/>
      <c r="M138" s="325"/>
      <c r="N138" s="326"/>
      <c r="O138" s="326"/>
      <c r="P138" s="326">
        <v>1391.7750000000001</v>
      </c>
      <c r="Q138" s="326"/>
      <c r="R138" s="326"/>
      <c r="S138" s="326">
        <v>43</v>
      </c>
      <c r="T138" s="326"/>
      <c r="U138" s="326"/>
      <c r="V138" s="326">
        <f t="shared" si="40"/>
        <v>43</v>
      </c>
      <c r="W138" s="326">
        <v>77.147000000000006</v>
      </c>
      <c r="X138" s="326"/>
      <c r="Y138" s="326"/>
      <c r="Z138" s="326">
        <f t="shared" si="41"/>
        <v>77.147000000000006</v>
      </c>
      <c r="AA138" s="326">
        <f t="shared" si="23"/>
        <v>179.41162790697675</v>
      </c>
      <c r="AB138" s="326"/>
      <c r="AC138" s="326"/>
      <c r="AD138" s="326">
        <f t="shared" si="24"/>
        <v>179.41162790697675</v>
      </c>
    </row>
    <row r="139" spans="1:30" ht="94.5">
      <c r="A139" s="283"/>
      <c r="B139" s="334" t="s">
        <v>841</v>
      </c>
      <c r="C139" s="283"/>
      <c r="D139" s="283"/>
      <c r="E139" s="283"/>
      <c r="F139" s="283"/>
      <c r="G139" s="325">
        <v>874</v>
      </c>
      <c r="H139" s="325"/>
      <c r="I139" s="325"/>
      <c r="J139" s="325"/>
      <c r="K139" s="325">
        <v>54.505000000000003</v>
      </c>
      <c r="L139" s="325"/>
      <c r="M139" s="325"/>
      <c r="N139" s="326"/>
      <c r="O139" s="326"/>
      <c r="P139" s="326">
        <v>396.29</v>
      </c>
      <c r="Q139" s="326"/>
      <c r="R139" s="326"/>
      <c r="S139" s="326">
        <v>430</v>
      </c>
      <c r="T139" s="326"/>
      <c r="U139" s="326"/>
      <c r="V139" s="326">
        <f t="shared" si="40"/>
        <v>430</v>
      </c>
      <c r="W139" s="326">
        <v>759.53800000000001</v>
      </c>
      <c r="X139" s="326"/>
      <c r="Y139" s="326"/>
      <c r="Z139" s="326">
        <f t="shared" si="41"/>
        <v>759.53800000000001</v>
      </c>
      <c r="AA139" s="326">
        <f t="shared" ref="AA139:AB196" si="42">W139/S139*100</f>
        <v>176.63674418604651</v>
      </c>
      <c r="AB139" s="326"/>
      <c r="AC139" s="326"/>
      <c r="AD139" s="326">
        <f t="shared" si="24"/>
        <v>176.63674418604651</v>
      </c>
    </row>
    <row r="140" spans="1:30" ht="63">
      <c r="A140" s="283"/>
      <c r="B140" s="334" t="s">
        <v>842</v>
      </c>
      <c r="C140" s="283"/>
      <c r="D140" s="283"/>
      <c r="E140" s="283"/>
      <c r="F140" s="283"/>
      <c r="G140" s="325">
        <v>9738.6869999999999</v>
      </c>
      <c r="H140" s="325"/>
      <c r="I140" s="325"/>
      <c r="J140" s="325"/>
      <c r="K140" s="325">
        <v>0</v>
      </c>
      <c r="L140" s="325"/>
      <c r="M140" s="325"/>
      <c r="N140" s="326"/>
      <c r="O140" s="326"/>
      <c r="P140" s="326">
        <v>0</v>
      </c>
      <c r="Q140" s="326"/>
      <c r="R140" s="326"/>
      <c r="S140" s="326">
        <v>10126</v>
      </c>
      <c r="T140" s="326"/>
      <c r="U140" s="326"/>
      <c r="V140" s="326">
        <f t="shared" si="40"/>
        <v>10126</v>
      </c>
      <c r="W140" s="326">
        <v>8910.2690000000002</v>
      </c>
      <c r="X140" s="326"/>
      <c r="Y140" s="326"/>
      <c r="Z140" s="326">
        <f t="shared" si="41"/>
        <v>8910.2690000000002</v>
      </c>
      <c r="AA140" s="326">
        <f t="shared" si="42"/>
        <v>87.993966028046614</v>
      </c>
      <c r="AB140" s="326"/>
      <c r="AC140" s="326"/>
      <c r="AD140" s="326">
        <f t="shared" ref="AD140:AD196" si="43">Z140/V140*100</f>
        <v>87.993966028046614</v>
      </c>
    </row>
    <row r="141" spans="1:30" ht="47.25">
      <c r="A141" s="283"/>
      <c r="B141" s="334" t="s">
        <v>843</v>
      </c>
      <c r="C141" s="283"/>
      <c r="D141" s="283"/>
      <c r="E141" s="283"/>
      <c r="F141" s="283"/>
      <c r="G141" s="325">
        <v>12720</v>
      </c>
      <c r="H141" s="325"/>
      <c r="I141" s="325"/>
      <c r="J141" s="325"/>
      <c r="K141" s="325">
        <v>0</v>
      </c>
      <c r="L141" s="325"/>
      <c r="M141" s="325"/>
      <c r="N141" s="326"/>
      <c r="O141" s="326"/>
      <c r="P141" s="326">
        <v>0</v>
      </c>
      <c r="Q141" s="326"/>
      <c r="R141" s="326"/>
      <c r="S141" s="326">
        <v>12720</v>
      </c>
      <c r="T141" s="326"/>
      <c r="U141" s="326"/>
      <c r="V141" s="326">
        <f t="shared" si="40"/>
        <v>12720</v>
      </c>
      <c r="W141" s="326">
        <v>11567.155000000001</v>
      </c>
      <c r="X141" s="326"/>
      <c r="Y141" s="326"/>
      <c r="Z141" s="326">
        <f t="shared" si="41"/>
        <v>11567.155000000001</v>
      </c>
      <c r="AA141" s="326">
        <f t="shared" si="42"/>
        <v>90.936753144654091</v>
      </c>
      <c r="AB141" s="326"/>
      <c r="AC141" s="326"/>
      <c r="AD141" s="326">
        <f t="shared" si="43"/>
        <v>90.936753144654091</v>
      </c>
    </row>
    <row r="142" spans="1:30" ht="47.25">
      <c r="A142" s="283"/>
      <c r="B142" s="334" t="s">
        <v>844</v>
      </c>
      <c r="C142" s="283"/>
      <c r="D142" s="283"/>
      <c r="E142" s="283"/>
      <c r="F142" s="283"/>
      <c r="G142" s="325">
        <v>7000</v>
      </c>
      <c r="H142" s="325"/>
      <c r="I142" s="325"/>
      <c r="J142" s="325"/>
      <c r="K142" s="325">
        <v>0</v>
      </c>
      <c r="L142" s="325"/>
      <c r="M142" s="325"/>
      <c r="N142" s="326"/>
      <c r="O142" s="326"/>
      <c r="P142" s="326">
        <v>0</v>
      </c>
      <c r="Q142" s="326"/>
      <c r="R142" s="326"/>
      <c r="S142" s="326">
        <v>7000</v>
      </c>
      <c r="T142" s="326"/>
      <c r="U142" s="326"/>
      <c r="V142" s="326">
        <f t="shared" si="40"/>
        <v>7000</v>
      </c>
      <c r="W142" s="326">
        <v>6479.1409999999996</v>
      </c>
      <c r="X142" s="326"/>
      <c r="Y142" s="326"/>
      <c r="Z142" s="326">
        <f t="shared" si="41"/>
        <v>6479.1409999999996</v>
      </c>
      <c r="AA142" s="326">
        <f t="shared" si="42"/>
        <v>92.559157142857146</v>
      </c>
      <c r="AB142" s="326"/>
      <c r="AC142" s="326"/>
      <c r="AD142" s="326">
        <f t="shared" si="43"/>
        <v>92.559157142857146</v>
      </c>
    </row>
    <row r="143" spans="1:30" ht="110.25">
      <c r="A143" s="283"/>
      <c r="B143" s="334" t="s">
        <v>845</v>
      </c>
      <c r="C143" s="283"/>
      <c r="D143" s="283"/>
      <c r="E143" s="283"/>
      <c r="F143" s="283"/>
      <c r="G143" s="325">
        <v>5900</v>
      </c>
      <c r="H143" s="325"/>
      <c r="I143" s="325"/>
      <c r="J143" s="325"/>
      <c r="K143" s="325">
        <v>0</v>
      </c>
      <c r="L143" s="325"/>
      <c r="M143" s="325"/>
      <c r="N143" s="326"/>
      <c r="O143" s="326"/>
      <c r="P143" s="326">
        <v>0</v>
      </c>
      <c r="Q143" s="326"/>
      <c r="R143" s="326"/>
      <c r="S143" s="326">
        <v>5900</v>
      </c>
      <c r="T143" s="326"/>
      <c r="U143" s="326"/>
      <c r="V143" s="326">
        <f t="shared" si="40"/>
        <v>5900</v>
      </c>
      <c r="W143" s="326">
        <v>5126.6090000000004</v>
      </c>
      <c r="X143" s="326"/>
      <c r="Y143" s="326"/>
      <c r="Z143" s="326">
        <f t="shared" si="41"/>
        <v>5126.6090000000004</v>
      </c>
      <c r="AA143" s="326">
        <f t="shared" si="42"/>
        <v>86.891677966101696</v>
      </c>
      <c r="AB143" s="326"/>
      <c r="AC143" s="326"/>
      <c r="AD143" s="326">
        <f t="shared" si="43"/>
        <v>86.891677966101696</v>
      </c>
    </row>
    <row r="144" spans="1:30" ht="78.75">
      <c r="A144" s="283"/>
      <c r="B144" s="334" t="s">
        <v>846</v>
      </c>
      <c r="C144" s="283"/>
      <c r="D144" s="283"/>
      <c r="E144" s="283"/>
      <c r="F144" s="283"/>
      <c r="G144" s="325">
        <v>1614.6959999999999</v>
      </c>
      <c r="H144" s="325"/>
      <c r="I144" s="325"/>
      <c r="J144" s="325"/>
      <c r="K144" s="325">
        <v>0</v>
      </c>
      <c r="L144" s="325"/>
      <c r="M144" s="325"/>
      <c r="N144" s="326"/>
      <c r="O144" s="326"/>
      <c r="P144" s="326">
        <v>0</v>
      </c>
      <c r="Q144" s="326"/>
      <c r="R144" s="326"/>
      <c r="S144" s="326">
        <v>2226</v>
      </c>
      <c r="T144" s="326"/>
      <c r="U144" s="326"/>
      <c r="V144" s="326">
        <f t="shared" si="40"/>
        <v>2226</v>
      </c>
      <c r="W144" s="326">
        <v>1423.5350000000001</v>
      </c>
      <c r="X144" s="326"/>
      <c r="Y144" s="326"/>
      <c r="Z144" s="326">
        <f t="shared" si="41"/>
        <v>1423.5350000000001</v>
      </c>
      <c r="AA144" s="326">
        <f t="shared" si="42"/>
        <v>63.950359389038638</v>
      </c>
      <c r="AB144" s="326"/>
      <c r="AC144" s="326"/>
      <c r="AD144" s="326">
        <f t="shared" si="43"/>
        <v>63.950359389038638</v>
      </c>
    </row>
    <row r="145" spans="1:30" ht="47.25">
      <c r="A145" s="283"/>
      <c r="B145" s="334" t="s">
        <v>847</v>
      </c>
      <c r="C145" s="283"/>
      <c r="D145" s="283"/>
      <c r="E145" s="283"/>
      <c r="F145" s="283"/>
      <c r="G145" s="325">
        <v>1042.9069999999999</v>
      </c>
      <c r="H145" s="325"/>
      <c r="I145" s="325"/>
      <c r="J145" s="325"/>
      <c r="K145" s="325">
        <v>0</v>
      </c>
      <c r="L145" s="325"/>
      <c r="M145" s="325"/>
      <c r="N145" s="326"/>
      <c r="O145" s="326"/>
      <c r="P145" s="326">
        <v>0</v>
      </c>
      <c r="Q145" s="326"/>
      <c r="R145" s="326"/>
      <c r="S145" s="326">
        <v>1044</v>
      </c>
      <c r="T145" s="326"/>
      <c r="U145" s="326"/>
      <c r="V145" s="326">
        <f t="shared" si="40"/>
        <v>1044</v>
      </c>
      <c r="W145" s="326">
        <v>898.86400000000003</v>
      </c>
      <c r="X145" s="326"/>
      <c r="Y145" s="326"/>
      <c r="Z145" s="326">
        <f t="shared" si="41"/>
        <v>898.86400000000003</v>
      </c>
      <c r="AA145" s="326">
        <f t="shared" si="42"/>
        <v>86.098084291187732</v>
      </c>
      <c r="AB145" s="326"/>
      <c r="AC145" s="326"/>
      <c r="AD145" s="326">
        <f t="shared" si="43"/>
        <v>86.098084291187732</v>
      </c>
    </row>
    <row r="146" spans="1:30" ht="47.25">
      <c r="A146" s="283"/>
      <c r="B146" s="334" t="s">
        <v>848</v>
      </c>
      <c r="C146" s="283"/>
      <c r="D146" s="283"/>
      <c r="E146" s="283"/>
      <c r="F146" s="283"/>
      <c r="G146" s="325">
        <v>1045.0070000000001</v>
      </c>
      <c r="H146" s="325"/>
      <c r="I146" s="325"/>
      <c r="J146" s="325"/>
      <c r="K146" s="325">
        <v>0</v>
      </c>
      <c r="L146" s="325"/>
      <c r="M146" s="325"/>
      <c r="N146" s="326"/>
      <c r="O146" s="326"/>
      <c r="P146" s="326">
        <v>0</v>
      </c>
      <c r="Q146" s="326"/>
      <c r="R146" s="326"/>
      <c r="S146" s="326">
        <v>1436</v>
      </c>
      <c r="T146" s="326"/>
      <c r="U146" s="326"/>
      <c r="V146" s="326">
        <f t="shared" si="40"/>
        <v>1436</v>
      </c>
      <c r="W146" s="326">
        <v>862.072</v>
      </c>
      <c r="X146" s="326"/>
      <c r="Y146" s="326"/>
      <c r="Z146" s="326">
        <f t="shared" si="41"/>
        <v>862.072</v>
      </c>
      <c r="AA146" s="326">
        <f t="shared" si="42"/>
        <v>60.032869080779946</v>
      </c>
      <c r="AB146" s="326"/>
      <c r="AC146" s="326"/>
      <c r="AD146" s="326">
        <f t="shared" si="43"/>
        <v>60.032869080779946</v>
      </c>
    </row>
    <row r="147" spans="1:30" ht="31.5">
      <c r="A147" s="283"/>
      <c r="B147" s="334" t="s">
        <v>849</v>
      </c>
      <c r="C147" s="283"/>
      <c r="D147" s="283"/>
      <c r="E147" s="283"/>
      <c r="F147" s="283"/>
      <c r="G147" s="325">
        <v>624000</v>
      </c>
      <c r="H147" s="325"/>
      <c r="I147" s="325"/>
      <c r="J147" s="325"/>
      <c r="K147" s="325">
        <v>-690.84199999999998</v>
      </c>
      <c r="L147" s="325"/>
      <c r="M147" s="325"/>
      <c r="N147" s="326"/>
      <c r="O147" s="326"/>
      <c r="P147" s="326">
        <v>0</v>
      </c>
      <c r="Q147" s="326"/>
      <c r="R147" s="326"/>
      <c r="S147" s="326">
        <v>0</v>
      </c>
      <c r="T147" s="326"/>
      <c r="U147" s="326">
        <f t="shared" ref="U147:U152" si="44">S147</f>
        <v>0</v>
      </c>
      <c r="V147" s="326"/>
      <c r="W147" s="326">
        <v>690.84199999999998</v>
      </c>
      <c r="X147" s="326"/>
      <c r="Y147" s="326">
        <f t="shared" ref="Y147:Y152" si="45">W147</f>
        <v>690.84199999999998</v>
      </c>
      <c r="Z147" s="326"/>
      <c r="AA147" s="326"/>
      <c r="AB147" s="326"/>
      <c r="AC147" s="326"/>
      <c r="AD147" s="326"/>
    </row>
    <row r="148" spans="1:30" ht="63">
      <c r="A148" s="283"/>
      <c r="B148" s="334" t="s">
        <v>826</v>
      </c>
      <c r="C148" s="283"/>
      <c r="D148" s="283"/>
      <c r="E148" s="283"/>
      <c r="F148" s="283"/>
      <c r="G148" s="325">
        <v>143376.185</v>
      </c>
      <c r="H148" s="325"/>
      <c r="I148" s="325"/>
      <c r="J148" s="325"/>
      <c r="K148" s="325">
        <v>19736.448</v>
      </c>
      <c r="L148" s="325"/>
      <c r="M148" s="325"/>
      <c r="N148" s="326"/>
      <c r="O148" s="326"/>
      <c r="P148" s="326">
        <v>34362.061999999998</v>
      </c>
      <c r="Q148" s="326"/>
      <c r="R148" s="326"/>
      <c r="S148" s="326">
        <v>47774.773000000001</v>
      </c>
      <c r="T148" s="326"/>
      <c r="U148" s="326">
        <f t="shared" si="44"/>
        <v>47774.773000000001</v>
      </c>
      <c r="V148" s="326"/>
      <c r="W148" s="326">
        <v>60293.124000000003</v>
      </c>
      <c r="X148" s="326"/>
      <c r="Y148" s="326">
        <f t="shared" si="45"/>
        <v>60293.124000000003</v>
      </c>
      <c r="Z148" s="326"/>
      <c r="AA148" s="326">
        <f t="shared" si="42"/>
        <v>126.20284768281368</v>
      </c>
      <c r="AB148" s="326"/>
      <c r="AC148" s="326">
        <f t="shared" ref="AC148:AC177" si="46">Y148/U148*100</f>
        <v>126.20284768281368</v>
      </c>
      <c r="AD148" s="326"/>
    </row>
    <row r="149" spans="1:30" ht="47.25">
      <c r="A149" s="283"/>
      <c r="B149" s="334" t="s">
        <v>828</v>
      </c>
      <c r="C149" s="283"/>
      <c r="D149" s="283"/>
      <c r="E149" s="283"/>
      <c r="F149" s="283"/>
      <c r="G149" s="325">
        <v>1495780.2749999999</v>
      </c>
      <c r="H149" s="325"/>
      <c r="I149" s="325"/>
      <c r="J149" s="325"/>
      <c r="K149" s="325">
        <v>0</v>
      </c>
      <c r="L149" s="325"/>
      <c r="M149" s="325"/>
      <c r="N149" s="326"/>
      <c r="O149" s="326"/>
      <c r="P149" s="326">
        <v>7434.92</v>
      </c>
      <c r="Q149" s="326"/>
      <c r="R149" s="326"/>
      <c r="S149" s="326">
        <v>0</v>
      </c>
      <c r="T149" s="326"/>
      <c r="U149" s="326">
        <f t="shared" si="44"/>
        <v>0</v>
      </c>
      <c r="V149" s="326"/>
      <c r="W149" s="326">
        <v>3227.8539999999998</v>
      </c>
      <c r="X149" s="326"/>
      <c r="Y149" s="326">
        <f t="shared" si="45"/>
        <v>3227.8539999999998</v>
      </c>
      <c r="Z149" s="326"/>
      <c r="AA149" s="326"/>
      <c r="AB149" s="326"/>
      <c r="AC149" s="326"/>
      <c r="AD149" s="326"/>
    </row>
    <row r="150" spans="1:30" ht="47.25">
      <c r="A150" s="283"/>
      <c r="B150" s="334" t="s">
        <v>830</v>
      </c>
      <c r="C150" s="283"/>
      <c r="D150" s="283"/>
      <c r="E150" s="283"/>
      <c r="F150" s="283"/>
      <c r="G150" s="325">
        <v>150000</v>
      </c>
      <c r="H150" s="325"/>
      <c r="I150" s="325"/>
      <c r="J150" s="325"/>
      <c r="K150" s="325">
        <v>7150.7640000000001</v>
      </c>
      <c r="L150" s="325"/>
      <c r="M150" s="325"/>
      <c r="N150" s="326"/>
      <c r="O150" s="326"/>
      <c r="P150" s="326">
        <v>30000</v>
      </c>
      <c r="Q150" s="326"/>
      <c r="R150" s="326"/>
      <c r="S150" s="326">
        <v>0</v>
      </c>
      <c r="T150" s="326"/>
      <c r="U150" s="326">
        <f t="shared" si="44"/>
        <v>0</v>
      </c>
      <c r="V150" s="326"/>
      <c r="W150" s="326">
        <v>19495.669000000002</v>
      </c>
      <c r="X150" s="326"/>
      <c r="Y150" s="326">
        <f t="shared" si="45"/>
        <v>19495.669000000002</v>
      </c>
      <c r="Z150" s="326"/>
      <c r="AA150" s="326"/>
      <c r="AB150" s="326"/>
      <c r="AC150" s="326"/>
      <c r="AD150" s="326"/>
    </row>
    <row r="151" spans="1:30" ht="94.5">
      <c r="A151" s="283"/>
      <c r="B151" s="334" t="s">
        <v>850</v>
      </c>
      <c r="C151" s="283"/>
      <c r="D151" s="283"/>
      <c r="E151" s="283"/>
      <c r="F151" s="283"/>
      <c r="G151" s="325">
        <v>157000</v>
      </c>
      <c r="H151" s="325"/>
      <c r="I151" s="325"/>
      <c r="J151" s="325"/>
      <c r="K151" s="325">
        <v>0</v>
      </c>
      <c r="L151" s="325"/>
      <c r="M151" s="325"/>
      <c r="N151" s="326"/>
      <c r="O151" s="326"/>
      <c r="P151" s="326">
        <v>0</v>
      </c>
      <c r="Q151" s="326"/>
      <c r="R151" s="326"/>
      <c r="S151" s="326">
        <v>105623</v>
      </c>
      <c r="T151" s="326"/>
      <c r="U151" s="326">
        <f t="shared" si="44"/>
        <v>105623</v>
      </c>
      <c r="V151" s="326"/>
      <c r="W151" s="326">
        <v>89310.164999999994</v>
      </c>
      <c r="X151" s="326"/>
      <c r="Y151" s="326">
        <f t="shared" si="45"/>
        <v>89310.164999999994</v>
      </c>
      <c r="Z151" s="326"/>
      <c r="AA151" s="326">
        <f t="shared" si="42"/>
        <v>84.555603419709712</v>
      </c>
      <c r="AB151" s="326"/>
      <c r="AC151" s="326">
        <f t="shared" si="46"/>
        <v>84.555603419709712</v>
      </c>
      <c r="AD151" s="326"/>
    </row>
    <row r="152" spans="1:30" ht="63">
      <c r="A152" s="283"/>
      <c r="B152" s="334" t="s">
        <v>851</v>
      </c>
      <c r="C152" s="283"/>
      <c r="D152" s="283"/>
      <c r="E152" s="283"/>
      <c r="F152" s="283"/>
      <c r="G152" s="325">
        <v>266000</v>
      </c>
      <c r="H152" s="325"/>
      <c r="I152" s="325"/>
      <c r="J152" s="325"/>
      <c r="K152" s="325">
        <v>0</v>
      </c>
      <c r="L152" s="325"/>
      <c r="M152" s="325"/>
      <c r="N152" s="326"/>
      <c r="O152" s="326"/>
      <c r="P152" s="326">
        <v>0</v>
      </c>
      <c r="Q152" s="326"/>
      <c r="R152" s="326"/>
      <c r="S152" s="326">
        <v>91913</v>
      </c>
      <c r="T152" s="326"/>
      <c r="U152" s="326">
        <f t="shared" si="44"/>
        <v>91913</v>
      </c>
      <c r="V152" s="326"/>
      <c r="W152" s="326">
        <v>28902.7</v>
      </c>
      <c r="X152" s="326"/>
      <c r="Y152" s="326">
        <f t="shared" si="45"/>
        <v>28902.7</v>
      </c>
      <c r="Z152" s="326"/>
      <c r="AA152" s="326">
        <f t="shared" si="42"/>
        <v>31.44571496959081</v>
      </c>
      <c r="AB152" s="326"/>
      <c r="AC152" s="326">
        <f t="shared" si="46"/>
        <v>31.44571496959081</v>
      </c>
      <c r="AD152" s="326"/>
    </row>
    <row r="153" spans="1:30" ht="47.25">
      <c r="A153" s="283"/>
      <c r="B153" s="334" t="s">
        <v>827</v>
      </c>
      <c r="C153" s="283"/>
      <c r="D153" s="283"/>
      <c r="E153" s="283"/>
      <c r="F153" s="283"/>
      <c r="G153" s="325">
        <v>276700</v>
      </c>
      <c r="H153" s="325"/>
      <c r="I153" s="325"/>
      <c r="J153" s="325"/>
      <c r="K153" s="325">
        <v>139179.07569100001</v>
      </c>
      <c r="L153" s="325"/>
      <c r="M153" s="325"/>
      <c r="N153" s="326"/>
      <c r="O153" s="326"/>
      <c r="P153" s="326">
        <v>139179.07569100001</v>
      </c>
      <c r="Q153" s="326"/>
      <c r="R153" s="326"/>
      <c r="S153" s="326">
        <v>5720</v>
      </c>
      <c r="T153" s="326">
        <f t="shared" ref="T153:T154" si="47">S153</f>
        <v>5720</v>
      </c>
      <c r="U153" s="326"/>
      <c r="V153" s="326"/>
      <c r="W153" s="326">
        <v>5719</v>
      </c>
      <c r="X153" s="326">
        <f t="shared" ref="X153:X154" si="48">W153</f>
        <v>5719</v>
      </c>
      <c r="Y153" s="326"/>
      <c r="Z153" s="326"/>
      <c r="AA153" s="326">
        <f t="shared" si="42"/>
        <v>99.98251748251748</v>
      </c>
      <c r="AB153" s="326">
        <f t="shared" si="42"/>
        <v>99.98251748251748</v>
      </c>
      <c r="AC153" s="326"/>
      <c r="AD153" s="326"/>
    </row>
    <row r="154" spans="1:30" ht="47.25">
      <c r="A154" s="283"/>
      <c r="B154" s="334" t="s">
        <v>827</v>
      </c>
      <c r="C154" s="283"/>
      <c r="D154" s="283"/>
      <c r="E154" s="283"/>
      <c r="F154" s="283"/>
      <c r="G154" s="325">
        <v>276700</v>
      </c>
      <c r="H154" s="325"/>
      <c r="I154" s="325"/>
      <c r="J154" s="325"/>
      <c r="K154" s="325">
        <v>51187.318154000001</v>
      </c>
      <c r="L154" s="325"/>
      <c r="M154" s="325"/>
      <c r="N154" s="326"/>
      <c r="O154" s="326"/>
      <c r="P154" s="326">
        <v>51187.318154000001</v>
      </c>
      <c r="Q154" s="326"/>
      <c r="R154" s="326"/>
      <c r="S154" s="326">
        <v>10908</v>
      </c>
      <c r="T154" s="326">
        <f t="shared" si="47"/>
        <v>10908</v>
      </c>
      <c r="U154" s="326"/>
      <c r="V154" s="326"/>
      <c r="W154" s="326">
        <v>10897.225</v>
      </c>
      <c r="X154" s="326">
        <f t="shared" si="48"/>
        <v>10897.225</v>
      </c>
      <c r="Y154" s="326"/>
      <c r="Z154" s="326"/>
      <c r="AA154" s="326">
        <f t="shared" si="42"/>
        <v>99.901219288595527</v>
      </c>
      <c r="AB154" s="326">
        <f t="shared" si="42"/>
        <v>99.901219288595527</v>
      </c>
      <c r="AC154" s="326"/>
      <c r="AD154" s="326"/>
    </row>
    <row r="155" spans="1:30" s="280" customFormat="1" ht="63">
      <c r="A155" s="282"/>
      <c r="B155" s="333" t="s">
        <v>852</v>
      </c>
      <c r="C155" s="282"/>
      <c r="D155" s="282"/>
      <c r="E155" s="282"/>
      <c r="F155" s="282"/>
      <c r="G155" s="330"/>
      <c r="H155" s="330"/>
      <c r="I155" s="330"/>
      <c r="J155" s="330"/>
      <c r="K155" s="330"/>
      <c r="L155" s="330"/>
      <c r="M155" s="330"/>
      <c r="N155" s="322"/>
      <c r="O155" s="322"/>
      <c r="P155" s="322"/>
      <c r="Q155" s="322"/>
      <c r="R155" s="322"/>
      <c r="S155" s="322"/>
      <c r="T155" s="322"/>
      <c r="U155" s="322"/>
      <c r="V155" s="322"/>
      <c r="W155" s="322"/>
      <c r="X155" s="322"/>
      <c r="Y155" s="322"/>
      <c r="Z155" s="322"/>
      <c r="AA155" s="322"/>
      <c r="AB155" s="322"/>
      <c r="AC155" s="322"/>
      <c r="AD155" s="322"/>
    </row>
    <row r="156" spans="1:30" ht="63">
      <c r="A156" s="283"/>
      <c r="B156" s="334" t="s">
        <v>853</v>
      </c>
      <c r="C156" s="283"/>
      <c r="D156" s="283"/>
      <c r="E156" s="283"/>
      <c r="F156" s="283"/>
      <c r="G156" s="325">
        <v>196999</v>
      </c>
      <c r="H156" s="325"/>
      <c r="I156" s="325"/>
      <c r="J156" s="325"/>
      <c r="K156" s="325">
        <v>16178.56229</v>
      </c>
      <c r="L156" s="325"/>
      <c r="M156" s="325"/>
      <c r="N156" s="326"/>
      <c r="O156" s="326"/>
      <c r="P156" s="326">
        <v>16178.56229</v>
      </c>
      <c r="Q156" s="326"/>
      <c r="R156" s="326"/>
      <c r="S156" s="326">
        <v>1233</v>
      </c>
      <c r="T156" s="326"/>
      <c r="U156" s="326"/>
      <c r="V156" s="326">
        <f t="shared" ref="V156:V164" si="49">S156</f>
        <v>1233</v>
      </c>
      <c r="W156" s="326">
        <v>1233</v>
      </c>
      <c r="X156" s="326"/>
      <c r="Y156" s="326"/>
      <c r="Z156" s="326">
        <f t="shared" ref="Z156:Z164" si="50">W156</f>
        <v>1233</v>
      </c>
      <c r="AA156" s="326">
        <f t="shared" si="42"/>
        <v>100</v>
      </c>
      <c r="AB156" s="326"/>
      <c r="AC156" s="326"/>
      <c r="AD156" s="326">
        <f t="shared" si="43"/>
        <v>100</v>
      </c>
    </row>
    <row r="157" spans="1:30" ht="31.5">
      <c r="A157" s="283"/>
      <c r="B157" s="334" t="s">
        <v>854</v>
      </c>
      <c r="C157" s="283"/>
      <c r="D157" s="283"/>
      <c r="E157" s="283"/>
      <c r="F157" s="283"/>
      <c r="G157" s="325">
        <v>0</v>
      </c>
      <c r="H157" s="325"/>
      <c r="I157" s="325"/>
      <c r="J157" s="325"/>
      <c r="K157" s="325">
        <v>0</v>
      </c>
      <c r="L157" s="325"/>
      <c r="M157" s="325"/>
      <c r="N157" s="326"/>
      <c r="O157" s="326"/>
      <c r="P157" s="326">
        <v>464</v>
      </c>
      <c r="Q157" s="326"/>
      <c r="R157" s="326"/>
      <c r="S157" s="326">
        <v>0</v>
      </c>
      <c r="T157" s="326"/>
      <c r="U157" s="326"/>
      <c r="V157" s="326">
        <f t="shared" si="49"/>
        <v>0</v>
      </c>
      <c r="W157" s="326">
        <v>464</v>
      </c>
      <c r="X157" s="326"/>
      <c r="Y157" s="326"/>
      <c r="Z157" s="326">
        <f t="shared" si="50"/>
        <v>464</v>
      </c>
      <c r="AA157" s="326"/>
      <c r="AB157" s="326"/>
      <c r="AC157" s="326"/>
      <c r="AD157" s="326"/>
    </row>
    <row r="158" spans="1:30" ht="47.25">
      <c r="A158" s="283"/>
      <c r="B158" s="334" t="s">
        <v>855</v>
      </c>
      <c r="C158" s="283"/>
      <c r="D158" s="283"/>
      <c r="E158" s="283"/>
      <c r="F158" s="283"/>
      <c r="G158" s="325">
        <v>484430</v>
      </c>
      <c r="H158" s="325"/>
      <c r="I158" s="325"/>
      <c r="J158" s="325"/>
      <c r="K158" s="325">
        <v>15602.105</v>
      </c>
      <c r="L158" s="325"/>
      <c r="M158" s="325"/>
      <c r="N158" s="326"/>
      <c r="O158" s="326"/>
      <c r="P158" s="326">
        <v>17340.598999999998</v>
      </c>
      <c r="Q158" s="326"/>
      <c r="R158" s="326"/>
      <c r="S158" s="326">
        <v>4000</v>
      </c>
      <c r="T158" s="326"/>
      <c r="U158" s="326"/>
      <c r="V158" s="326">
        <f t="shared" si="49"/>
        <v>4000</v>
      </c>
      <c r="W158" s="326">
        <v>1648.675</v>
      </c>
      <c r="X158" s="326"/>
      <c r="Y158" s="326"/>
      <c r="Z158" s="326">
        <f t="shared" si="50"/>
        <v>1648.675</v>
      </c>
      <c r="AA158" s="326">
        <f t="shared" si="42"/>
        <v>41.216874999999995</v>
      </c>
      <c r="AB158" s="326"/>
      <c r="AC158" s="326"/>
      <c r="AD158" s="326">
        <f t="shared" si="43"/>
        <v>41.216874999999995</v>
      </c>
    </row>
    <row r="159" spans="1:30" ht="63">
      <c r="A159" s="283"/>
      <c r="B159" s="334" t="s">
        <v>856</v>
      </c>
      <c r="C159" s="283"/>
      <c r="D159" s="283"/>
      <c r="E159" s="283"/>
      <c r="F159" s="283"/>
      <c r="G159" s="325">
        <v>469849.83899999998</v>
      </c>
      <c r="H159" s="325"/>
      <c r="I159" s="325"/>
      <c r="J159" s="325"/>
      <c r="K159" s="325">
        <v>27021.806</v>
      </c>
      <c r="L159" s="325"/>
      <c r="M159" s="325"/>
      <c r="N159" s="326"/>
      <c r="O159" s="326"/>
      <c r="P159" s="326">
        <v>27580.896000000001</v>
      </c>
      <c r="Q159" s="326"/>
      <c r="R159" s="326"/>
      <c r="S159" s="326">
        <v>14000</v>
      </c>
      <c r="T159" s="326"/>
      <c r="U159" s="326"/>
      <c r="V159" s="326">
        <f t="shared" si="49"/>
        <v>14000</v>
      </c>
      <c r="W159" s="326">
        <v>14508.187</v>
      </c>
      <c r="X159" s="326"/>
      <c r="Y159" s="326"/>
      <c r="Z159" s="326">
        <f t="shared" si="50"/>
        <v>14508.187</v>
      </c>
      <c r="AA159" s="326">
        <f t="shared" si="42"/>
        <v>103.62990714285714</v>
      </c>
      <c r="AB159" s="326"/>
      <c r="AC159" s="326"/>
      <c r="AD159" s="326">
        <f t="shared" si="43"/>
        <v>103.62990714285714</v>
      </c>
    </row>
    <row r="160" spans="1:30" ht="63">
      <c r="A160" s="283"/>
      <c r="B160" s="334" t="s">
        <v>857</v>
      </c>
      <c r="C160" s="283"/>
      <c r="D160" s="283"/>
      <c r="E160" s="283"/>
      <c r="F160" s="283"/>
      <c r="G160" s="325">
        <v>0</v>
      </c>
      <c r="H160" s="325"/>
      <c r="I160" s="325"/>
      <c r="J160" s="325"/>
      <c r="K160" s="325">
        <v>0</v>
      </c>
      <c r="L160" s="325"/>
      <c r="M160" s="325"/>
      <c r="N160" s="326"/>
      <c r="O160" s="326"/>
      <c r="P160" s="326">
        <v>54.103999999999999</v>
      </c>
      <c r="Q160" s="326"/>
      <c r="R160" s="326"/>
      <c r="S160" s="326">
        <v>0</v>
      </c>
      <c r="T160" s="326"/>
      <c r="U160" s="326"/>
      <c r="V160" s="326">
        <f t="shared" si="49"/>
        <v>0</v>
      </c>
      <c r="W160" s="326">
        <v>54.103999999999999</v>
      </c>
      <c r="X160" s="326"/>
      <c r="Y160" s="326"/>
      <c r="Z160" s="326">
        <f t="shared" si="50"/>
        <v>54.103999999999999</v>
      </c>
      <c r="AA160" s="326"/>
      <c r="AB160" s="326"/>
      <c r="AC160" s="326"/>
      <c r="AD160" s="326"/>
    </row>
    <row r="161" spans="1:30" ht="63">
      <c r="A161" s="283"/>
      <c r="B161" s="334" t="s">
        <v>858</v>
      </c>
      <c r="C161" s="283"/>
      <c r="D161" s="283"/>
      <c r="E161" s="283"/>
      <c r="F161" s="283"/>
      <c r="G161" s="325">
        <v>371306</v>
      </c>
      <c r="H161" s="325"/>
      <c r="I161" s="325"/>
      <c r="J161" s="325"/>
      <c r="K161" s="325">
        <v>3797.2539999999999</v>
      </c>
      <c r="L161" s="325"/>
      <c r="M161" s="325"/>
      <c r="N161" s="326"/>
      <c r="O161" s="326"/>
      <c r="P161" s="326">
        <v>6403.9589999999998</v>
      </c>
      <c r="Q161" s="326"/>
      <c r="R161" s="326"/>
      <c r="S161" s="326">
        <v>4000</v>
      </c>
      <c r="T161" s="326"/>
      <c r="U161" s="326"/>
      <c r="V161" s="326">
        <f t="shared" si="49"/>
        <v>4000</v>
      </c>
      <c r="W161" s="326">
        <v>5283.7460000000001</v>
      </c>
      <c r="X161" s="326"/>
      <c r="Y161" s="326"/>
      <c r="Z161" s="326">
        <f t="shared" si="50"/>
        <v>5283.7460000000001</v>
      </c>
      <c r="AA161" s="326">
        <f t="shared" si="42"/>
        <v>132.09365</v>
      </c>
      <c r="AB161" s="326"/>
      <c r="AC161" s="326"/>
      <c r="AD161" s="326">
        <f t="shared" si="43"/>
        <v>132.09365</v>
      </c>
    </row>
    <row r="162" spans="1:30" ht="63">
      <c r="A162" s="283"/>
      <c r="B162" s="334" t="s">
        <v>859</v>
      </c>
      <c r="C162" s="283"/>
      <c r="D162" s="283"/>
      <c r="E162" s="283"/>
      <c r="F162" s="283"/>
      <c r="G162" s="325">
        <v>250000</v>
      </c>
      <c r="H162" s="325"/>
      <c r="I162" s="325"/>
      <c r="J162" s="325"/>
      <c r="K162" s="325">
        <v>0</v>
      </c>
      <c r="L162" s="325"/>
      <c r="M162" s="325"/>
      <c r="N162" s="326"/>
      <c r="O162" s="326"/>
      <c r="P162" s="326">
        <v>0</v>
      </c>
      <c r="Q162" s="326"/>
      <c r="R162" s="326"/>
      <c r="S162" s="326">
        <v>0</v>
      </c>
      <c r="T162" s="326"/>
      <c r="U162" s="326"/>
      <c r="V162" s="326">
        <f t="shared" si="49"/>
        <v>0</v>
      </c>
      <c r="W162" s="326">
        <v>3412.0419999999999</v>
      </c>
      <c r="X162" s="326"/>
      <c r="Y162" s="326"/>
      <c r="Z162" s="326">
        <f t="shared" si="50"/>
        <v>3412.0419999999999</v>
      </c>
      <c r="AA162" s="326"/>
      <c r="AB162" s="326"/>
      <c r="AC162" s="326"/>
      <c r="AD162" s="326"/>
    </row>
    <row r="163" spans="1:30" ht="63">
      <c r="A163" s="283"/>
      <c r="B163" s="334" t="s">
        <v>860</v>
      </c>
      <c r="C163" s="283"/>
      <c r="D163" s="283"/>
      <c r="E163" s="283"/>
      <c r="F163" s="283"/>
      <c r="G163" s="325">
        <v>484258</v>
      </c>
      <c r="H163" s="325"/>
      <c r="I163" s="325"/>
      <c r="J163" s="325"/>
      <c r="K163" s="325">
        <v>0</v>
      </c>
      <c r="L163" s="325"/>
      <c r="M163" s="325"/>
      <c r="N163" s="326"/>
      <c r="O163" s="326"/>
      <c r="P163" s="326">
        <v>0</v>
      </c>
      <c r="Q163" s="326"/>
      <c r="R163" s="326"/>
      <c r="S163" s="326">
        <v>0</v>
      </c>
      <c r="T163" s="326"/>
      <c r="U163" s="326"/>
      <c r="V163" s="326">
        <f t="shared" si="49"/>
        <v>0</v>
      </c>
      <c r="W163" s="326">
        <v>2150.527</v>
      </c>
      <c r="X163" s="326"/>
      <c r="Y163" s="326"/>
      <c r="Z163" s="326">
        <f t="shared" si="50"/>
        <v>2150.527</v>
      </c>
      <c r="AA163" s="326"/>
      <c r="AB163" s="326"/>
      <c r="AC163" s="326"/>
      <c r="AD163" s="326"/>
    </row>
    <row r="164" spans="1:30" ht="47.25">
      <c r="A164" s="283"/>
      <c r="B164" s="334" t="s">
        <v>861</v>
      </c>
      <c r="C164" s="283"/>
      <c r="D164" s="283"/>
      <c r="E164" s="283"/>
      <c r="F164" s="283"/>
      <c r="G164" s="325">
        <v>90000</v>
      </c>
      <c r="H164" s="325"/>
      <c r="I164" s="325"/>
      <c r="J164" s="325"/>
      <c r="K164" s="325">
        <v>0</v>
      </c>
      <c r="L164" s="325"/>
      <c r="M164" s="325"/>
      <c r="N164" s="326"/>
      <c r="O164" s="326"/>
      <c r="P164" s="326">
        <v>0</v>
      </c>
      <c r="Q164" s="326"/>
      <c r="R164" s="326"/>
      <c r="S164" s="326">
        <v>500</v>
      </c>
      <c r="T164" s="326"/>
      <c r="U164" s="326"/>
      <c r="V164" s="326">
        <f t="shared" si="49"/>
        <v>500</v>
      </c>
      <c r="W164" s="326">
        <v>430.29500000000002</v>
      </c>
      <c r="X164" s="326"/>
      <c r="Y164" s="326"/>
      <c r="Z164" s="326">
        <f t="shared" si="50"/>
        <v>430.29500000000002</v>
      </c>
      <c r="AA164" s="326">
        <f t="shared" si="42"/>
        <v>86.059000000000012</v>
      </c>
      <c r="AB164" s="326"/>
      <c r="AC164" s="326"/>
      <c r="AD164" s="326">
        <f t="shared" si="43"/>
        <v>86.059000000000012</v>
      </c>
    </row>
    <row r="165" spans="1:30" ht="47.25">
      <c r="A165" s="283"/>
      <c r="B165" s="334" t="s">
        <v>862</v>
      </c>
      <c r="C165" s="283"/>
      <c r="D165" s="283"/>
      <c r="E165" s="283"/>
      <c r="F165" s="283"/>
      <c r="G165" s="325">
        <v>3000</v>
      </c>
      <c r="H165" s="325"/>
      <c r="I165" s="325"/>
      <c r="J165" s="325"/>
      <c r="K165" s="325">
        <v>0</v>
      </c>
      <c r="L165" s="325"/>
      <c r="M165" s="325"/>
      <c r="N165" s="326"/>
      <c r="O165" s="326"/>
      <c r="P165" s="326">
        <v>0</v>
      </c>
      <c r="Q165" s="326"/>
      <c r="R165" s="326"/>
      <c r="S165" s="326">
        <v>583</v>
      </c>
      <c r="T165" s="326"/>
      <c r="U165" s="326">
        <f t="shared" ref="U165:U177" si="51">S165</f>
        <v>583</v>
      </c>
      <c r="V165" s="326"/>
      <c r="W165" s="326">
        <v>0</v>
      </c>
      <c r="X165" s="326"/>
      <c r="Y165" s="326">
        <f t="shared" ref="Y165:Y177" si="52">W165</f>
        <v>0</v>
      </c>
      <c r="Z165" s="326"/>
      <c r="AA165" s="326">
        <f t="shared" si="42"/>
        <v>0</v>
      </c>
      <c r="AB165" s="326"/>
      <c r="AC165" s="326">
        <f t="shared" si="46"/>
        <v>0</v>
      </c>
      <c r="AD165" s="326"/>
    </row>
    <row r="166" spans="1:30" ht="47.25">
      <c r="A166" s="283"/>
      <c r="B166" s="334" t="s">
        <v>863</v>
      </c>
      <c r="C166" s="283"/>
      <c r="D166" s="283"/>
      <c r="E166" s="283"/>
      <c r="F166" s="283"/>
      <c r="G166" s="325">
        <v>14800</v>
      </c>
      <c r="H166" s="325"/>
      <c r="I166" s="325"/>
      <c r="J166" s="325"/>
      <c r="K166" s="325">
        <v>0</v>
      </c>
      <c r="L166" s="325"/>
      <c r="M166" s="325"/>
      <c r="N166" s="326"/>
      <c r="O166" s="326"/>
      <c r="P166" s="326">
        <v>0</v>
      </c>
      <c r="Q166" s="326"/>
      <c r="R166" s="326"/>
      <c r="S166" s="326">
        <v>1000</v>
      </c>
      <c r="T166" s="326"/>
      <c r="U166" s="326">
        <f t="shared" si="51"/>
        <v>1000</v>
      </c>
      <c r="V166" s="326"/>
      <c r="W166" s="326">
        <v>0</v>
      </c>
      <c r="X166" s="326"/>
      <c r="Y166" s="326">
        <f t="shared" si="52"/>
        <v>0</v>
      </c>
      <c r="Z166" s="326"/>
      <c r="AA166" s="326">
        <f t="shared" si="42"/>
        <v>0</v>
      </c>
      <c r="AB166" s="326"/>
      <c r="AC166" s="326">
        <f t="shared" si="46"/>
        <v>0</v>
      </c>
      <c r="AD166" s="326"/>
    </row>
    <row r="167" spans="1:30" ht="63">
      <c r="A167" s="283"/>
      <c r="B167" s="334" t="s">
        <v>864</v>
      </c>
      <c r="C167" s="283"/>
      <c r="D167" s="283"/>
      <c r="E167" s="283"/>
      <c r="F167" s="283"/>
      <c r="G167" s="325">
        <v>68650</v>
      </c>
      <c r="H167" s="325"/>
      <c r="I167" s="325"/>
      <c r="J167" s="325"/>
      <c r="K167" s="325">
        <v>0</v>
      </c>
      <c r="L167" s="325"/>
      <c r="M167" s="325"/>
      <c r="N167" s="326"/>
      <c r="O167" s="326"/>
      <c r="P167" s="326">
        <v>0</v>
      </c>
      <c r="Q167" s="326"/>
      <c r="R167" s="326"/>
      <c r="S167" s="326">
        <v>2000</v>
      </c>
      <c r="T167" s="326"/>
      <c r="U167" s="326">
        <f t="shared" si="51"/>
        <v>2000</v>
      </c>
      <c r="V167" s="326"/>
      <c r="W167" s="326">
        <v>0</v>
      </c>
      <c r="X167" s="326"/>
      <c r="Y167" s="326">
        <f t="shared" si="52"/>
        <v>0</v>
      </c>
      <c r="Z167" s="326"/>
      <c r="AA167" s="326">
        <f t="shared" si="42"/>
        <v>0</v>
      </c>
      <c r="AB167" s="326"/>
      <c r="AC167" s="326">
        <f t="shared" si="46"/>
        <v>0</v>
      </c>
      <c r="AD167" s="326"/>
    </row>
    <row r="168" spans="1:30" ht="63">
      <c r="A168" s="283"/>
      <c r="B168" s="334" t="s">
        <v>865</v>
      </c>
      <c r="C168" s="283"/>
      <c r="D168" s="283"/>
      <c r="E168" s="283"/>
      <c r="F168" s="283"/>
      <c r="G168" s="325">
        <v>11200</v>
      </c>
      <c r="H168" s="325"/>
      <c r="I168" s="325"/>
      <c r="J168" s="325"/>
      <c r="K168" s="325">
        <v>0</v>
      </c>
      <c r="L168" s="325"/>
      <c r="M168" s="325"/>
      <c r="N168" s="326"/>
      <c r="O168" s="326"/>
      <c r="P168" s="326">
        <v>0</v>
      </c>
      <c r="Q168" s="326"/>
      <c r="R168" s="326"/>
      <c r="S168" s="326">
        <v>644</v>
      </c>
      <c r="T168" s="326"/>
      <c r="U168" s="326">
        <f t="shared" si="51"/>
        <v>644</v>
      </c>
      <c r="V168" s="326"/>
      <c r="W168" s="326">
        <v>0</v>
      </c>
      <c r="X168" s="326"/>
      <c r="Y168" s="326">
        <f t="shared" si="52"/>
        <v>0</v>
      </c>
      <c r="Z168" s="326"/>
      <c r="AA168" s="326">
        <f t="shared" si="42"/>
        <v>0</v>
      </c>
      <c r="AB168" s="326"/>
      <c r="AC168" s="326">
        <f t="shared" si="46"/>
        <v>0</v>
      </c>
      <c r="AD168" s="326"/>
    </row>
    <row r="169" spans="1:30" ht="63">
      <c r="A169" s="283"/>
      <c r="B169" s="334" t="s">
        <v>866</v>
      </c>
      <c r="C169" s="283"/>
      <c r="D169" s="283"/>
      <c r="E169" s="283"/>
      <c r="F169" s="283"/>
      <c r="G169" s="325">
        <v>14800</v>
      </c>
      <c r="H169" s="325"/>
      <c r="I169" s="325"/>
      <c r="J169" s="325"/>
      <c r="K169" s="325">
        <v>0</v>
      </c>
      <c r="L169" s="325"/>
      <c r="M169" s="325"/>
      <c r="N169" s="326"/>
      <c r="O169" s="326"/>
      <c r="P169" s="326">
        <v>0</v>
      </c>
      <c r="Q169" s="326"/>
      <c r="R169" s="326"/>
      <c r="S169" s="326">
        <v>685</v>
      </c>
      <c r="T169" s="326"/>
      <c r="U169" s="326">
        <f t="shared" si="51"/>
        <v>685</v>
      </c>
      <c r="V169" s="326"/>
      <c r="W169" s="326">
        <v>0</v>
      </c>
      <c r="X169" s="326"/>
      <c r="Y169" s="326">
        <f t="shared" si="52"/>
        <v>0</v>
      </c>
      <c r="Z169" s="326"/>
      <c r="AA169" s="326">
        <f t="shared" si="42"/>
        <v>0</v>
      </c>
      <c r="AB169" s="326"/>
      <c r="AC169" s="326">
        <f t="shared" si="46"/>
        <v>0</v>
      </c>
      <c r="AD169" s="326"/>
    </row>
    <row r="170" spans="1:30" ht="63">
      <c r="A170" s="283"/>
      <c r="B170" s="334" t="s">
        <v>867</v>
      </c>
      <c r="C170" s="283"/>
      <c r="D170" s="283"/>
      <c r="E170" s="283"/>
      <c r="F170" s="283"/>
      <c r="G170" s="325">
        <v>31650</v>
      </c>
      <c r="H170" s="325"/>
      <c r="I170" s="325"/>
      <c r="J170" s="325"/>
      <c r="K170" s="325">
        <v>0</v>
      </c>
      <c r="L170" s="325"/>
      <c r="M170" s="325"/>
      <c r="N170" s="326"/>
      <c r="O170" s="326"/>
      <c r="P170" s="326">
        <v>0</v>
      </c>
      <c r="Q170" s="326"/>
      <c r="R170" s="326"/>
      <c r="S170" s="326">
        <v>1818</v>
      </c>
      <c r="T170" s="326"/>
      <c r="U170" s="326">
        <f t="shared" si="51"/>
        <v>1818</v>
      </c>
      <c r="V170" s="326"/>
      <c r="W170" s="326">
        <v>0</v>
      </c>
      <c r="X170" s="326"/>
      <c r="Y170" s="326">
        <f t="shared" si="52"/>
        <v>0</v>
      </c>
      <c r="Z170" s="326"/>
      <c r="AA170" s="326">
        <f t="shared" si="42"/>
        <v>0</v>
      </c>
      <c r="AB170" s="326"/>
      <c r="AC170" s="326">
        <f t="shared" si="46"/>
        <v>0</v>
      </c>
      <c r="AD170" s="326"/>
    </row>
    <row r="171" spans="1:30" ht="63">
      <c r="A171" s="283"/>
      <c r="B171" s="334" t="s">
        <v>868</v>
      </c>
      <c r="C171" s="283"/>
      <c r="D171" s="283"/>
      <c r="E171" s="283"/>
      <c r="F171" s="283"/>
      <c r="G171" s="325">
        <v>32000</v>
      </c>
      <c r="H171" s="325"/>
      <c r="I171" s="325"/>
      <c r="J171" s="325"/>
      <c r="K171" s="325">
        <v>0</v>
      </c>
      <c r="L171" s="325"/>
      <c r="M171" s="325"/>
      <c r="N171" s="326"/>
      <c r="O171" s="326"/>
      <c r="P171" s="326">
        <v>0</v>
      </c>
      <c r="Q171" s="326"/>
      <c r="R171" s="326"/>
      <c r="S171" s="326">
        <v>2267</v>
      </c>
      <c r="T171" s="326"/>
      <c r="U171" s="326">
        <f t="shared" si="51"/>
        <v>2267</v>
      </c>
      <c r="V171" s="326"/>
      <c r="W171" s="326">
        <v>0</v>
      </c>
      <c r="X171" s="326"/>
      <c r="Y171" s="326">
        <f t="shared" si="52"/>
        <v>0</v>
      </c>
      <c r="Z171" s="326"/>
      <c r="AA171" s="326">
        <f t="shared" si="42"/>
        <v>0</v>
      </c>
      <c r="AB171" s="326"/>
      <c r="AC171" s="326">
        <f t="shared" si="46"/>
        <v>0</v>
      </c>
      <c r="AD171" s="326"/>
    </row>
    <row r="172" spans="1:30" ht="47.25">
      <c r="A172" s="283"/>
      <c r="B172" s="334" t="s">
        <v>869</v>
      </c>
      <c r="C172" s="283"/>
      <c r="D172" s="283"/>
      <c r="E172" s="283"/>
      <c r="F172" s="283"/>
      <c r="G172" s="325">
        <v>13000</v>
      </c>
      <c r="H172" s="325"/>
      <c r="I172" s="325"/>
      <c r="J172" s="325"/>
      <c r="K172" s="325">
        <v>0</v>
      </c>
      <c r="L172" s="325"/>
      <c r="M172" s="325"/>
      <c r="N172" s="326"/>
      <c r="O172" s="326"/>
      <c r="P172" s="326">
        <v>0</v>
      </c>
      <c r="Q172" s="326"/>
      <c r="R172" s="326"/>
      <c r="S172" s="326">
        <v>500</v>
      </c>
      <c r="T172" s="326"/>
      <c r="U172" s="326">
        <f t="shared" si="51"/>
        <v>500</v>
      </c>
      <c r="V172" s="326"/>
      <c r="W172" s="326">
        <v>0</v>
      </c>
      <c r="X172" s="326"/>
      <c r="Y172" s="326">
        <f t="shared" si="52"/>
        <v>0</v>
      </c>
      <c r="Z172" s="326"/>
      <c r="AA172" s="326">
        <f t="shared" si="42"/>
        <v>0</v>
      </c>
      <c r="AB172" s="326"/>
      <c r="AC172" s="326">
        <f t="shared" si="46"/>
        <v>0</v>
      </c>
      <c r="AD172" s="326"/>
    </row>
    <row r="173" spans="1:30" ht="63">
      <c r="A173" s="283"/>
      <c r="B173" s="334" t="s">
        <v>870</v>
      </c>
      <c r="C173" s="283"/>
      <c r="D173" s="283"/>
      <c r="E173" s="283"/>
      <c r="F173" s="283"/>
      <c r="G173" s="325">
        <v>12000</v>
      </c>
      <c r="H173" s="325"/>
      <c r="I173" s="325"/>
      <c r="J173" s="325"/>
      <c r="K173" s="325">
        <v>0</v>
      </c>
      <c r="L173" s="325"/>
      <c r="M173" s="325"/>
      <c r="N173" s="326"/>
      <c r="O173" s="326"/>
      <c r="P173" s="326">
        <v>0</v>
      </c>
      <c r="Q173" s="326"/>
      <c r="R173" s="326"/>
      <c r="S173" s="326">
        <v>969</v>
      </c>
      <c r="T173" s="326"/>
      <c r="U173" s="326">
        <f t="shared" si="51"/>
        <v>969</v>
      </c>
      <c r="V173" s="326"/>
      <c r="W173" s="326">
        <v>0</v>
      </c>
      <c r="X173" s="326"/>
      <c r="Y173" s="326">
        <f t="shared" si="52"/>
        <v>0</v>
      </c>
      <c r="Z173" s="326"/>
      <c r="AA173" s="326">
        <f t="shared" si="42"/>
        <v>0</v>
      </c>
      <c r="AB173" s="326"/>
      <c r="AC173" s="326">
        <f t="shared" si="46"/>
        <v>0</v>
      </c>
      <c r="AD173" s="326"/>
    </row>
    <row r="174" spans="1:30" ht="47.25">
      <c r="A174" s="283"/>
      <c r="B174" s="334" t="s">
        <v>871</v>
      </c>
      <c r="C174" s="283"/>
      <c r="D174" s="283"/>
      <c r="E174" s="283"/>
      <c r="F174" s="283"/>
      <c r="G174" s="325">
        <v>40000</v>
      </c>
      <c r="H174" s="325"/>
      <c r="I174" s="325"/>
      <c r="J174" s="325"/>
      <c r="K174" s="325">
        <v>0</v>
      </c>
      <c r="L174" s="325"/>
      <c r="M174" s="325"/>
      <c r="N174" s="326"/>
      <c r="O174" s="326"/>
      <c r="P174" s="326">
        <v>0</v>
      </c>
      <c r="Q174" s="326"/>
      <c r="R174" s="326"/>
      <c r="S174" s="326">
        <v>1500</v>
      </c>
      <c r="T174" s="326"/>
      <c r="U174" s="326">
        <f t="shared" si="51"/>
        <v>1500</v>
      </c>
      <c r="V174" s="326"/>
      <c r="W174" s="326">
        <v>0</v>
      </c>
      <c r="X174" s="326"/>
      <c r="Y174" s="326">
        <f t="shared" si="52"/>
        <v>0</v>
      </c>
      <c r="Z174" s="326"/>
      <c r="AA174" s="326">
        <f t="shared" si="42"/>
        <v>0</v>
      </c>
      <c r="AB174" s="326"/>
      <c r="AC174" s="326">
        <f t="shared" si="46"/>
        <v>0</v>
      </c>
      <c r="AD174" s="326"/>
    </row>
    <row r="175" spans="1:30" ht="47.25">
      <c r="A175" s="283"/>
      <c r="B175" s="334" t="s">
        <v>872</v>
      </c>
      <c r="C175" s="283"/>
      <c r="D175" s="283"/>
      <c r="E175" s="283"/>
      <c r="F175" s="283"/>
      <c r="G175" s="325">
        <v>62950</v>
      </c>
      <c r="H175" s="325"/>
      <c r="I175" s="325"/>
      <c r="J175" s="325"/>
      <c r="K175" s="325">
        <v>0</v>
      </c>
      <c r="L175" s="325"/>
      <c r="M175" s="325"/>
      <c r="N175" s="326"/>
      <c r="O175" s="326"/>
      <c r="P175" s="326">
        <v>0</v>
      </c>
      <c r="Q175" s="326"/>
      <c r="R175" s="326"/>
      <c r="S175" s="326">
        <v>2000</v>
      </c>
      <c r="T175" s="326"/>
      <c r="U175" s="326">
        <f t="shared" si="51"/>
        <v>2000</v>
      </c>
      <c r="V175" s="326"/>
      <c r="W175" s="326">
        <v>0</v>
      </c>
      <c r="X175" s="326"/>
      <c r="Y175" s="326">
        <f t="shared" si="52"/>
        <v>0</v>
      </c>
      <c r="Z175" s="326"/>
      <c r="AA175" s="326">
        <f t="shared" si="42"/>
        <v>0</v>
      </c>
      <c r="AB175" s="326"/>
      <c r="AC175" s="326">
        <f t="shared" si="46"/>
        <v>0</v>
      </c>
      <c r="AD175" s="326"/>
    </row>
    <row r="176" spans="1:30" ht="47.25">
      <c r="A176" s="283"/>
      <c r="B176" s="334" t="s">
        <v>873</v>
      </c>
      <c r="C176" s="283"/>
      <c r="D176" s="283"/>
      <c r="E176" s="283"/>
      <c r="F176" s="283"/>
      <c r="G176" s="325">
        <v>55250</v>
      </c>
      <c r="H176" s="325"/>
      <c r="I176" s="325"/>
      <c r="J176" s="325"/>
      <c r="K176" s="325">
        <v>0</v>
      </c>
      <c r="L176" s="325"/>
      <c r="M176" s="325"/>
      <c r="N176" s="326"/>
      <c r="O176" s="326"/>
      <c r="P176" s="326">
        <v>0</v>
      </c>
      <c r="Q176" s="326"/>
      <c r="R176" s="326"/>
      <c r="S176" s="326">
        <v>2000</v>
      </c>
      <c r="T176" s="326"/>
      <c r="U176" s="326">
        <f t="shared" si="51"/>
        <v>2000</v>
      </c>
      <c r="V176" s="326"/>
      <c r="W176" s="326">
        <v>0</v>
      </c>
      <c r="X176" s="326"/>
      <c r="Y176" s="326">
        <f t="shared" si="52"/>
        <v>0</v>
      </c>
      <c r="Z176" s="326"/>
      <c r="AA176" s="326">
        <f t="shared" si="42"/>
        <v>0</v>
      </c>
      <c r="AB176" s="326"/>
      <c r="AC176" s="326">
        <f t="shared" si="46"/>
        <v>0</v>
      </c>
      <c r="AD176" s="326"/>
    </row>
    <row r="177" spans="1:30" ht="63">
      <c r="A177" s="283"/>
      <c r="B177" s="334" t="s">
        <v>874</v>
      </c>
      <c r="C177" s="283"/>
      <c r="D177" s="283"/>
      <c r="E177" s="283"/>
      <c r="F177" s="283"/>
      <c r="G177" s="325">
        <v>60000</v>
      </c>
      <c r="H177" s="325"/>
      <c r="I177" s="325"/>
      <c r="J177" s="325"/>
      <c r="K177" s="325">
        <v>0</v>
      </c>
      <c r="L177" s="325"/>
      <c r="M177" s="325"/>
      <c r="N177" s="326"/>
      <c r="O177" s="326"/>
      <c r="P177" s="326">
        <v>0</v>
      </c>
      <c r="Q177" s="326"/>
      <c r="R177" s="326"/>
      <c r="S177" s="326">
        <v>2000</v>
      </c>
      <c r="T177" s="326"/>
      <c r="U177" s="326">
        <f t="shared" si="51"/>
        <v>2000</v>
      </c>
      <c r="V177" s="326"/>
      <c r="W177" s="326">
        <v>0</v>
      </c>
      <c r="X177" s="326"/>
      <c r="Y177" s="326">
        <f t="shared" si="52"/>
        <v>0</v>
      </c>
      <c r="Z177" s="326"/>
      <c r="AA177" s="326">
        <f t="shared" si="42"/>
        <v>0</v>
      </c>
      <c r="AB177" s="326"/>
      <c r="AC177" s="326">
        <f t="shared" si="46"/>
        <v>0</v>
      </c>
      <c r="AD177" s="326"/>
    </row>
    <row r="178" spans="1:30" ht="63">
      <c r="A178" s="283"/>
      <c r="B178" s="334" t="s">
        <v>856</v>
      </c>
      <c r="C178" s="283"/>
      <c r="D178" s="283"/>
      <c r="E178" s="283"/>
      <c r="F178" s="283"/>
      <c r="G178" s="325">
        <v>1485685.4990000001</v>
      </c>
      <c r="H178" s="325"/>
      <c r="I178" s="325"/>
      <c r="J178" s="325"/>
      <c r="K178" s="325">
        <v>372441.47600000002</v>
      </c>
      <c r="L178" s="325"/>
      <c r="M178" s="325"/>
      <c r="N178" s="326"/>
      <c r="O178" s="326"/>
      <c r="P178" s="326">
        <v>372441.47600000002</v>
      </c>
      <c r="Q178" s="326"/>
      <c r="R178" s="326"/>
      <c r="S178" s="326">
        <v>0</v>
      </c>
      <c r="T178" s="326">
        <f t="shared" ref="T178:T182" si="53">S178</f>
        <v>0</v>
      </c>
      <c r="U178" s="326"/>
      <c r="V178" s="326"/>
      <c r="W178" s="326">
        <v>16273.432000000001</v>
      </c>
      <c r="X178" s="326">
        <f t="shared" ref="X178:X182" si="54">W178</f>
        <v>16273.432000000001</v>
      </c>
      <c r="Y178" s="326"/>
      <c r="Z178" s="326"/>
      <c r="AA178" s="326"/>
      <c r="AB178" s="326"/>
      <c r="AC178" s="326"/>
      <c r="AD178" s="326"/>
    </row>
    <row r="179" spans="1:30" ht="47.25">
      <c r="A179" s="283"/>
      <c r="B179" s="334" t="s">
        <v>855</v>
      </c>
      <c r="C179" s="283"/>
      <c r="D179" s="283"/>
      <c r="E179" s="283"/>
      <c r="F179" s="283"/>
      <c r="G179" s="325">
        <v>484430</v>
      </c>
      <c r="H179" s="325"/>
      <c r="I179" s="325"/>
      <c r="J179" s="325"/>
      <c r="K179" s="325">
        <v>76006.505894999995</v>
      </c>
      <c r="L179" s="325"/>
      <c r="M179" s="325"/>
      <c r="N179" s="326"/>
      <c r="O179" s="326"/>
      <c r="P179" s="326">
        <v>76006.505894999995</v>
      </c>
      <c r="Q179" s="326"/>
      <c r="R179" s="326"/>
      <c r="S179" s="326">
        <v>231748</v>
      </c>
      <c r="T179" s="326">
        <f t="shared" si="53"/>
        <v>231748</v>
      </c>
      <c r="U179" s="326"/>
      <c r="V179" s="326"/>
      <c r="W179" s="326">
        <v>12188.9198</v>
      </c>
      <c r="X179" s="326">
        <f t="shared" si="54"/>
        <v>12188.9198</v>
      </c>
      <c r="Y179" s="326"/>
      <c r="Z179" s="326"/>
      <c r="AA179" s="326">
        <f t="shared" si="42"/>
        <v>5.2595577092358941</v>
      </c>
      <c r="AB179" s="326">
        <f t="shared" si="42"/>
        <v>5.2595577092358941</v>
      </c>
      <c r="AC179" s="326"/>
      <c r="AD179" s="326"/>
    </row>
    <row r="180" spans="1:30" ht="63">
      <c r="A180" s="283"/>
      <c r="B180" s="334" t="s">
        <v>858</v>
      </c>
      <c r="C180" s="283"/>
      <c r="D180" s="283"/>
      <c r="E180" s="283"/>
      <c r="F180" s="283"/>
      <c r="G180" s="325">
        <v>371306</v>
      </c>
      <c r="H180" s="325"/>
      <c r="I180" s="325"/>
      <c r="J180" s="325"/>
      <c r="K180" s="325">
        <v>2427.3377999999998</v>
      </c>
      <c r="L180" s="325"/>
      <c r="M180" s="325"/>
      <c r="N180" s="326"/>
      <c r="O180" s="326"/>
      <c r="P180" s="326">
        <v>5412.9377999999997</v>
      </c>
      <c r="Q180" s="326"/>
      <c r="R180" s="326"/>
      <c r="S180" s="326">
        <v>72000</v>
      </c>
      <c r="T180" s="326">
        <f t="shared" si="53"/>
        <v>72000</v>
      </c>
      <c r="U180" s="326"/>
      <c r="V180" s="326"/>
      <c r="W180" s="326">
        <v>18675.435799999999</v>
      </c>
      <c r="X180" s="326">
        <f t="shared" si="54"/>
        <v>18675.435799999999</v>
      </c>
      <c r="Y180" s="326"/>
      <c r="Z180" s="326"/>
      <c r="AA180" s="326">
        <f t="shared" si="42"/>
        <v>25.93810527777778</v>
      </c>
      <c r="AB180" s="326">
        <f t="shared" si="42"/>
        <v>25.93810527777778</v>
      </c>
      <c r="AC180" s="326"/>
      <c r="AD180" s="326"/>
    </row>
    <row r="181" spans="1:30" ht="47.25">
      <c r="A181" s="283"/>
      <c r="B181" s="334" t="s">
        <v>855</v>
      </c>
      <c r="C181" s="283"/>
      <c r="D181" s="283"/>
      <c r="E181" s="283"/>
      <c r="F181" s="283"/>
      <c r="G181" s="325">
        <v>484430</v>
      </c>
      <c r="H181" s="325"/>
      <c r="I181" s="325"/>
      <c r="J181" s="325"/>
      <c r="K181" s="325">
        <v>13412.912805</v>
      </c>
      <c r="L181" s="325"/>
      <c r="M181" s="325"/>
      <c r="N181" s="326"/>
      <c r="O181" s="326"/>
      <c r="P181" s="326">
        <v>13412.912805</v>
      </c>
      <c r="Q181" s="326"/>
      <c r="R181" s="326"/>
      <c r="S181" s="326">
        <v>12450</v>
      </c>
      <c r="T181" s="326">
        <f t="shared" si="53"/>
        <v>12450</v>
      </c>
      <c r="U181" s="326"/>
      <c r="V181" s="326"/>
      <c r="W181" s="326">
        <v>2150.9839000000002</v>
      </c>
      <c r="X181" s="326">
        <f t="shared" si="54"/>
        <v>2150.9839000000002</v>
      </c>
      <c r="Y181" s="326"/>
      <c r="Z181" s="326"/>
      <c r="AA181" s="326">
        <f t="shared" si="42"/>
        <v>17.276979116465867</v>
      </c>
      <c r="AB181" s="326">
        <f t="shared" si="42"/>
        <v>17.276979116465867</v>
      </c>
      <c r="AC181" s="326"/>
      <c r="AD181" s="326"/>
    </row>
    <row r="182" spans="1:30" ht="63">
      <c r="A182" s="283"/>
      <c r="B182" s="334" t="s">
        <v>858</v>
      </c>
      <c r="C182" s="283"/>
      <c r="D182" s="283"/>
      <c r="E182" s="283"/>
      <c r="F182" s="283"/>
      <c r="G182" s="325">
        <v>371306</v>
      </c>
      <c r="H182" s="325"/>
      <c r="I182" s="325"/>
      <c r="J182" s="325"/>
      <c r="K182" s="325">
        <v>606.83420000000001</v>
      </c>
      <c r="L182" s="325"/>
      <c r="M182" s="325"/>
      <c r="N182" s="326"/>
      <c r="O182" s="326"/>
      <c r="P182" s="326">
        <v>1353.2342000000001</v>
      </c>
      <c r="Q182" s="326"/>
      <c r="R182" s="326"/>
      <c r="S182" s="326">
        <v>18000</v>
      </c>
      <c r="T182" s="326">
        <f t="shared" si="53"/>
        <v>18000</v>
      </c>
      <c r="U182" s="326"/>
      <c r="V182" s="326"/>
      <c r="W182" s="326">
        <v>4668.8591999999999</v>
      </c>
      <c r="X182" s="326">
        <f t="shared" si="54"/>
        <v>4668.8591999999999</v>
      </c>
      <c r="Y182" s="326"/>
      <c r="Z182" s="326"/>
      <c r="AA182" s="326">
        <f t="shared" si="42"/>
        <v>25.938106666666666</v>
      </c>
      <c r="AB182" s="326">
        <f t="shared" si="42"/>
        <v>25.938106666666666</v>
      </c>
      <c r="AC182" s="326"/>
      <c r="AD182" s="326"/>
    </row>
    <row r="183" spans="1:30" s="280" customFormat="1">
      <c r="A183" s="282"/>
      <c r="B183" s="333" t="s">
        <v>875</v>
      </c>
      <c r="C183" s="282"/>
      <c r="D183" s="282"/>
      <c r="E183" s="282"/>
      <c r="F183" s="282"/>
      <c r="G183" s="330"/>
      <c r="H183" s="330"/>
      <c r="I183" s="330"/>
      <c r="J183" s="330"/>
      <c r="K183" s="330"/>
      <c r="L183" s="330"/>
      <c r="M183" s="330"/>
      <c r="N183" s="322"/>
      <c r="O183" s="322"/>
      <c r="P183" s="322"/>
      <c r="Q183" s="322"/>
      <c r="R183" s="322"/>
      <c r="S183" s="322"/>
      <c r="T183" s="322"/>
      <c r="U183" s="322"/>
      <c r="V183" s="322"/>
      <c r="W183" s="322"/>
      <c r="X183" s="322"/>
      <c r="Y183" s="322"/>
      <c r="Z183" s="322"/>
      <c r="AA183" s="322"/>
      <c r="AB183" s="322"/>
      <c r="AC183" s="322"/>
      <c r="AD183" s="322"/>
    </row>
    <row r="184" spans="1:30" ht="63">
      <c r="A184" s="283"/>
      <c r="B184" s="334" t="s">
        <v>876</v>
      </c>
      <c r="C184" s="283"/>
      <c r="D184" s="283"/>
      <c r="E184" s="283"/>
      <c r="F184" s="283"/>
      <c r="G184" s="325">
        <v>236798.704</v>
      </c>
      <c r="H184" s="325"/>
      <c r="I184" s="325"/>
      <c r="J184" s="325"/>
      <c r="K184" s="325">
        <v>236103.95809999999</v>
      </c>
      <c r="L184" s="325"/>
      <c r="M184" s="325"/>
      <c r="N184" s="326"/>
      <c r="O184" s="326"/>
      <c r="P184" s="326">
        <v>236590.14799999999</v>
      </c>
      <c r="Q184" s="326"/>
      <c r="R184" s="326"/>
      <c r="S184" s="326">
        <v>0</v>
      </c>
      <c r="T184" s="326"/>
      <c r="U184" s="326"/>
      <c r="V184" s="326">
        <f t="shared" ref="V184:V187" si="55">S184</f>
        <v>0</v>
      </c>
      <c r="W184" s="326">
        <v>447.31</v>
      </c>
      <c r="X184" s="326"/>
      <c r="Y184" s="326"/>
      <c r="Z184" s="326">
        <f t="shared" ref="Z184:Z187" si="56">W184</f>
        <v>447.31</v>
      </c>
      <c r="AA184" s="326"/>
      <c r="AB184" s="326"/>
      <c r="AC184" s="326"/>
      <c r="AD184" s="326"/>
    </row>
    <row r="185" spans="1:30" ht="31.5">
      <c r="A185" s="283"/>
      <c r="B185" s="334" t="s">
        <v>877</v>
      </c>
      <c r="C185" s="283"/>
      <c r="D185" s="283"/>
      <c r="E185" s="283"/>
      <c r="F185" s="283"/>
      <c r="G185" s="325">
        <v>157419.50640000001</v>
      </c>
      <c r="H185" s="325"/>
      <c r="I185" s="325"/>
      <c r="J185" s="325"/>
      <c r="K185" s="325">
        <v>130861.066412</v>
      </c>
      <c r="L185" s="325"/>
      <c r="M185" s="325"/>
      <c r="N185" s="326"/>
      <c r="O185" s="326"/>
      <c r="P185" s="326">
        <v>131464.442412</v>
      </c>
      <c r="Q185" s="326"/>
      <c r="R185" s="326"/>
      <c r="S185" s="326">
        <v>0</v>
      </c>
      <c r="T185" s="326"/>
      <c r="U185" s="326"/>
      <c r="V185" s="326">
        <f t="shared" si="55"/>
        <v>0</v>
      </c>
      <c r="W185" s="326">
        <v>398.67</v>
      </c>
      <c r="X185" s="326"/>
      <c r="Y185" s="326"/>
      <c r="Z185" s="326">
        <f t="shared" si="56"/>
        <v>398.67</v>
      </c>
      <c r="AA185" s="326"/>
      <c r="AB185" s="326"/>
      <c r="AC185" s="326"/>
      <c r="AD185" s="326"/>
    </row>
    <row r="186" spans="1:30" ht="31.5">
      <c r="A186" s="283"/>
      <c r="B186" s="334" t="s">
        <v>878</v>
      </c>
      <c r="C186" s="283"/>
      <c r="D186" s="283"/>
      <c r="E186" s="283"/>
      <c r="F186" s="283"/>
      <c r="G186" s="325">
        <v>168681.70800000001</v>
      </c>
      <c r="H186" s="325"/>
      <c r="I186" s="325"/>
      <c r="J186" s="325"/>
      <c r="K186" s="325">
        <v>87740.145999999993</v>
      </c>
      <c r="L186" s="325"/>
      <c r="M186" s="325"/>
      <c r="N186" s="326"/>
      <c r="O186" s="326"/>
      <c r="P186" s="326">
        <v>89768.217999999993</v>
      </c>
      <c r="Q186" s="326"/>
      <c r="R186" s="326"/>
      <c r="S186" s="326">
        <v>0</v>
      </c>
      <c r="T186" s="326"/>
      <c r="U186" s="326"/>
      <c r="V186" s="326">
        <f t="shared" si="55"/>
        <v>0</v>
      </c>
      <c r="W186" s="326">
        <v>2028.0719999999999</v>
      </c>
      <c r="X186" s="326"/>
      <c r="Y186" s="326"/>
      <c r="Z186" s="326">
        <f t="shared" si="56"/>
        <v>2028.0719999999999</v>
      </c>
      <c r="AA186" s="326"/>
      <c r="AB186" s="326"/>
      <c r="AC186" s="326"/>
      <c r="AD186" s="326"/>
    </row>
    <row r="187" spans="1:30" ht="47.25">
      <c r="A187" s="283"/>
      <c r="B187" s="334" t="s">
        <v>879</v>
      </c>
      <c r="C187" s="283"/>
      <c r="D187" s="283"/>
      <c r="E187" s="283"/>
      <c r="F187" s="283"/>
      <c r="G187" s="325">
        <v>210357.18</v>
      </c>
      <c r="H187" s="325"/>
      <c r="I187" s="325"/>
      <c r="J187" s="325"/>
      <c r="K187" s="325">
        <v>1700</v>
      </c>
      <c r="L187" s="325"/>
      <c r="M187" s="325"/>
      <c r="N187" s="326"/>
      <c r="O187" s="326"/>
      <c r="P187" s="326">
        <v>5513.52</v>
      </c>
      <c r="Q187" s="326"/>
      <c r="R187" s="326"/>
      <c r="S187" s="326">
        <v>0</v>
      </c>
      <c r="T187" s="326"/>
      <c r="U187" s="326"/>
      <c r="V187" s="326">
        <f t="shared" si="55"/>
        <v>0</v>
      </c>
      <c r="W187" s="326">
        <v>3414.4369999999999</v>
      </c>
      <c r="X187" s="326"/>
      <c r="Y187" s="326"/>
      <c r="Z187" s="326">
        <f t="shared" si="56"/>
        <v>3414.4369999999999</v>
      </c>
      <c r="AA187" s="326"/>
      <c r="AB187" s="326"/>
      <c r="AC187" s="326"/>
      <c r="AD187" s="326"/>
    </row>
    <row r="188" spans="1:30" ht="63">
      <c r="A188" s="283"/>
      <c r="B188" s="334" t="s">
        <v>876</v>
      </c>
      <c r="C188" s="283"/>
      <c r="D188" s="283"/>
      <c r="E188" s="283"/>
      <c r="F188" s="283"/>
      <c r="G188" s="325">
        <v>241633.86600000001</v>
      </c>
      <c r="H188" s="325"/>
      <c r="I188" s="325"/>
      <c r="J188" s="325"/>
      <c r="K188" s="325">
        <v>0</v>
      </c>
      <c r="L188" s="325"/>
      <c r="M188" s="325"/>
      <c r="N188" s="326"/>
      <c r="O188" s="326"/>
      <c r="P188" s="326">
        <v>0.5</v>
      </c>
      <c r="Q188" s="326"/>
      <c r="R188" s="326"/>
      <c r="S188" s="326">
        <v>0</v>
      </c>
      <c r="T188" s="326"/>
      <c r="U188" s="326">
        <f t="shared" ref="U188:U194" si="57">S188</f>
        <v>0</v>
      </c>
      <c r="V188" s="326"/>
      <c r="W188" s="326">
        <v>0.5</v>
      </c>
      <c r="X188" s="326"/>
      <c r="Y188" s="326">
        <f t="shared" ref="Y188:Y194" si="58">W188</f>
        <v>0.5</v>
      </c>
      <c r="Z188" s="326"/>
      <c r="AA188" s="326"/>
      <c r="AB188" s="326"/>
      <c r="AC188" s="326"/>
      <c r="AD188" s="326"/>
    </row>
    <row r="189" spans="1:30" ht="31.5">
      <c r="A189" s="283"/>
      <c r="B189" s="334" t="s">
        <v>880</v>
      </c>
      <c r="C189" s="283"/>
      <c r="D189" s="283"/>
      <c r="E189" s="283"/>
      <c r="F189" s="283"/>
      <c r="G189" s="325">
        <v>429326.48100000003</v>
      </c>
      <c r="H189" s="325"/>
      <c r="I189" s="325"/>
      <c r="J189" s="325"/>
      <c r="K189" s="325">
        <v>181162.40960000001</v>
      </c>
      <c r="L189" s="325"/>
      <c r="M189" s="325"/>
      <c r="N189" s="326"/>
      <c r="O189" s="326"/>
      <c r="P189" s="326">
        <v>203259.5858</v>
      </c>
      <c r="Q189" s="326"/>
      <c r="R189" s="326"/>
      <c r="S189" s="326">
        <v>0</v>
      </c>
      <c r="T189" s="326"/>
      <c r="U189" s="326">
        <f t="shared" si="57"/>
        <v>0</v>
      </c>
      <c r="V189" s="326"/>
      <c r="W189" s="326">
        <v>4477.1727000000001</v>
      </c>
      <c r="X189" s="326"/>
      <c r="Y189" s="326">
        <f t="shared" si="58"/>
        <v>4477.1727000000001</v>
      </c>
      <c r="Z189" s="326"/>
      <c r="AA189" s="326"/>
      <c r="AB189" s="326"/>
      <c r="AC189" s="326"/>
      <c r="AD189" s="326"/>
    </row>
    <row r="190" spans="1:30" ht="31.5">
      <c r="A190" s="283"/>
      <c r="B190" s="334" t="s">
        <v>877</v>
      </c>
      <c r="C190" s="283"/>
      <c r="D190" s="283"/>
      <c r="E190" s="283"/>
      <c r="F190" s="283"/>
      <c r="G190" s="325">
        <v>157419.50640000001</v>
      </c>
      <c r="H190" s="325"/>
      <c r="I190" s="325"/>
      <c r="J190" s="325"/>
      <c r="K190" s="325">
        <v>131097.26941199999</v>
      </c>
      <c r="L190" s="325"/>
      <c r="M190" s="325"/>
      <c r="N190" s="326"/>
      <c r="O190" s="326"/>
      <c r="P190" s="326">
        <v>131464.442412</v>
      </c>
      <c r="Q190" s="326"/>
      <c r="R190" s="326"/>
      <c r="S190" s="326">
        <v>0</v>
      </c>
      <c r="T190" s="326"/>
      <c r="U190" s="326">
        <f t="shared" si="57"/>
        <v>0</v>
      </c>
      <c r="V190" s="326"/>
      <c r="W190" s="326">
        <v>367.173</v>
      </c>
      <c r="X190" s="326"/>
      <c r="Y190" s="326">
        <f t="shared" si="58"/>
        <v>367.173</v>
      </c>
      <c r="Z190" s="326"/>
      <c r="AA190" s="326"/>
      <c r="AB190" s="326"/>
      <c r="AC190" s="326"/>
      <c r="AD190" s="326"/>
    </row>
    <row r="191" spans="1:30" ht="31.5">
      <c r="A191" s="283"/>
      <c r="B191" s="334" t="s">
        <v>878</v>
      </c>
      <c r="C191" s="283"/>
      <c r="D191" s="283"/>
      <c r="E191" s="283"/>
      <c r="F191" s="283"/>
      <c r="G191" s="325">
        <v>168681.70800000001</v>
      </c>
      <c r="H191" s="325"/>
      <c r="I191" s="325"/>
      <c r="J191" s="325"/>
      <c r="K191" s="325">
        <v>87360.021999999997</v>
      </c>
      <c r="L191" s="325"/>
      <c r="M191" s="325"/>
      <c r="N191" s="326"/>
      <c r="O191" s="326"/>
      <c r="P191" s="326">
        <v>89768.217999999993</v>
      </c>
      <c r="Q191" s="326"/>
      <c r="R191" s="326"/>
      <c r="S191" s="326">
        <v>0</v>
      </c>
      <c r="T191" s="326"/>
      <c r="U191" s="326">
        <f t="shared" si="57"/>
        <v>0</v>
      </c>
      <c r="V191" s="326"/>
      <c r="W191" s="326">
        <v>1983.3330000000001</v>
      </c>
      <c r="X191" s="326"/>
      <c r="Y191" s="326">
        <f t="shared" si="58"/>
        <v>1983.3330000000001</v>
      </c>
      <c r="Z191" s="326"/>
      <c r="AA191" s="326"/>
      <c r="AB191" s="326"/>
      <c r="AC191" s="326"/>
      <c r="AD191" s="326"/>
    </row>
    <row r="192" spans="1:30" ht="47.25">
      <c r="A192" s="283"/>
      <c r="B192" s="334" t="s">
        <v>881</v>
      </c>
      <c r="C192" s="283"/>
      <c r="D192" s="283"/>
      <c r="E192" s="283"/>
      <c r="F192" s="283"/>
      <c r="G192" s="325">
        <v>147117.72899999999</v>
      </c>
      <c r="H192" s="325"/>
      <c r="I192" s="325"/>
      <c r="J192" s="325"/>
      <c r="K192" s="325">
        <v>0</v>
      </c>
      <c r="L192" s="325"/>
      <c r="M192" s="325"/>
      <c r="N192" s="326"/>
      <c r="O192" s="326"/>
      <c r="P192" s="326">
        <v>3949.2615999999998</v>
      </c>
      <c r="Q192" s="326"/>
      <c r="R192" s="326"/>
      <c r="S192" s="326">
        <v>0</v>
      </c>
      <c r="T192" s="326"/>
      <c r="U192" s="326">
        <f t="shared" si="57"/>
        <v>0</v>
      </c>
      <c r="V192" s="326"/>
      <c r="W192" s="326">
        <v>2994.319</v>
      </c>
      <c r="X192" s="326"/>
      <c r="Y192" s="326">
        <f t="shared" si="58"/>
        <v>2994.319</v>
      </c>
      <c r="Z192" s="326"/>
      <c r="AA192" s="326"/>
      <c r="AB192" s="326"/>
      <c r="AC192" s="326"/>
      <c r="AD192" s="326"/>
    </row>
    <row r="193" spans="1:30" ht="47.25">
      <c r="A193" s="283"/>
      <c r="B193" s="334" t="s">
        <v>879</v>
      </c>
      <c r="C193" s="283"/>
      <c r="D193" s="283"/>
      <c r="E193" s="283"/>
      <c r="F193" s="283"/>
      <c r="G193" s="325">
        <v>210357.18</v>
      </c>
      <c r="H193" s="325"/>
      <c r="I193" s="325"/>
      <c r="J193" s="325"/>
      <c r="K193" s="325">
        <v>7000</v>
      </c>
      <c r="L193" s="325"/>
      <c r="M193" s="325"/>
      <c r="N193" s="326"/>
      <c r="O193" s="326"/>
      <c r="P193" s="326">
        <v>7121.3360000000002</v>
      </c>
      <c r="Q193" s="326"/>
      <c r="R193" s="326"/>
      <c r="S193" s="326">
        <v>0</v>
      </c>
      <c r="T193" s="326"/>
      <c r="U193" s="326">
        <f t="shared" si="57"/>
        <v>0</v>
      </c>
      <c r="V193" s="326"/>
      <c r="W193" s="326">
        <v>1E-3</v>
      </c>
      <c r="X193" s="326"/>
      <c r="Y193" s="326">
        <f t="shared" si="58"/>
        <v>1E-3</v>
      </c>
      <c r="Z193" s="326"/>
      <c r="AA193" s="326"/>
      <c r="AB193" s="326"/>
      <c r="AC193" s="326"/>
      <c r="AD193" s="326"/>
    </row>
    <row r="194" spans="1:30" ht="31.5">
      <c r="A194" s="283"/>
      <c r="B194" s="334" t="s">
        <v>882</v>
      </c>
      <c r="C194" s="283"/>
      <c r="D194" s="283"/>
      <c r="E194" s="283"/>
      <c r="F194" s="283"/>
      <c r="G194" s="325">
        <v>140000</v>
      </c>
      <c r="H194" s="325"/>
      <c r="I194" s="325"/>
      <c r="J194" s="325"/>
      <c r="K194" s="325">
        <v>90647.207999999999</v>
      </c>
      <c r="L194" s="325"/>
      <c r="M194" s="325"/>
      <c r="N194" s="326"/>
      <c r="O194" s="326"/>
      <c r="P194" s="326">
        <v>95000</v>
      </c>
      <c r="Q194" s="326"/>
      <c r="R194" s="326"/>
      <c r="S194" s="326">
        <v>0</v>
      </c>
      <c r="T194" s="326"/>
      <c r="U194" s="326">
        <f t="shared" si="57"/>
        <v>0</v>
      </c>
      <c r="V194" s="326"/>
      <c r="W194" s="326">
        <v>2087.6759999999999</v>
      </c>
      <c r="X194" s="326"/>
      <c r="Y194" s="326">
        <f t="shared" si="58"/>
        <v>2087.6759999999999</v>
      </c>
      <c r="Z194" s="326"/>
      <c r="AA194" s="326"/>
      <c r="AB194" s="326"/>
      <c r="AC194" s="326"/>
      <c r="AD194" s="326"/>
    </row>
    <row r="195" spans="1:30" s="280" customFormat="1" ht="78.75">
      <c r="A195" s="282"/>
      <c r="B195" s="333" t="s">
        <v>883</v>
      </c>
      <c r="C195" s="282"/>
      <c r="D195" s="282"/>
      <c r="E195" s="282"/>
      <c r="F195" s="282"/>
      <c r="G195" s="330"/>
      <c r="H195" s="330"/>
      <c r="I195" s="330"/>
      <c r="J195" s="330"/>
      <c r="K195" s="330"/>
      <c r="L195" s="330"/>
      <c r="M195" s="330"/>
      <c r="N195" s="322"/>
      <c r="O195" s="322"/>
      <c r="P195" s="322"/>
      <c r="Q195" s="322"/>
      <c r="R195" s="322"/>
      <c r="S195" s="322"/>
      <c r="T195" s="322"/>
      <c r="U195" s="322"/>
      <c r="V195" s="322"/>
      <c r="W195" s="322"/>
      <c r="X195" s="322"/>
      <c r="Y195" s="322"/>
      <c r="Z195" s="322"/>
      <c r="AA195" s="322"/>
      <c r="AB195" s="322"/>
      <c r="AC195" s="322"/>
      <c r="AD195" s="322"/>
    </row>
    <row r="196" spans="1:30" ht="63">
      <c r="A196" s="283"/>
      <c r="B196" s="334" t="s">
        <v>884</v>
      </c>
      <c r="C196" s="283"/>
      <c r="D196" s="283"/>
      <c r="E196" s="283"/>
      <c r="F196" s="283"/>
      <c r="G196" s="325">
        <v>193639.856</v>
      </c>
      <c r="H196" s="325"/>
      <c r="I196" s="325"/>
      <c r="J196" s="325"/>
      <c r="K196" s="325">
        <v>4968.5003999999999</v>
      </c>
      <c r="L196" s="325"/>
      <c r="M196" s="325"/>
      <c r="N196" s="326"/>
      <c r="O196" s="326"/>
      <c r="P196" s="326">
        <v>4968.5003999999999</v>
      </c>
      <c r="Q196" s="326"/>
      <c r="R196" s="326"/>
      <c r="S196" s="326">
        <v>4000</v>
      </c>
      <c r="T196" s="326"/>
      <c r="U196" s="326"/>
      <c r="V196" s="326">
        <f>S196</f>
        <v>4000</v>
      </c>
      <c r="W196" s="326">
        <v>4000</v>
      </c>
      <c r="X196" s="326"/>
      <c r="Y196" s="326"/>
      <c r="Z196" s="326">
        <f>W196</f>
        <v>4000</v>
      </c>
      <c r="AA196" s="326">
        <f t="shared" si="42"/>
        <v>100</v>
      </c>
      <c r="AB196" s="326"/>
      <c r="AC196" s="326"/>
      <c r="AD196" s="326">
        <f t="shared" si="43"/>
        <v>100</v>
      </c>
    </row>
    <row r="197" spans="1:30" s="280" customFormat="1">
      <c r="A197" s="282"/>
      <c r="B197" s="333" t="s">
        <v>885</v>
      </c>
      <c r="C197" s="282"/>
      <c r="D197" s="282"/>
      <c r="E197" s="282"/>
      <c r="F197" s="282"/>
      <c r="G197" s="330"/>
      <c r="H197" s="330"/>
      <c r="I197" s="330"/>
      <c r="J197" s="330"/>
      <c r="K197" s="330"/>
      <c r="L197" s="330"/>
      <c r="M197" s="330"/>
      <c r="N197" s="322"/>
      <c r="O197" s="322"/>
      <c r="P197" s="322"/>
      <c r="Q197" s="322"/>
      <c r="R197" s="322"/>
      <c r="S197" s="322"/>
      <c r="T197" s="322"/>
      <c r="U197" s="322"/>
      <c r="V197" s="322"/>
      <c r="W197" s="322"/>
      <c r="X197" s="322"/>
      <c r="Y197" s="322"/>
      <c r="Z197" s="322"/>
      <c r="AA197" s="322"/>
      <c r="AB197" s="322"/>
      <c r="AC197" s="322"/>
      <c r="AD197" s="322"/>
    </row>
    <row r="198" spans="1:30">
      <c r="A198" s="283"/>
      <c r="B198" s="334" t="s">
        <v>886</v>
      </c>
      <c r="C198" s="283"/>
      <c r="D198" s="283"/>
      <c r="E198" s="283"/>
      <c r="F198" s="283"/>
      <c r="G198" s="325">
        <v>3500</v>
      </c>
      <c r="H198" s="325"/>
      <c r="I198" s="325"/>
      <c r="J198" s="325"/>
      <c r="K198" s="325">
        <v>3416.2501999999999</v>
      </c>
      <c r="L198" s="325"/>
      <c r="M198" s="325"/>
      <c r="N198" s="326"/>
      <c r="O198" s="326"/>
      <c r="P198" s="326">
        <v>3446.4771999999998</v>
      </c>
      <c r="Q198" s="326"/>
      <c r="R198" s="326"/>
      <c r="S198" s="326">
        <v>0</v>
      </c>
      <c r="T198" s="326"/>
      <c r="U198" s="326">
        <f>S198</f>
        <v>0</v>
      </c>
      <c r="V198" s="326"/>
      <c r="W198" s="326">
        <v>30.227</v>
      </c>
      <c r="X198" s="326"/>
      <c r="Y198" s="326">
        <f>W198</f>
        <v>30.227</v>
      </c>
      <c r="Z198" s="326"/>
      <c r="AA198" s="326"/>
      <c r="AB198" s="326"/>
      <c r="AC198" s="326"/>
      <c r="AD198" s="326"/>
    </row>
    <row r="199" spans="1:30" s="280" customFormat="1" ht="31.5">
      <c r="A199" s="282"/>
      <c r="B199" s="333" t="s">
        <v>887</v>
      </c>
      <c r="C199" s="282"/>
      <c r="D199" s="282"/>
      <c r="E199" s="282"/>
      <c r="F199" s="282"/>
      <c r="G199" s="330"/>
      <c r="H199" s="330"/>
      <c r="I199" s="330"/>
      <c r="J199" s="330"/>
      <c r="K199" s="330"/>
      <c r="L199" s="330"/>
      <c r="M199" s="330"/>
      <c r="N199" s="322"/>
      <c r="O199" s="322"/>
      <c r="P199" s="322"/>
      <c r="Q199" s="322"/>
      <c r="R199" s="322"/>
      <c r="S199" s="322"/>
      <c r="T199" s="322"/>
      <c r="U199" s="322"/>
      <c r="V199" s="322"/>
      <c r="W199" s="322"/>
      <c r="X199" s="322"/>
      <c r="Y199" s="322"/>
      <c r="Z199" s="322"/>
      <c r="AA199" s="322"/>
      <c r="AB199" s="322"/>
      <c r="AC199" s="322"/>
      <c r="AD199" s="322"/>
    </row>
    <row r="200" spans="1:30" ht="47.25">
      <c r="A200" s="283"/>
      <c r="B200" s="334" t="s">
        <v>888</v>
      </c>
      <c r="C200" s="283"/>
      <c r="D200" s="283"/>
      <c r="E200" s="283"/>
      <c r="F200" s="283"/>
      <c r="G200" s="325">
        <v>703832.7</v>
      </c>
      <c r="H200" s="325"/>
      <c r="I200" s="325"/>
      <c r="J200" s="325"/>
      <c r="K200" s="325">
        <v>71934.648300000001</v>
      </c>
      <c r="L200" s="325"/>
      <c r="M200" s="325"/>
      <c r="N200" s="326"/>
      <c r="O200" s="326"/>
      <c r="P200" s="326">
        <v>71935.148300000001</v>
      </c>
      <c r="Q200" s="326"/>
      <c r="R200" s="326"/>
      <c r="S200" s="326">
        <v>0</v>
      </c>
      <c r="T200" s="326"/>
      <c r="U200" s="326"/>
      <c r="V200" s="326">
        <f>S200</f>
        <v>0</v>
      </c>
      <c r="W200" s="326">
        <v>0.5</v>
      </c>
      <c r="X200" s="326"/>
      <c r="Y200" s="326"/>
      <c r="Z200" s="326">
        <f>W200</f>
        <v>0.5</v>
      </c>
      <c r="AA200" s="326"/>
      <c r="AB200" s="326"/>
      <c r="AC200" s="326"/>
      <c r="AD200" s="326"/>
    </row>
    <row r="201" spans="1:30" ht="47.25">
      <c r="A201" s="283"/>
      <c r="B201" s="334" t="s">
        <v>888</v>
      </c>
      <c r="C201" s="283"/>
      <c r="D201" s="283"/>
      <c r="E201" s="283"/>
      <c r="F201" s="283"/>
      <c r="G201" s="325">
        <v>703832.7</v>
      </c>
      <c r="H201" s="325"/>
      <c r="I201" s="325"/>
      <c r="J201" s="325"/>
      <c r="K201" s="325">
        <v>71762.724505999999</v>
      </c>
      <c r="L201" s="325"/>
      <c r="M201" s="325"/>
      <c r="N201" s="326"/>
      <c r="O201" s="326"/>
      <c r="P201" s="326">
        <v>71935.148300000001</v>
      </c>
      <c r="Q201" s="326"/>
      <c r="R201" s="326"/>
      <c r="S201" s="326">
        <v>0</v>
      </c>
      <c r="T201" s="326"/>
      <c r="U201" s="326">
        <f>S201</f>
        <v>0</v>
      </c>
      <c r="V201" s="326"/>
      <c r="W201" s="326">
        <v>172.42379399999999</v>
      </c>
      <c r="X201" s="326"/>
      <c r="Y201" s="326">
        <f>W201</f>
        <v>172.42379399999999</v>
      </c>
      <c r="Z201" s="326"/>
      <c r="AA201" s="326"/>
      <c r="AB201" s="326"/>
      <c r="AC201" s="326"/>
      <c r="AD201" s="326"/>
    </row>
    <row r="202" spans="1:30" ht="47.25">
      <c r="A202" s="283"/>
      <c r="B202" s="334" t="s">
        <v>889</v>
      </c>
      <c r="C202" s="283"/>
      <c r="D202" s="283"/>
      <c r="E202" s="283"/>
      <c r="F202" s="283"/>
      <c r="G202" s="325">
        <v>1051.925</v>
      </c>
      <c r="H202" s="325"/>
      <c r="I202" s="325"/>
      <c r="J202" s="325"/>
      <c r="K202" s="325">
        <v>940.779</v>
      </c>
      <c r="L202" s="325"/>
      <c r="M202" s="325"/>
      <c r="N202" s="326"/>
      <c r="O202" s="326"/>
      <c r="P202" s="326">
        <v>946.45</v>
      </c>
      <c r="Q202" s="326"/>
      <c r="R202" s="326"/>
      <c r="S202" s="326">
        <v>0</v>
      </c>
      <c r="T202" s="326"/>
      <c r="U202" s="326">
        <f t="shared" ref="U202:U205" si="59">S202</f>
        <v>0</v>
      </c>
      <c r="V202" s="326"/>
      <c r="W202" s="326">
        <v>5.6710000000000003</v>
      </c>
      <c r="X202" s="326"/>
      <c r="Y202" s="326">
        <f t="shared" ref="Y202:Y205" si="60">W202</f>
        <v>5.6710000000000003</v>
      </c>
      <c r="Z202" s="326"/>
      <c r="AA202" s="326"/>
      <c r="AB202" s="326"/>
      <c r="AC202" s="326"/>
      <c r="AD202" s="326"/>
    </row>
    <row r="203" spans="1:30" ht="31.5">
      <c r="A203" s="283"/>
      <c r="B203" s="334" t="s">
        <v>890</v>
      </c>
      <c r="C203" s="283"/>
      <c r="D203" s="283"/>
      <c r="E203" s="283"/>
      <c r="F203" s="283"/>
      <c r="G203" s="325">
        <v>945.45399999999995</v>
      </c>
      <c r="H203" s="325"/>
      <c r="I203" s="325"/>
      <c r="J203" s="325"/>
      <c r="K203" s="325">
        <v>891.53300000000002</v>
      </c>
      <c r="L203" s="325"/>
      <c r="M203" s="325"/>
      <c r="N203" s="326"/>
      <c r="O203" s="326"/>
      <c r="P203" s="326">
        <v>896.43200000000002</v>
      </c>
      <c r="Q203" s="326"/>
      <c r="R203" s="326"/>
      <c r="S203" s="326">
        <v>0</v>
      </c>
      <c r="T203" s="326"/>
      <c r="U203" s="326">
        <f t="shared" si="59"/>
        <v>0</v>
      </c>
      <c r="V203" s="326"/>
      <c r="W203" s="326">
        <v>4.899</v>
      </c>
      <c r="X203" s="326"/>
      <c r="Y203" s="326">
        <f t="shared" si="60"/>
        <v>4.899</v>
      </c>
      <c r="Z203" s="326"/>
      <c r="AA203" s="326"/>
      <c r="AB203" s="326"/>
      <c r="AC203" s="326"/>
      <c r="AD203" s="326"/>
    </row>
    <row r="204" spans="1:30" ht="31.5">
      <c r="A204" s="283"/>
      <c r="B204" s="334" t="s">
        <v>891</v>
      </c>
      <c r="C204" s="283"/>
      <c r="D204" s="283"/>
      <c r="E204" s="283"/>
      <c r="F204" s="283"/>
      <c r="G204" s="325">
        <v>1043.316</v>
      </c>
      <c r="H204" s="325"/>
      <c r="I204" s="325"/>
      <c r="J204" s="325"/>
      <c r="K204" s="325">
        <v>979.65499999999997</v>
      </c>
      <c r="L204" s="325"/>
      <c r="M204" s="325"/>
      <c r="N204" s="326"/>
      <c r="O204" s="326"/>
      <c r="P204" s="326">
        <v>985.60199999999998</v>
      </c>
      <c r="Q204" s="326"/>
      <c r="R204" s="326"/>
      <c r="S204" s="326">
        <v>0</v>
      </c>
      <c r="T204" s="326"/>
      <c r="U204" s="326">
        <f t="shared" si="59"/>
        <v>0</v>
      </c>
      <c r="V204" s="326"/>
      <c r="W204" s="326">
        <v>5.9470000000000001</v>
      </c>
      <c r="X204" s="326"/>
      <c r="Y204" s="326">
        <f t="shared" si="60"/>
        <v>5.9470000000000001</v>
      </c>
      <c r="Z204" s="326"/>
      <c r="AA204" s="326"/>
      <c r="AB204" s="326"/>
      <c r="AC204" s="326"/>
      <c r="AD204" s="326"/>
    </row>
    <row r="205" spans="1:30" ht="31.5">
      <c r="A205" s="283"/>
      <c r="B205" s="334" t="s">
        <v>892</v>
      </c>
      <c r="C205" s="283"/>
      <c r="D205" s="283"/>
      <c r="E205" s="283"/>
      <c r="F205" s="283"/>
      <c r="G205" s="325">
        <v>5199.7969999999996</v>
      </c>
      <c r="H205" s="325"/>
      <c r="I205" s="325"/>
      <c r="J205" s="325"/>
      <c r="K205" s="325">
        <v>0</v>
      </c>
      <c r="L205" s="325"/>
      <c r="M205" s="325"/>
      <c r="N205" s="326"/>
      <c r="O205" s="326"/>
      <c r="P205" s="326">
        <v>0</v>
      </c>
      <c r="Q205" s="326"/>
      <c r="R205" s="326"/>
      <c r="S205" s="326">
        <v>0</v>
      </c>
      <c r="T205" s="326"/>
      <c r="U205" s="326">
        <f t="shared" si="59"/>
        <v>0</v>
      </c>
      <c r="V205" s="326"/>
      <c r="W205" s="326">
        <v>4821.9350000000004</v>
      </c>
      <c r="X205" s="326"/>
      <c r="Y205" s="326">
        <f t="shared" si="60"/>
        <v>4821.9350000000004</v>
      </c>
      <c r="Z205" s="326"/>
      <c r="AA205" s="326"/>
      <c r="AB205" s="326"/>
      <c r="AC205" s="326"/>
      <c r="AD205" s="326"/>
    </row>
    <row r="206" spans="1:30" s="280" customFormat="1" ht="31.5">
      <c r="A206" s="282"/>
      <c r="B206" s="333" t="s">
        <v>893</v>
      </c>
      <c r="C206" s="282"/>
      <c r="D206" s="282"/>
      <c r="E206" s="282"/>
      <c r="F206" s="282"/>
      <c r="G206" s="330"/>
      <c r="H206" s="330"/>
      <c r="I206" s="330"/>
      <c r="J206" s="330"/>
      <c r="K206" s="330"/>
      <c r="L206" s="330"/>
      <c r="M206" s="330"/>
      <c r="N206" s="322"/>
      <c r="O206" s="322"/>
      <c r="P206" s="322"/>
      <c r="Q206" s="322"/>
      <c r="R206" s="322"/>
      <c r="S206" s="322"/>
      <c r="T206" s="322"/>
      <c r="U206" s="322"/>
      <c r="V206" s="322"/>
      <c r="W206" s="322"/>
      <c r="X206" s="322"/>
      <c r="Y206" s="322"/>
      <c r="Z206" s="322"/>
      <c r="AA206" s="322"/>
      <c r="AB206" s="322"/>
      <c r="AC206" s="322"/>
      <c r="AD206" s="322"/>
    </row>
    <row r="207" spans="1:30" ht="47.25">
      <c r="A207" s="283"/>
      <c r="B207" s="334" t="s">
        <v>894</v>
      </c>
      <c r="C207" s="283"/>
      <c r="D207" s="283"/>
      <c r="E207" s="283"/>
      <c r="F207" s="283"/>
      <c r="G207" s="325">
        <v>25400</v>
      </c>
      <c r="H207" s="325"/>
      <c r="I207" s="325"/>
      <c r="J207" s="325"/>
      <c r="K207" s="325">
        <v>7441.6324999999997</v>
      </c>
      <c r="L207" s="325"/>
      <c r="M207" s="325"/>
      <c r="N207" s="326"/>
      <c r="O207" s="326"/>
      <c r="P207" s="326">
        <v>15000</v>
      </c>
      <c r="Q207" s="326"/>
      <c r="R207" s="326"/>
      <c r="S207" s="326">
        <v>0</v>
      </c>
      <c r="T207" s="326"/>
      <c r="U207" s="326"/>
      <c r="V207" s="326">
        <f>S207</f>
        <v>0</v>
      </c>
      <c r="W207" s="326">
        <v>7558.3675000000003</v>
      </c>
      <c r="X207" s="326"/>
      <c r="Y207" s="326"/>
      <c r="Z207" s="326">
        <f>W207</f>
        <v>7558.3675000000003</v>
      </c>
      <c r="AA207" s="326"/>
      <c r="AB207" s="326"/>
      <c r="AC207" s="326"/>
      <c r="AD207" s="326"/>
    </row>
    <row r="208" spans="1:30" s="280" customFormat="1" ht="31.5">
      <c r="A208" s="282"/>
      <c r="B208" s="333" t="s">
        <v>895</v>
      </c>
      <c r="C208" s="282"/>
      <c r="D208" s="282"/>
      <c r="E208" s="282"/>
      <c r="F208" s="282"/>
      <c r="G208" s="330"/>
      <c r="H208" s="330"/>
      <c r="I208" s="330"/>
      <c r="J208" s="330"/>
      <c r="K208" s="330"/>
      <c r="L208" s="330"/>
      <c r="M208" s="330"/>
      <c r="N208" s="322"/>
      <c r="O208" s="322"/>
      <c r="P208" s="322"/>
      <c r="Q208" s="322"/>
      <c r="R208" s="322"/>
      <c r="S208" s="322"/>
      <c r="T208" s="322"/>
      <c r="U208" s="322"/>
      <c r="V208" s="322"/>
      <c r="W208" s="322"/>
      <c r="X208" s="322"/>
      <c r="Y208" s="322"/>
      <c r="Z208" s="322"/>
      <c r="AA208" s="322"/>
      <c r="AB208" s="322"/>
      <c r="AC208" s="322"/>
      <c r="AD208" s="322"/>
    </row>
    <row r="209" spans="1:30" ht="63">
      <c r="A209" s="283"/>
      <c r="B209" s="334" t="s">
        <v>896</v>
      </c>
      <c r="C209" s="283"/>
      <c r="D209" s="283"/>
      <c r="E209" s="283"/>
      <c r="F209" s="283"/>
      <c r="G209" s="325">
        <v>0</v>
      </c>
      <c r="H209" s="325"/>
      <c r="I209" s="325"/>
      <c r="J209" s="325"/>
      <c r="K209" s="325">
        <v>0</v>
      </c>
      <c r="L209" s="325"/>
      <c r="M209" s="325"/>
      <c r="N209" s="326"/>
      <c r="O209" s="326"/>
      <c r="P209" s="326">
        <v>0</v>
      </c>
      <c r="Q209" s="326"/>
      <c r="R209" s="326"/>
      <c r="S209" s="326">
        <v>405.23</v>
      </c>
      <c r="T209" s="326"/>
      <c r="U209" s="326"/>
      <c r="V209" s="326">
        <f>S209</f>
        <v>405.23</v>
      </c>
      <c r="W209" s="326">
        <v>300</v>
      </c>
      <c r="X209" s="326"/>
      <c r="Y209" s="326"/>
      <c r="Z209" s="326">
        <f>W209</f>
        <v>300</v>
      </c>
      <c r="AA209" s="326">
        <f t="shared" ref="AA209:AB258" si="61">W209/S209*100</f>
        <v>74.032031192162478</v>
      </c>
      <c r="AB209" s="326"/>
      <c r="AC209" s="326"/>
      <c r="AD209" s="326">
        <f t="shared" ref="AD209:AD257" si="62">Z209/V209*100</f>
        <v>74.032031192162478</v>
      </c>
    </row>
    <row r="210" spans="1:30" ht="63">
      <c r="A210" s="283"/>
      <c r="B210" s="334" t="s">
        <v>896</v>
      </c>
      <c r="C210" s="283"/>
      <c r="D210" s="283"/>
      <c r="E210" s="283"/>
      <c r="F210" s="283"/>
      <c r="G210" s="325">
        <v>1495780.2749999999</v>
      </c>
      <c r="H210" s="325"/>
      <c r="I210" s="325"/>
      <c r="J210" s="325"/>
      <c r="K210" s="325">
        <v>75364.720371999996</v>
      </c>
      <c r="L210" s="325"/>
      <c r="M210" s="325"/>
      <c r="N210" s="326"/>
      <c r="O210" s="326"/>
      <c r="P210" s="326">
        <v>76151.396299999993</v>
      </c>
      <c r="Q210" s="326"/>
      <c r="R210" s="326"/>
      <c r="S210" s="326">
        <v>0</v>
      </c>
      <c r="T210" s="326"/>
      <c r="U210" s="326">
        <f>S210</f>
        <v>0</v>
      </c>
      <c r="V210" s="326"/>
      <c r="W210" s="326">
        <v>262.07219500000002</v>
      </c>
      <c r="X210" s="326"/>
      <c r="Y210" s="326">
        <f>W210</f>
        <v>262.07219500000002</v>
      </c>
      <c r="Z210" s="326"/>
      <c r="AA210" s="326"/>
      <c r="AB210" s="326"/>
      <c r="AC210" s="326"/>
      <c r="AD210" s="326"/>
    </row>
    <row r="211" spans="1:30" s="280" customFormat="1" ht="31.5">
      <c r="A211" s="282"/>
      <c r="B211" s="333" t="s">
        <v>897</v>
      </c>
      <c r="C211" s="282"/>
      <c r="D211" s="282"/>
      <c r="E211" s="282"/>
      <c r="F211" s="282"/>
      <c r="G211" s="330"/>
      <c r="H211" s="330"/>
      <c r="I211" s="330"/>
      <c r="J211" s="330"/>
      <c r="K211" s="330"/>
      <c r="L211" s="330"/>
      <c r="M211" s="330"/>
      <c r="N211" s="322"/>
      <c r="O211" s="322"/>
      <c r="P211" s="322"/>
      <c r="Q211" s="322"/>
      <c r="R211" s="322"/>
      <c r="S211" s="322"/>
      <c r="T211" s="322"/>
      <c r="U211" s="322"/>
      <c r="V211" s="322"/>
      <c r="W211" s="322"/>
      <c r="X211" s="322"/>
      <c r="Y211" s="322"/>
      <c r="Z211" s="322"/>
      <c r="AA211" s="322"/>
      <c r="AB211" s="322"/>
      <c r="AC211" s="322"/>
      <c r="AD211" s="322"/>
    </row>
    <row r="212" spans="1:30" ht="63">
      <c r="A212" s="283"/>
      <c r="B212" s="334" t="s">
        <v>898</v>
      </c>
      <c r="C212" s="283"/>
      <c r="D212" s="283"/>
      <c r="E212" s="283"/>
      <c r="F212" s="283"/>
      <c r="G212" s="325">
        <v>1495780.2750009999</v>
      </c>
      <c r="H212" s="325"/>
      <c r="I212" s="325"/>
      <c r="J212" s="325"/>
      <c r="K212" s="325">
        <v>65821.659402000005</v>
      </c>
      <c r="L212" s="325"/>
      <c r="M212" s="325"/>
      <c r="N212" s="326"/>
      <c r="O212" s="326"/>
      <c r="P212" s="326">
        <v>65860.048402</v>
      </c>
      <c r="Q212" s="326"/>
      <c r="R212" s="326"/>
      <c r="S212" s="326">
        <v>1300</v>
      </c>
      <c r="T212" s="326"/>
      <c r="U212" s="326"/>
      <c r="V212" s="326">
        <f t="shared" ref="V212:V213" si="63">S212</f>
        <v>1300</v>
      </c>
      <c r="W212" s="326">
        <v>62.02</v>
      </c>
      <c r="X212" s="326"/>
      <c r="Y212" s="326"/>
      <c r="Z212" s="326">
        <f t="shared" ref="Z212:Z213" si="64">W212</f>
        <v>62.02</v>
      </c>
      <c r="AA212" s="326">
        <f t="shared" si="61"/>
        <v>4.7707692307692309</v>
      </c>
      <c r="AB212" s="326"/>
      <c r="AC212" s="326"/>
      <c r="AD212" s="326">
        <f t="shared" si="62"/>
        <v>4.7707692307692309</v>
      </c>
    </row>
    <row r="213" spans="1:30" ht="63">
      <c r="A213" s="283"/>
      <c r="B213" s="334" t="s">
        <v>898</v>
      </c>
      <c r="C213" s="283"/>
      <c r="D213" s="283"/>
      <c r="E213" s="283"/>
      <c r="F213" s="283"/>
      <c r="G213" s="325">
        <v>12000</v>
      </c>
      <c r="H213" s="325"/>
      <c r="I213" s="325"/>
      <c r="J213" s="325"/>
      <c r="K213" s="325">
        <v>0</v>
      </c>
      <c r="L213" s="325"/>
      <c r="M213" s="325"/>
      <c r="N213" s="326"/>
      <c r="O213" s="326"/>
      <c r="P213" s="326">
        <v>0</v>
      </c>
      <c r="Q213" s="326"/>
      <c r="R213" s="326"/>
      <c r="S213" s="326">
        <v>340</v>
      </c>
      <c r="T213" s="326"/>
      <c r="U213" s="326"/>
      <c r="V213" s="326">
        <f t="shared" si="63"/>
        <v>340</v>
      </c>
      <c r="W213" s="326">
        <v>293.94200000000001</v>
      </c>
      <c r="X213" s="326"/>
      <c r="Y213" s="326"/>
      <c r="Z213" s="326">
        <f t="shared" si="64"/>
        <v>293.94200000000001</v>
      </c>
      <c r="AA213" s="326">
        <f t="shared" si="61"/>
        <v>86.453529411764706</v>
      </c>
      <c r="AB213" s="326"/>
      <c r="AC213" s="326"/>
      <c r="AD213" s="326">
        <f t="shared" si="62"/>
        <v>86.453529411764706</v>
      </c>
    </row>
    <row r="214" spans="1:30" ht="63">
      <c r="A214" s="283"/>
      <c r="B214" s="334" t="s">
        <v>898</v>
      </c>
      <c r="C214" s="283"/>
      <c r="D214" s="283"/>
      <c r="E214" s="283"/>
      <c r="F214" s="283"/>
      <c r="G214" s="325">
        <v>114000</v>
      </c>
      <c r="H214" s="325"/>
      <c r="I214" s="325"/>
      <c r="J214" s="325"/>
      <c r="K214" s="325">
        <v>103689.1519</v>
      </c>
      <c r="L214" s="325"/>
      <c r="M214" s="325"/>
      <c r="N214" s="326"/>
      <c r="O214" s="326"/>
      <c r="P214" s="326">
        <v>105742.9351</v>
      </c>
      <c r="Q214" s="326"/>
      <c r="R214" s="326"/>
      <c r="S214" s="326">
        <v>0</v>
      </c>
      <c r="T214" s="326"/>
      <c r="U214" s="326">
        <f t="shared" ref="U214:U215" si="65">S214</f>
        <v>0</v>
      </c>
      <c r="V214" s="326"/>
      <c r="W214" s="326">
        <v>1869.2864</v>
      </c>
      <c r="X214" s="326"/>
      <c r="Y214" s="326">
        <f t="shared" ref="Y214:Y215" si="66">W214</f>
        <v>1869.2864</v>
      </c>
      <c r="Z214" s="326"/>
      <c r="AA214" s="326"/>
      <c r="AB214" s="326"/>
      <c r="AC214" s="326"/>
      <c r="AD214" s="326"/>
    </row>
    <row r="215" spans="1:30" ht="63">
      <c r="A215" s="283"/>
      <c r="B215" s="334" t="s">
        <v>898</v>
      </c>
      <c r="C215" s="283"/>
      <c r="D215" s="283"/>
      <c r="E215" s="283"/>
      <c r="F215" s="283"/>
      <c r="G215" s="325">
        <v>12000</v>
      </c>
      <c r="H215" s="325"/>
      <c r="I215" s="325"/>
      <c r="J215" s="325"/>
      <c r="K215" s="325">
        <v>6551.4618879999998</v>
      </c>
      <c r="L215" s="325"/>
      <c r="M215" s="325"/>
      <c r="N215" s="326"/>
      <c r="O215" s="326"/>
      <c r="P215" s="326">
        <v>7066.1468880000002</v>
      </c>
      <c r="Q215" s="326"/>
      <c r="R215" s="326"/>
      <c r="S215" s="326">
        <v>0</v>
      </c>
      <c r="T215" s="326"/>
      <c r="U215" s="326">
        <f t="shared" si="65"/>
        <v>0</v>
      </c>
      <c r="V215" s="326"/>
      <c r="W215" s="326">
        <v>434.96359999999999</v>
      </c>
      <c r="X215" s="326"/>
      <c r="Y215" s="326">
        <f t="shared" si="66"/>
        <v>434.96359999999999</v>
      </c>
      <c r="Z215" s="326"/>
      <c r="AA215" s="326"/>
      <c r="AB215" s="326"/>
      <c r="AC215" s="326"/>
      <c r="AD215" s="326"/>
    </row>
    <row r="216" spans="1:30" s="280" customFormat="1">
      <c r="A216" s="282"/>
      <c r="B216" s="333" t="s">
        <v>899</v>
      </c>
      <c r="C216" s="282"/>
      <c r="D216" s="282"/>
      <c r="E216" s="282"/>
      <c r="F216" s="282"/>
      <c r="G216" s="330"/>
      <c r="H216" s="330"/>
      <c r="I216" s="330"/>
      <c r="J216" s="330"/>
      <c r="K216" s="330"/>
      <c r="L216" s="330"/>
      <c r="M216" s="330"/>
      <c r="N216" s="322"/>
      <c r="O216" s="322"/>
      <c r="P216" s="322"/>
      <c r="Q216" s="322"/>
      <c r="R216" s="322"/>
      <c r="S216" s="322"/>
      <c r="T216" s="322"/>
      <c r="U216" s="322"/>
      <c r="V216" s="322"/>
      <c r="W216" s="322"/>
      <c r="X216" s="322"/>
      <c r="Y216" s="322"/>
      <c r="Z216" s="322"/>
      <c r="AA216" s="322"/>
      <c r="AB216" s="322"/>
      <c r="AC216" s="322"/>
      <c r="AD216" s="322"/>
    </row>
    <row r="217" spans="1:30">
      <c r="A217" s="283"/>
      <c r="B217" s="334" t="s">
        <v>900</v>
      </c>
      <c r="C217" s="283"/>
      <c r="D217" s="283"/>
      <c r="E217" s="283"/>
      <c r="F217" s="283"/>
      <c r="G217" s="325">
        <v>0</v>
      </c>
      <c r="H217" s="325"/>
      <c r="I217" s="325"/>
      <c r="J217" s="325"/>
      <c r="K217" s="325">
        <v>0</v>
      </c>
      <c r="L217" s="325"/>
      <c r="M217" s="325"/>
      <c r="N217" s="326"/>
      <c r="O217" s="326"/>
      <c r="P217" s="326">
        <v>8.0000000000000004E-4</v>
      </c>
      <c r="Q217" s="326"/>
      <c r="R217" s="326"/>
      <c r="S217" s="326">
        <v>0</v>
      </c>
      <c r="T217" s="326"/>
      <c r="U217" s="326"/>
      <c r="V217" s="326">
        <f>S217</f>
        <v>0</v>
      </c>
      <c r="W217" s="326">
        <v>8.0000000000000004E-4</v>
      </c>
      <c r="X217" s="326"/>
      <c r="Y217" s="326"/>
      <c r="Z217" s="326">
        <f>W217</f>
        <v>8.0000000000000004E-4</v>
      </c>
      <c r="AA217" s="326"/>
      <c r="AB217" s="326"/>
      <c r="AC217" s="326"/>
      <c r="AD217" s="326"/>
    </row>
    <row r="218" spans="1:30" ht="31.5">
      <c r="A218" s="283"/>
      <c r="B218" s="334" t="s">
        <v>901</v>
      </c>
      <c r="C218" s="283"/>
      <c r="D218" s="283"/>
      <c r="E218" s="283"/>
      <c r="F218" s="283"/>
      <c r="G218" s="325">
        <v>2500</v>
      </c>
      <c r="H218" s="325"/>
      <c r="I218" s="325"/>
      <c r="J218" s="325"/>
      <c r="K218" s="325">
        <v>0</v>
      </c>
      <c r="L218" s="325"/>
      <c r="M218" s="325"/>
      <c r="N218" s="326"/>
      <c r="O218" s="326"/>
      <c r="P218" s="326">
        <v>0</v>
      </c>
      <c r="Q218" s="326"/>
      <c r="R218" s="326"/>
      <c r="S218" s="326">
        <v>0</v>
      </c>
      <c r="T218" s="326"/>
      <c r="U218" s="326">
        <f>S218</f>
        <v>0</v>
      </c>
      <c r="V218" s="326"/>
      <c r="W218" s="326">
        <v>2369.08</v>
      </c>
      <c r="X218" s="326"/>
      <c r="Y218" s="326">
        <f>W218</f>
        <v>2369.08</v>
      </c>
      <c r="Z218" s="326"/>
      <c r="AA218" s="326"/>
      <c r="AB218" s="326"/>
      <c r="AC218" s="326"/>
      <c r="AD218" s="326"/>
    </row>
    <row r="219" spans="1:30" s="280" customFormat="1">
      <c r="A219" s="282"/>
      <c r="B219" s="333" t="s">
        <v>902</v>
      </c>
      <c r="C219" s="282"/>
      <c r="D219" s="282"/>
      <c r="E219" s="282"/>
      <c r="F219" s="282"/>
      <c r="G219" s="330"/>
      <c r="H219" s="330"/>
      <c r="I219" s="330"/>
      <c r="J219" s="330"/>
      <c r="K219" s="330"/>
      <c r="L219" s="330"/>
      <c r="M219" s="330"/>
      <c r="N219" s="322"/>
      <c r="O219" s="322"/>
      <c r="P219" s="322"/>
      <c r="Q219" s="322"/>
      <c r="R219" s="322"/>
      <c r="S219" s="322"/>
      <c r="T219" s="322"/>
      <c r="U219" s="322"/>
      <c r="V219" s="322"/>
      <c r="W219" s="322"/>
      <c r="X219" s="322"/>
      <c r="Y219" s="322"/>
      <c r="Z219" s="322"/>
      <c r="AA219" s="322"/>
      <c r="AB219" s="322"/>
      <c r="AC219" s="322"/>
      <c r="AD219" s="322"/>
    </row>
    <row r="220" spans="1:30" ht="78.75">
      <c r="A220" s="283"/>
      <c r="B220" s="334" t="s">
        <v>903</v>
      </c>
      <c r="C220" s="283"/>
      <c r="D220" s="283"/>
      <c r="E220" s="283"/>
      <c r="F220" s="283"/>
      <c r="G220" s="325">
        <v>49270.061000000002</v>
      </c>
      <c r="H220" s="325"/>
      <c r="I220" s="325"/>
      <c r="J220" s="325"/>
      <c r="K220" s="325">
        <v>31332.136999999999</v>
      </c>
      <c r="L220" s="325"/>
      <c r="M220" s="325"/>
      <c r="N220" s="326"/>
      <c r="O220" s="326"/>
      <c r="P220" s="326">
        <v>31332.136999999999</v>
      </c>
      <c r="Q220" s="326"/>
      <c r="R220" s="326"/>
      <c r="S220" s="326">
        <v>600</v>
      </c>
      <c r="T220" s="326"/>
      <c r="U220" s="326"/>
      <c r="V220" s="326">
        <f t="shared" ref="V220:V221" si="67">S220</f>
        <v>600</v>
      </c>
      <c r="W220" s="326">
        <v>600</v>
      </c>
      <c r="X220" s="326"/>
      <c r="Y220" s="326"/>
      <c r="Z220" s="326">
        <f t="shared" ref="Z220:Z221" si="68">W220</f>
        <v>600</v>
      </c>
      <c r="AA220" s="326">
        <f t="shared" si="61"/>
        <v>100</v>
      </c>
      <c r="AB220" s="326"/>
      <c r="AC220" s="326"/>
      <c r="AD220" s="326">
        <f t="shared" si="62"/>
        <v>100</v>
      </c>
    </row>
    <row r="221" spans="1:30" ht="78.75">
      <c r="A221" s="283"/>
      <c r="B221" s="334" t="s">
        <v>903</v>
      </c>
      <c r="C221" s="283"/>
      <c r="D221" s="283"/>
      <c r="E221" s="283"/>
      <c r="F221" s="283"/>
      <c r="G221" s="325">
        <v>49270.061000000002</v>
      </c>
      <c r="H221" s="325"/>
      <c r="I221" s="325"/>
      <c r="J221" s="325"/>
      <c r="K221" s="325">
        <v>19064.146000000001</v>
      </c>
      <c r="L221" s="325"/>
      <c r="M221" s="325"/>
      <c r="N221" s="326"/>
      <c r="O221" s="326"/>
      <c r="P221" s="326">
        <v>21459.77</v>
      </c>
      <c r="Q221" s="326"/>
      <c r="R221" s="326"/>
      <c r="S221" s="326">
        <v>0</v>
      </c>
      <c r="T221" s="326"/>
      <c r="U221" s="326"/>
      <c r="V221" s="326">
        <f t="shared" si="67"/>
        <v>0</v>
      </c>
      <c r="W221" s="326">
        <v>122</v>
      </c>
      <c r="X221" s="326"/>
      <c r="Y221" s="326"/>
      <c r="Z221" s="326">
        <f t="shared" si="68"/>
        <v>122</v>
      </c>
      <c r="AA221" s="326"/>
      <c r="AB221" s="326"/>
      <c r="AC221" s="326"/>
      <c r="AD221" s="326"/>
    </row>
    <row r="222" spans="1:30" s="280" customFormat="1">
      <c r="A222" s="282"/>
      <c r="B222" s="333" t="s">
        <v>904</v>
      </c>
      <c r="C222" s="282"/>
      <c r="D222" s="282"/>
      <c r="E222" s="282"/>
      <c r="F222" s="282"/>
      <c r="G222" s="330"/>
      <c r="H222" s="330"/>
      <c r="I222" s="330"/>
      <c r="J222" s="330"/>
      <c r="K222" s="330"/>
      <c r="L222" s="330"/>
      <c r="M222" s="330"/>
      <c r="N222" s="322"/>
      <c r="O222" s="322"/>
      <c r="P222" s="322"/>
      <c r="Q222" s="322"/>
      <c r="R222" s="322"/>
      <c r="S222" s="322"/>
      <c r="T222" s="322"/>
      <c r="U222" s="322"/>
      <c r="V222" s="322"/>
      <c r="W222" s="322"/>
      <c r="X222" s="322"/>
      <c r="Y222" s="322"/>
      <c r="Z222" s="322"/>
      <c r="AA222" s="322"/>
      <c r="AB222" s="322"/>
      <c r="AC222" s="322"/>
      <c r="AD222" s="322"/>
    </row>
    <row r="223" spans="1:30" ht="47.25">
      <c r="A223" s="283"/>
      <c r="B223" s="334" t="s">
        <v>905</v>
      </c>
      <c r="C223" s="283"/>
      <c r="D223" s="283"/>
      <c r="E223" s="283"/>
      <c r="F223" s="283"/>
      <c r="G223" s="325">
        <v>181253</v>
      </c>
      <c r="H223" s="325"/>
      <c r="I223" s="325"/>
      <c r="J223" s="325"/>
      <c r="K223" s="325">
        <v>7268.3521629999996</v>
      </c>
      <c r="L223" s="325"/>
      <c r="M223" s="325"/>
      <c r="N223" s="326"/>
      <c r="O223" s="326"/>
      <c r="P223" s="326">
        <v>9715.5631630000007</v>
      </c>
      <c r="Q223" s="326"/>
      <c r="R223" s="326"/>
      <c r="S223" s="326">
        <v>5500</v>
      </c>
      <c r="T223" s="326"/>
      <c r="U223" s="326"/>
      <c r="V223" s="326">
        <f>S223</f>
        <v>5500</v>
      </c>
      <c r="W223" s="326">
        <v>4710.6350000000002</v>
      </c>
      <c r="X223" s="326"/>
      <c r="Y223" s="326"/>
      <c r="Z223" s="326">
        <f>W223</f>
        <v>4710.6350000000002</v>
      </c>
      <c r="AA223" s="326">
        <f t="shared" si="61"/>
        <v>85.647909090909096</v>
      </c>
      <c r="AB223" s="326"/>
      <c r="AC223" s="326"/>
      <c r="AD223" s="326">
        <f t="shared" si="62"/>
        <v>85.647909090909096</v>
      </c>
    </row>
    <row r="224" spans="1:30" ht="47.25">
      <c r="A224" s="283"/>
      <c r="B224" s="334" t="s">
        <v>905</v>
      </c>
      <c r="C224" s="283"/>
      <c r="D224" s="283"/>
      <c r="E224" s="283"/>
      <c r="F224" s="283"/>
      <c r="G224" s="325">
        <v>181253</v>
      </c>
      <c r="H224" s="325"/>
      <c r="I224" s="325"/>
      <c r="J224" s="325"/>
      <c r="K224" s="325">
        <v>17427.997100000001</v>
      </c>
      <c r="L224" s="325"/>
      <c r="M224" s="325"/>
      <c r="N224" s="326"/>
      <c r="O224" s="326"/>
      <c r="P224" s="326">
        <v>36196.575499999999</v>
      </c>
      <c r="Q224" s="326"/>
      <c r="R224" s="326"/>
      <c r="S224" s="326">
        <v>40000</v>
      </c>
      <c r="T224" s="326">
        <f t="shared" ref="T224:T225" si="69">S224</f>
        <v>40000</v>
      </c>
      <c r="U224" s="326"/>
      <c r="V224" s="326"/>
      <c r="W224" s="326">
        <v>23200.721799999999</v>
      </c>
      <c r="X224" s="326">
        <f t="shared" ref="X224:X225" si="70">W224</f>
        <v>23200.721799999999</v>
      </c>
      <c r="Y224" s="326"/>
      <c r="Z224" s="326"/>
      <c r="AA224" s="326">
        <f t="shared" si="61"/>
        <v>58.001804499999999</v>
      </c>
      <c r="AB224" s="326">
        <f t="shared" si="61"/>
        <v>58.001804499999999</v>
      </c>
      <c r="AC224" s="326"/>
      <c r="AD224" s="326"/>
    </row>
    <row r="225" spans="1:30" ht="47.25">
      <c r="A225" s="283"/>
      <c r="B225" s="334" t="s">
        <v>905</v>
      </c>
      <c r="C225" s="283"/>
      <c r="D225" s="283"/>
      <c r="E225" s="283"/>
      <c r="F225" s="283"/>
      <c r="G225" s="325">
        <v>181253</v>
      </c>
      <c r="H225" s="325"/>
      <c r="I225" s="325"/>
      <c r="J225" s="325"/>
      <c r="K225" s="325">
        <v>4342.9969000000001</v>
      </c>
      <c r="L225" s="325"/>
      <c r="M225" s="325"/>
      <c r="N225" s="326"/>
      <c r="O225" s="326"/>
      <c r="P225" s="326">
        <v>9049.1414999999997</v>
      </c>
      <c r="Q225" s="326"/>
      <c r="R225" s="326"/>
      <c r="S225" s="326">
        <v>10000</v>
      </c>
      <c r="T225" s="326">
        <f t="shared" si="69"/>
        <v>10000</v>
      </c>
      <c r="U225" s="326"/>
      <c r="V225" s="326"/>
      <c r="W225" s="326">
        <v>5800.1772000000001</v>
      </c>
      <c r="X225" s="326">
        <f t="shared" si="70"/>
        <v>5800.1772000000001</v>
      </c>
      <c r="Y225" s="326"/>
      <c r="Z225" s="326"/>
      <c r="AA225" s="326">
        <f t="shared" si="61"/>
        <v>58.001771999999995</v>
      </c>
      <c r="AB225" s="326">
        <f t="shared" si="61"/>
        <v>58.001771999999995</v>
      </c>
      <c r="AC225" s="326"/>
      <c r="AD225" s="326"/>
    </row>
    <row r="226" spans="1:30" s="280" customFormat="1" ht="31.5">
      <c r="A226" s="282"/>
      <c r="B226" s="333" t="s">
        <v>906</v>
      </c>
      <c r="C226" s="282"/>
      <c r="D226" s="282"/>
      <c r="E226" s="282"/>
      <c r="F226" s="282"/>
      <c r="G226" s="330"/>
      <c r="H226" s="330"/>
      <c r="I226" s="330"/>
      <c r="J226" s="330"/>
      <c r="K226" s="330"/>
      <c r="L226" s="330"/>
      <c r="M226" s="330"/>
      <c r="N226" s="322"/>
      <c r="O226" s="322"/>
      <c r="P226" s="322"/>
      <c r="Q226" s="322"/>
      <c r="R226" s="322"/>
      <c r="S226" s="322"/>
      <c r="T226" s="322"/>
      <c r="U226" s="322"/>
      <c r="V226" s="322"/>
      <c r="W226" s="322"/>
      <c r="X226" s="322"/>
      <c r="Y226" s="322"/>
      <c r="Z226" s="322"/>
      <c r="AA226" s="322"/>
      <c r="AB226" s="322"/>
      <c r="AC226" s="322"/>
      <c r="AD226" s="322"/>
    </row>
    <row r="227" spans="1:30" ht="31.5">
      <c r="A227" s="283"/>
      <c r="B227" s="334" t="s">
        <v>907</v>
      </c>
      <c r="C227" s="283"/>
      <c r="D227" s="283"/>
      <c r="E227" s="283"/>
      <c r="F227" s="283"/>
      <c r="G227" s="325">
        <v>1000</v>
      </c>
      <c r="H227" s="325"/>
      <c r="I227" s="325"/>
      <c r="J227" s="325"/>
      <c r="K227" s="325">
        <v>0</v>
      </c>
      <c r="L227" s="325"/>
      <c r="M227" s="325"/>
      <c r="N227" s="326"/>
      <c r="O227" s="326"/>
      <c r="P227" s="326">
        <v>20.350999999999999</v>
      </c>
      <c r="Q227" s="326"/>
      <c r="R227" s="326"/>
      <c r="S227" s="326">
        <v>0</v>
      </c>
      <c r="T227" s="326"/>
      <c r="U227" s="326"/>
      <c r="V227" s="326">
        <f>S227</f>
        <v>0</v>
      </c>
      <c r="W227" s="326">
        <v>20.350999999999999</v>
      </c>
      <c r="X227" s="326"/>
      <c r="Y227" s="326"/>
      <c r="Z227" s="326">
        <f>W227</f>
        <v>20.350999999999999</v>
      </c>
      <c r="AA227" s="326"/>
      <c r="AB227" s="326"/>
      <c r="AC227" s="326"/>
      <c r="AD227" s="326"/>
    </row>
    <row r="228" spans="1:30" s="280" customFormat="1" ht="31.5">
      <c r="A228" s="282"/>
      <c r="B228" s="333" t="s">
        <v>908</v>
      </c>
      <c r="C228" s="282"/>
      <c r="D228" s="282"/>
      <c r="E228" s="282"/>
      <c r="F228" s="282"/>
      <c r="G228" s="330"/>
      <c r="H228" s="330"/>
      <c r="I228" s="330"/>
      <c r="J228" s="330"/>
      <c r="K228" s="330"/>
      <c r="L228" s="330"/>
      <c r="M228" s="330"/>
      <c r="N228" s="322"/>
      <c r="O228" s="322"/>
      <c r="P228" s="322"/>
      <c r="Q228" s="322"/>
      <c r="R228" s="322"/>
      <c r="S228" s="322"/>
      <c r="T228" s="322"/>
      <c r="U228" s="322"/>
      <c r="V228" s="322"/>
      <c r="W228" s="322"/>
      <c r="X228" s="322"/>
      <c r="Y228" s="322"/>
      <c r="Z228" s="322"/>
      <c r="AA228" s="322"/>
      <c r="AB228" s="322"/>
      <c r="AC228" s="322"/>
      <c r="AD228" s="322"/>
    </row>
    <row r="229" spans="1:30" ht="47.25">
      <c r="A229" s="283"/>
      <c r="B229" s="334" t="s">
        <v>909</v>
      </c>
      <c r="C229" s="283"/>
      <c r="D229" s="283"/>
      <c r="E229" s="283"/>
      <c r="F229" s="283"/>
      <c r="G229" s="325">
        <v>14999.95</v>
      </c>
      <c r="H229" s="325"/>
      <c r="I229" s="325"/>
      <c r="J229" s="325"/>
      <c r="K229" s="325">
        <v>9918.0871999999999</v>
      </c>
      <c r="L229" s="325"/>
      <c r="M229" s="325"/>
      <c r="N229" s="326"/>
      <c r="O229" s="326"/>
      <c r="P229" s="326">
        <v>10175</v>
      </c>
      <c r="Q229" s="326"/>
      <c r="R229" s="326"/>
      <c r="S229" s="326">
        <v>0</v>
      </c>
      <c r="T229" s="326"/>
      <c r="U229" s="326"/>
      <c r="V229" s="326">
        <f t="shared" ref="V229:V230" si="71">S229</f>
        <v>0</v>
      </c>
      <c r="W229" s="326">
        <v>256.9128</v>
      </c>
      <c r="X229" s="326"/>
      <c r="Y229" s="326"/>
      <c r="Z229" s="326">
        <f t="shared" ref="Z229:Z230" si="72">W229</f>
        <v>256.9128</v>
      </c>
      <c r="AA229" s="326"/>
      <c r="AB229" s="326"/>
      <c r="AC229" s="326"/>
      <c r="AD229" s="326"/>
    </row>
    <row r="230" spans="1:30" ht="31.5">
      <c r="A230" s="283"/>
      <c r="B230" s="334" t="s">
        <v>910</v>
      </c>
      <c r="C230" s="283"/>
      <c r="D230" s="283"/>
      <c r="E230" s="283"/>
      <c r="F230" s="283"/>
      <c r="G230" s="325">
        <v>14981.163</v>
      </c>
      <c r="H230" s="325"/>
      <c r="I230" s="325"/>
      <c r="J230" s="325"/>
      <c r="K230" s="325">
        <v>6889.27</v>
      </c>
      <c r="L230" s="325"/>
      <c r="M230" s="325"/>
      <c r="N230" s="326"/>
      <c r="O230" s="326"/>
      <c r="P230" s="326">
        <v>8501.0220000000008</v>
      </c>
      <c r="Q230" s="326"/>
      <c r="R230" s="326"/>
      <c r="S230" s="326">
        <v>0</v>
      </c>
      <c r="T230" s="326"/>
      <c r="U230" s="326"/>
      <c r="V230" s="326">
        <f t="shared" si="71"/>
        <v>0</v>
      </c>
      <c r="W230" s="326">
        <v>251.62</v>
      </c>
      <c r="X230" s="326"/>
      <c r="Y230" s="326"/>
      <c r="Z230" s="326">
        <f t="shared" si="72"/>
        <v>251.62</v>
      </c>
      <c r="AA230" s="326"/>
      <c r="AB230" s="326"/>
      <c r="AC230" s="326"/>
      <c r="AD230" s="326"/>
    </row>
    <row r="231" spans="1:30" ht="47.25">
      <c r="A231" s="283"/>
      <c r="B231" s="334" t="s">
        <v>911</v>
      </c>
      <c r="C231" s="283"/>
      <c r="D231" s="283"/>
      <c r="E231" s="283"/>
      <c r="F231" s="283"/>
      <c r="G231" s="325">
        <v>14500</v>
      </c>
      <c r="H231" s="325"/>
      <c r="I231" s="325"/>
      <c r="J231" s="325"/>
      <c r="K231" s="325">
        <v>0</v>
      </c>
      <c r="L231" s="325"/>
      <c r="M231" s="325"/>
      <c r="N231" s="326"/>
      <c r="O231" s="326"/>
      <c r="P231" s="326">
        <v>0</v>
      </c>
      <c r="Q231" s="326"/>
      <c r="R231" s="326"/>
      <c r="S231" s="326">
        <v>513</v>
      </c>
      <c r="T231" s="326"/>
      <c r="U231" s="326">
        <f t="shared" ref="U231:U234" si="73">S231</f>
        <v>513</v>
      </c>
      <c r="V231" s="326"/>
      <c r="W231" s="326">
        <v>0</v>
      </c>
      <c r="X231" s="326"/>
      <c r="Y231" s="326">
        <f t="shared" ref="Y231:Y234" si="74">W231</f>
        <v>0</v>
      </c>
      <c r="Z231" s="326"/>
      <c r="AA231" s="326">
        <f t="shared" si="61"/>
        <v>0</v>
      </c>
      <c r="AB231" s="326"/>
      <c r="AC231" s="326">
        <f t="shared" ref="AC231:AC258" si="75">Y231/U231*100</f>
        <v>0</v>
      </c>
      <c r="AD231" s="326"/>
    </row>
    <row r="232" spans="1:30" ht="78.75">
      <c r="A232" s="283"/>
      <c r="B232" s="334" t="s">
        <v>912</v>
      </c>
      <c r="C232" s="283"/>
      <c r="D232" s="283"/>
      <c r="E232" s="283"/>
      <c r="F232" s="283"/>
      <c r="G232" s="325">
        <v>11000</v>
      </c>
      <c r="H232" s="325"/>
      <c r="I232" s="325"/>
      <c r="J232" s="325"/>
      <c r="K232" s="325">
        <v>0</v>
      </c>
      <c r="L232" s="325"/>
      <c r="M232" s="325"/>
      <c r="N232" s="326"/>
      <c r="O232" s="326"/>
      <c r="P232" s="326">
        <v>0</v>
      </c>
      <c r="Q232" s="326"/>
      <c r="R232" s="326"/>
      <c r="S232" s="326">
        <v>474</v>
      </c>
      <c r="T232" s="326"/>
      <c r="U232" s="326">
        <f t="shared" si="73"/>
        <v>474</v>
      </c>
      <c r="V232" s="326"/>
      <c r="W232" s="326">
        <v>0</v>
      </c>
      <c r="X232" s="326"/>
      <c r="Y232" s="326">
        <f t="shared" si="74"/>
        <v>0</v>
      </c>
      <c r="Z232" s="326"/>
      <c r="AA232" s="326">
        <f t="shared" si="61"/>
        <v>0</v>
      </c>
      <c r="AB232" s="326"/>
      <c r="AC232" s="326">
        <f t="shared" si="75"/>
        <v>0</v>
      </c>
      <c r="AD232" s="326"/>
    </row>
    <row r="233" spans="1:30" ht="63">
      <c r="A233" s="283"/>
      <c r="B233" s="334" t="s">
        <v>913</v>
      </c>
      <c r="C233" s="283"/>
      <c r="D233" s="283"/>
      <c r="E233" s="283"/>
      <c r="F233" s="283"/>
      <c r="G233" s="325">
        <v>14000</v>
      </c>
      <c r="H233" s="325"/>
      <c r="I233" s="325"/>
      <c r="J233" s="325"/>
      <c r="K233" s="325">
        <v>0</v>
      </c>
      <c r="L233" s="325"/>
      <c r="M233" s="325"/>
      <c r="N233" s="326"/>
      <c r="O233" s="326"/>
      <c r="P233" s="326">
        <v>0</v>
      </c>
      <c r="Q233" s="326"/>
      <c r="R233" s="326"/>
      <c r="S233" s="326">
        <v>510</v>
      </c>
      <c r="T233" s="326"/>
      <c r="U233" s="326">
        <f t="shared" si="73"/>
        <v>510</v>
      </c>
      <c r="V233" s="326"/>
      <c r="W233" s="326">
        <v>0</v>
      </c>
      <c r="X233" s="326"/>
      <c r="Y233" s="326">
        <f t="shared" si="74"/>
        <v>0</v>
      </c>
      <c r="Z233" s="326"/>
      <c r="AA233" s="326">
        <f t="shared" si="61"/>
        <v>0</v>
      </c>
      <c r="AB233" s="326"/>
      <c r="AC233" s="326">
        <f t="shared" si="75"/>
        <v>0</v>
      </c>
      <c r="AD233" s="326"/>
    </row>
    <row r="234" spans="1:30" ht="63">
      <c r="A234" s="283"/>
      <c r="B234" s="334" t="s">
        <v>914</v>
      </c>
      <c r="C234" s="283"/>
      <c r="D234" s="283"/>
      <c r="E234" s="283"/>
      <c r="F234" s="283"/>
      <c r="G234" s="325">
        <v>14400</v>
      </c>
      <c r="H234" s="325"/>
      <c r="I234" s="325"/>
      <c r="J234" s="325"/>
      <c r="K234" s="325">
        <v>0</v>
      </c>
      <c r="L234" s="325"/>
      <c r="M234" s="325"/>
      <c r="N234" s="326"/>
      <c r="O234" s="326"/>
      <c r="P234" s="326">
        <v>0</v>
      </c>
      <c r="Q234" s="326"/>
      <c r="R234" s="326"/>
      <c r="S234" s="326">
        <v>482</v>
      </c>
      <c r="T234" s="326"/>
      <c r="U234" s="326">
        <f t="shared" si="73"/>
        <v>482</v>
      </c>
      <c r="V234" s="326"/>
      <c r="W234" s="326">
        <v>0</v>
      </c>
      <c r="X234" s="326"/>
      <c r="Y234" s="326">
        <f t="shared" si="74"/>
        <v>0</v>
      </c>
      <c r="Z234" s="326"/>
      <c r="AA234" s="326">
        <f t="shared" si="61"/>
        <v>0</v>
      </c>
      <c r="AB234" s="326"/>
      <c r="AC234" s="326">
        <f t="shared" si="75"/>
        <v>0</v>
      </c>
      <c r="AD234" s="326"/>
    </row>
    <row r="235" spans="1:30" s="280" customFormat="1" ht="31.5">
      <c r="A235" s="282"/>
      <c r="B235" s="333" t="s">
        <v>915</v>
      </c>
      <c r="C235" s="282"/>
      <c r="D235" s="282"/>
      <c r="E235" s="282"/>
      <c r="F235" s="282"/>
      <c r="G235" s="330"/>
      <c r="H235" s="330"/>
      <c r="I235" s="330"/>
      <c r="J235" s="330"/>
      <c r="K235" s="330"/>
      <c r="L235" s="330"/>
      <c r="M235" s="330"/>
      <c r="N235" s="322"/>
      <c r="O235" s="322"/>
      <c r="P235" s="322"/>
      <c r="Q235" s="322"/>
      <c r="R235" s="322"/>
      <c r="S235" s="322"/>
      <c r="T235" s="322"/>
      <c r="U235" s="322"/>
      <c r="V235" s="322"/>
      <c r="W235" s="322"/>
      <c r="X235" s="322"/>
      <c r="Y235" s="322"/>
      <c r="Z235" s="322"/>
      <c r="AA235" s="322"/>
      <c r="AB235" s="322"/>
      <c r="AC235" s="322"/>
      <c r="AD235" s="322"/>
    </row>
    <row r="236" spans="1:30" ht="31.5">
      <c r="A236" s="283"/>
      <c r="B236" s="334" t="s">
        <v>833</v>
      </c>
      <c r="C236" s="283"/>
      <c r="D236" s="283"/>
      <c r="E236" s="283"/>
      <c r="F236" s="283"/>
      <c r="G236" s="325">
        <v>17702.178464000001</v>
      </c>
      <c r="H236" s="325"/>
      <c r="I236" s="325"/>
      <c r="J236" s="325"/>
      <c r="K236" s="325">
        <v>0</v>
      </c>
      <c r="L236" s="325"/>
      <c r="M236" s="325"/>
      <c r="N236" s="326"/>
      <c r="O236" s="326"/>
      <c r="P236" s="326">
        <v>0</v>
      </c>
      <c r="Q236" s="326"/>
      <c r="R236" s="326"/>
      <c r="S236" s="326">
        <v>17713</v>
      </c>
      <c r="T236" s="326"/>
      <c r="U236" s="326"/>
      <c r="V236" s="326">
        <f t="shared" ref="V236:V238" si="76">S236</f>
        <v>17713</v>
      </c>
      <c r="W236" s="326">
        <v>17613.943744</v>
      </c>
      <c r="X236" s="326"/>
      <c r="Y236" s="326"/>
      <c r="Z236" s="326">
        <f t="shared" ref="Z236:Z238" si="77">W236</f>
        <v>17613.943744</v>
      </c>
      <c r="AA236" s="326">
        <f t="shared" si="61"/>
        <v>99.440770868853392</v>
      </c>
      <c r="AB236" s="326"/>
      <c r="AC236" s="326"/>
      <c r="AD236" s="326">
        <f t="shared" si="62"/>
        <v>99.440770868853392</v>
      </c>
    </row>
    <row r="237" spans="1:30" ht="47.25">
      <c r="A237" s="283"/>
      <c r="B237" s="334" t="s">
        <v>916</v>
      </c>
      <c r="C237" s="283"/>
      <c r="D237" s="283"/>
      <c r="E237" s="283"/>
      <c r="F237" s="283"/>
      <c r="G237" s="325">
        <v>1856.9290000000001</v>
      </c>
      <c r="H237" s="325"/>
      <c r="I237" s="325"/>
      <c r="J237" s="325"/>
      <c r="K237" s="325">
        <v>1180.414</v>
      </c>
      <c r="L237" s="325"/>
      <c r="M237" s="325"/>
      <c r="N237" s="326"/>
      <c r="O237" s="326"/>
      <c r="P237" s="326">
        <v>1180.414</v>
      </c>
      <c r="Q237" s="326"/>
      <c r="R237" s="326"/>
      <c r="S237" s="326">
        <v>0</v>
      </c>
      <c r="T237" s="326"/>
      <c r="U237" s="326"/>
      <c r="V237" s="326">
        <f t="shared" si="76"/>
        <v>0</v>
      </c>
      <c r="W237" s="326">
        <v>21.13776</v>
      </c>
      <c r="X237" s="326"/>
      <c r="Y237" s="326"/>
      <c r="Z237" s="326">
        <f t="shared" si="77"/>
        <v>21.13776</v>
      </c>
      <c r="AA237" s="326"/>
      <c r="AB237" s="326"/>
      <c r="AC237" s="326"/>
      <c r="AD237" s="326"/>
    </row>
    <row r="238" spans="1:30" ht="78.75">
      <c r="A238" s="283"/>
      <c r="B238" s="334" t="s">
        <v>917</v>
      </c>
      <c r="C238" s="283"/>
      <c r="D238" s="283"/>
      <c r="E238" s="283"/>
      <c r="F238" s="283"/>
      <c r="G238" s="325">
        <v>1127.4749999999999</v>
      </c>
      <c r="H238" s="325"/>
      <c r="I238" s="325"/>
      <c r="J238" s="325"/>
      <c r="K238" s="325">
        <v>0</v>
      </c>
      <c r="L238" s="325"/>
      <c r="M238" s="325"/>
      <c r="N238" s="326"/>
      <c r="O238" s="326"/>
      <c r="P238" s="326">
        <v>0</v>
      </c>
      <c r="Q238" s="326"/>
      <c r="R238" s="326"/>
      <c r="S238" s="326">
        <v>0</v>
      </c>
      <c r="T238" s="326"/>
      <c r="U238" s="326"/>
      <c r="V238" s="326">
        <f t="shared" si="76"/>
        <v>0</v>
      </c>
      <c r="W238" s="326">
        <v>685.90453300000001</v>
      </c>
      <c r="X238" s="326"/>
      <c r="Y238" s="326"/>
      <c r="Z238" s="326">
        <f t="shared" si="77"/>
        <v>685.90453300000001</v>
      </c>
      <c r="AA238" s="326"/>
      <c r="AB238" s="326"/>
      <c r="AC238" s="326"/>
      <c r="AD238" s="326"/>
    </row>
    <row r="239" spans="1:30" s="280" customFormat="1">
      <c r="A239" s="282"/>
      <c r="B239" s="333" t="s">
        <v>279</v>
      </c>
      <c r="C239" s="282"/>
      <c r="D239" s="282"/>
      <c r="E239" s="282"/>
      <c r="F239" s="282"/>
      <c r="G239" s="330"/>
      <c r="H239" s="330"/>
      <c r="I239" s="330"/>
      <c r="J239" s="330"/>
      <c r="K239" s="330"/>
      <c r="L239" s="330"/>
      <c r="M239" s="330"/>
      <c r="N239" s="322"/>
      <c r="O239" s="322"/>
      <c r="P239" s="322"/>
      <c r="Q239" s="322"/>
      <c r="R239" s="322"/>
      <c r="S239" s="322"/>
      <c r="T239" s="322"/>
      <c r="U239" s="322"/>
      <c r="V239" s="322"/>
      <c r="W239" s="322"/>
      <c r="X239" s="322"/>
      <c r="Y239" s="322"/>
      <c r="Z239" s="322"/>
      <c r="AA239" s="322"/>
      <c r="AB239" s="322"/>
      <c r="AC239" s="322"/>
      <c r="AD239" s="322"/>
    </row>
    <row r="240" spans="1:30" ht="47.25">
      <c r="A240" s="283"/>
      <c r="B240" s="334" t="s">
        <v>918</v>
      </c>
      <c r="C240" s="283"/>
      <c r="D240" s="283"/>
      <c r="E240" s="283"/>
      <c r="F240" s="283"/>
      <c r="G240" s="325">
        <v>95023.354000000007</v>
      </c>
      <c r="H240" s="325"/>
      <c r="I240" s="325"/>
      <c r="J240" s="325"/>
      <c r="K240" s="325">
        <v>30043.038</v>
      </c>
      <c r="L240" s="325"/>
      <c r="M240" s="325"/>
      <c r="N240" s="326"/>
      <c r="O240" s="326"/>
      <c r="P240" s="326">
        <v>30643.038</v>
      </c>
      <c r="Q240" s="326"/>
      <c r="R240" s="326"/>
      <c r="S240" s="326">
        <v>0</v>
      </c>
      <c r="T240" s="326"/>
      <c r="U240" s="326"/>
      <c r="V240" s="326">
        <f t="shared" ref="V240:V245" si="78">S240</f>
        <v>0</v>
      </c>
      <c r="W240" s="326">
        <v>600</v>
      </c>
      <c r="X240" s="326"/>
      <c r="Y240" s="326"/>
      <c r="Z240" s="326">
        <f t="shared" ref="Z240:Z245" si="79">W240</f>
        <v>600</v>
      </c>
      <c r="AA240" s="326"/>
      <c r="AB240" s="326"/>
      <c r="AC240" s="326"/>
      <c r="AD240" s="326"/>
    </row>
    <row r="241" spans="1:30" ht="47.25">
      <c r="A241" s="283"/>
      <c r="B241" s="334" t="s">
        <v>919</v>
      </c>
      <c r="C241" s="283"/>
      <c r="D241" s="283"/>
      <c r="E241" s="283"/>
      <c r="F241" s="283"/>
      <c r="G241" s="325">
        <v>89794.088543000005</v>
      </c>
      <c r="H241" s="325"/>
      <c r="I241" s="325"/>
      <c r="J241" s="325"/>
      <c r="K241" s="325">
        <v>72157.667000000001</v>
      </c>
      <c r="L241" s="325"/>
      <c r="M241" s="325"/>
      <c r="N241" s="326"/>
      <c r="O241" s="326"/>
      <c r="P241" s="326">
        <v>72657.667000000001</v>
      </c>
      <c r="Q241" s="326"/>
      <c r="R241" s="326"/>
      <c r="S241" s="326">
        <v>0</v>
      </c>
      <c r="T241" s="326"/>
      <c r="U241" s="326"/>
      <c r="V241" s="326">
        <f t="shared" si="78"/>
        <v>0</v>
      </c>
      <c r="W241" s="326">
        <v>500</v>
      </c>
      <c r="X241" s="326"/>
      <c r="Y241" s="326"/>
      <c r="Z241" s="326">
        <f t="shared" si="79"/>
        <v>500</v>
      </c>
      <c r="AA241" s="326"/>
      <c r="AB241" s="326"/>
      <c r="AC241" s="326"/>
      <c r="AD241" s="326"/>
    </row>
    <row r="242" spans="1:30" ht="31.5">
      <c r="A242" s="283"/>
      <c r="B242" s="334" t="s">
        <v>920</v>
      </c>
      <c r="C242" s="283"/>
      <c r="D242" s="283"/>
      <c r="E242" s="283"/>
      <c r="F242" s="283"/>
      <c r="G242" s="325">
        <v>10000</v>
      </c>
      <c r="H242" s="325"/>
      <c r="I242" s="325"/>
      <c r="J242" s="325"/>
      <c r="K242" s="325">
        <v>41.689</v>
      </c>
      <c r="L242" s="325"/>
      <c r="M242" s="325"/>
      <c r="N242" s="326"/>
      <c r="O242" s="326"/>
      <c r="P242" s="326">
        <v>2747.3760000000002</v>
      </c>
      <c r="Q242" s="326"/>
      <c r="R242" s="326"/>
      <c r="S242" s="326">
        <v>0</v>
      </c>
      <c r="T242" s="326"/>
      <c r="U242" s="326"/>
      <c r="V242" s="326">
        <f t="shared" si="78"/>
        <v>0</v>
      </c>
      <c r="W242" s="326">
        <v>2705.6869999999999</v>
      </c>
      <c r="X242" s="326"/>
      <c r="Y242" s="326"/>
      <c r="Z242" s="326">
        <f t="shared" si="79"/>
        <v>2705.6869999999999</v>
      </c>
      <c r="AA242" s="326"/>
      <c r="AB242" s="326"/>
      <c r="AC242" s="326"/>
      <c r="AD242" s="326"/>
    </row>
    <row r="243" spans="1:30" ht="47.25">
      <c r="A243" s="283"/>
      <c r="B243" s="334" t="s">
        <v>921</v>
      </c>
      <c r="C243" s="283"/>
      <c r="D243" s="283"/>
      <c r="E243" s="283"/>
      <c r="F243" s="283"/>
      <c r="G243" s="325">
        <v>80000</v>
      </c>
      <c r="H243" s="325"/>
      <c r="I243" s="325"/>
      <c r="J243" s="325"/>
      <c r="K243" s="325">
        <v>0</v>
      </c>
      <c r="L243" s="325"/>
      <c r="M243" s="325"/>
      <c r="N243" s="326"/>
      <c r="O243" s="326"/>
      <c r="P243" s="326">
        <v>0</v>
      </c>
      <c r="Q243" s="326"/>
      <c r="R243" s="326"/>
      <c r="S243" s="326">
        <v>0</v>
      </c>
      <c r="T243" s="326"/>
      <c r="U243" s="326"/>
      <c r="V243" s="326">
        <f t="shared" si="78"/>
        <v>0</v>
      </c>
      <c r="W243" s="326">
        <v>874.798</v>
      </c>
      <c r="X243" s="326"/>
      <c r="Y243" s="326"/>
      <c r="Z243" s="326">
        <f t="shared" si="79"/>
        <v>874.798</v>
      </c>
      <c r="AA243" s="326"/>
      <c r="AB243" s="326"/>
      <c r="AC243" s="326"/>
      <c r="AD243" s="326"/>
    </row>
    <row r="244" spans="1:30" ht="47.25">
      <c r="A244" s="283"/>
      <c r="B244" s="334" t="s">
        <v>922</v>
      </c>
      <c r="C244" s="283"/>
      <c r="D244" s="283"/>
      <c r="E244" s="283"/>
      <c r="F244" s="283"/>
      <c r="G244" s="325">
        <v>124994.141</v>
      </c>
      <c r="H244" s="325"/>
      <c r="I244" s="325"/>
      <c r="J244" s="325"/>
      <c r="K244" s="325">
        <v>0</v>
      </c>
      <c r="L244" s="325"/>
      <c r="M244" s="325"/>
      <c r="N244" s="326"/>
      <c r="O244" s="326"/>
      <c r="P244" s="326">
        <v>0</v>
      </c>
      <c r="Q244" s="326"/>
      <c r="R244" s="326"/>
      <c r="S244" s="326">
        <v>0</v>
      </c>
      <c r="T244" s="326"/>
      <c r="U244" s="326"/>
      <c r="V244" s="326">
        <f t="shared" si="78"/>
        <v>0</v>
      </c>
      <c r="W244" s="326">
        <v>960</v>
      </c>
      <c r="X244" s="326"/>
      <c r="Y244" s="326"/>
      <c r="Z244" s="326">
        <f t="shared" si="79"/>
        <v>960</v>
      </c>
      <c r="AA244" s="326"/>
      <c r="AB244" s="326"/>
      <c r="AC244" s="326"/>
      <c r="AD244" s="326"/>
    </row>
    <row r="245" spans="1:30" ht="31.5">
      <c r="A245" s="283"/>
      <c r="B245" s="334" t="s">
        <v>923</v>
      </c>
      <c r="C245" s="283"/>
      <c r="D245" s="283"/>
      <c r="E245" s="283"/>
      <c r="F245" s="283"/>
      <c r="G245" s="325">
        <v>176042</v>
      </c>
      <c r="H245" s="325"/>
      <c r="I245" s="325"/>
      <c r="J245" s="325"/>
      <c r="K245" s="325">
        <v>0</v>
      </c>
      <c r="L245" s="325"/>
      <c r="M245" s="325"/>
      <c r="N245" s="326"/>
      <c r="O245" s="326"/>
      <c r="P245" s="326">
        <v>0</v>
      </c>
      <c r="Q245" s="326"/>
      <c r="R245" s="326"/>
      <c r="S245" s="326">
        <v>0</v>
      </c>
      <c r="T245" s="326"/>
      <c r="U245" s="326"/>
      <c r="V245" s="326">
        <f t="shared" si="78"/>
        <v>0</v>
      </c>
      <c r="W245" s="326">
        <v>670</v>
      </c>
      <c r="X245" s="326"/>
      <c r="Y245" s="326"/>
      <c r="Z245" s="326">
        <f t="shared" si="79"/>
        <v>670</v>
      </c>
      <c r="AA245" s="326"/>
      <c r="AB245" s="326"/>
      <c r="AC245" s="326"/>
      <c r="AD245" s="326"/>
    </row>
    <row r="246" spans="1:30" ht="47.25">
      <c r="A246" s="283"/>
      <c r="B246" s="334" t="s">
        <v>921</v>
      </c>
      <c r="C246" s="283"/>
      <c r="D246" s="283"/>
      <c r="E246" s="283"/>
      <c r="F246" s="283"/>
      <c r="G246" s="325">
        <v>80000</v>
      </c>
      <c r="H246" s="325"/>
      <c r="I246" s="325"/>
      <c r="J246" s="325"/>
      <c r="K246" s="325">
        <v>0</v>
      </c>
      <c r="L246" s="325"/>
      <c r="M246" s="325"/>
      <c r="N246" s="326"/>
      <c r="O246" s="326"/>
      <c r="P246" s="326">
        <v>0</v>
      </c>
      <c r="Q246" s="326"/>
      <c r="R246" s="326"/>
      <c r="S246" s="326">
        <v>40000</v>
      </c>
      <c r="T246" s="326"/>
      <c r="U246" s="326">
        <f t="shared" ref="U246:U252" si="80">S246</f>
        <v>40000</v>
      </c>
      <c r="V246" s="326"/>
      <c r="W246" s="326">
        <v>6600.8164260000003</v>
      </c>
      <c r="X246" s="326"/>
      <c r="Y246" s="326">
        <f t="shared" ref="Y246:Y252" si="81">W246</f>
        <v>6600.8164260000003</v>
      </c>
      <c r="Z246" s="326"/>
      <c r="AA246" s="326">
        <f t="shared" si="61"/>
        <v>16.502041065</v>
      </c>
      <c r="AB246" s="326"/>
      <c r="AC246" s="326">
        <f t="shared" si="75"/>
        <v>16.502041065</v>
      </c>
      <c r="AD246" s="326"/>
    </row>
    <row r="247" spans="1:30" ht="31.5">
      <c r="A247" s="283"/>
      <c r="B247" s="334" t="s">
        <v>923</v>
      </c>
      <c r="C247" s="283"/>
      <c r="D247" s="283"/>
      <c r="E247" s="283"/>
      <c r="F247" s="283"/>
      <c r="G247" s="325">
        <v>176042</v>
      </c>
      <c r="H247" s="325"/>
      <c r="I247" s="325"/>
      <c r="J247" s="325"/>
      <c r="K247" s="325">
        <v>0</v>
      </c>
      <c r="L247" s="325"/>
      <c r="M247" s="325"/>
      <c r="N247" s="326"/>
      <c r="O247" s="326"/>
      <c r="P247" s="326">
        <v>0</v>
      </c>
      <c r="Q247" s="326"/>
      <c r="R247" s="326"/>
      <c r="S247" s="326">
        <v>45000</v>
      </c>
      <c r="T247" s="326"/>
      <c r="U247" s="326">
        <f t="shared" si="80"/>
        <v>45000</v>
      </c>
      <c r="V247" s="326"/>
      <c r="W247" s="326">
        <v>2884.8890000000001</v>
      </c>
      <c r="X247" s="326"/>
      <c r="Y247" s="326">
        <f t="shared" si="81"/>
        <v>2884.8890000000001</v>
      </c>
      <c r="Z247" s="326"/>
      <c r="AA247" s="326">
        <f t="shared" si="61"/>
        <v>6.4108644444444449</v>
      </c>
      <c r="AB247" s="326"/>
      <c r="AC247" s="326">
        <f t="shared" si="75"/>
        <v>6.4108644444444449</v>
      </c>
      <c r="AD247" s="326"/>
    </row>
    <row r="248" spans="1:30" ht="63">
      <c r="A248" s="283"/>
      <c r="B248" s="334" t="s">
        <v>924</v>
      </c>
      <c r="C248" s="283"/>
      <c r="D248" s="283"/>
      <c r="E248" s="283"/>
      <c r="F248" s="283"/>
      <c r="G248" s="325">
        <v>1000</v>
      </c>
      <c r="H248" s="325"/>
      <c r="I248" s="325"/>
      <c r="J248" s="325"/>
      <c r="K248" s="325">
        <v>886.76199999999994</v>
      </c>
      <c r="L248" s="325"/>
      <c r="M248" s="325"/>
      <c r="N248" s="326"/>
      <c r="O248" s="326"/>
      <c r="P248" s="326">
        <v>911.03099999999995</v>
      </c>
      <c r="Q248" s="326"/>
      <c r="R248" s="326"/>
      <c r="S248" s="326">
        <v>0</v>
      </c>
      <c r="T248" s="326"/>
      <c r="U248" s="326">
        <f t="shared" si="80"/>
        <v>0</v>
      </c>
      <c r="V248" s="326"/>
      <c r="W248" s="326">
        <v>24.268999999999998</v>
      </c>
      <c r="X248" s="326"/>
      <c r="Y248" s="326">
        <f t="shared" si="81"/>
        <v>24.268999999999998</v>
      </c>
      <c r="Z248" s="326"/>
      <c r="AA248" s="326"/>
      <c r="AB248" s="326"/>
      <c r="AC248" s="326"/>
      <c r="AD248" s="326"/>
    </row>
    <row r="249" spans="1:30" ht="47.25">
      <c r="A249" s="283"/>
      <c r="B249" s="334" t="s">
        <v>925</v>
      </c>
      <c r="C249" s="283"/>
      <c r="D249" s="283"/>
      <c r="E249" s="283"/>
      <c r="F249" s="283"/>
      <c r="G249" s="325">
        <v>1810.4110000000001</v>
      </c>
      <c r="H249" s="325"/>
      <c r="I249" s="325"/>
      <c r="J249" s="325"/>
      <c r="K249" s="325">
        <v>1667.52</v>
      </c>
      <c r="L249" s="325"/>
      <c r="M249" s="325"/>
      <c r="N249" s="326"/>
      <c r="O249" s="326"/>
      <c r="P249" s="326">
        <v>1715.2909999999999</v>
      </c>
      <c r="Q249" s="326"/>
      <c r="R249" s="326"/>
      <c r="S249" s="326">
        <v>0</v>
      </c>
      <c r="T249" s="326"/>
      <c r="U249" s="326">
        <f t="shared" si="80"/>
        <v>0</v>
      </c>
      <c r="V249" s="326"/>
      <c r="W249" s="326">
        <v>47.771000000000001</v>
      </c>
      <c r="X249" s="326"/>
      <c r="Y249" s="326">
        <f t="shared" si="81"/>
        <v>47.771000000000001</v>
      </c>
      <c r="Z249" s="326"/>
      <c r="AA249" s="326"/>
      <c r="AB249" s="326"/>
      <c r="AC249" s="326"/>
      <c r="AD249" s="326"/>
    </row>
    <row r="250" spans="1:30" ht="31.5">
      <c r="A250" s="283"/>
      <c r="B250" s="334" t="s">
        <v>926</v>
      </c>
      <c r="C250" s="283"/>
      <c r="D250" s="283"/>
      <c r="E250" s="283"/>
      <c r="F250" s="283"/>
      <c r="G250" s="325">
        <v>5196.16</v>
      </c>
      <c r="H250" s="325"/>
      <c r="I250" s="325"/>
      <c r="J250" s="325"/>
      <c r="K250" s="325">
        <v>0</v>
      </c>
      <c r="L250" s="325"/>
      <c r="M250" s="325"/>
      <c r="N250" s="326"/>
      <c r="O250" s="326"/>
      <c r="P250" s="326">
        <v>0</v>
      </c>
      <c r="Q250" s="326"/>
      <c r="R250" s="326"/>
      <c r="S250" s="326">
        <v>0</v>
      </c>
      <c r="T250" s="326"/>
      <c r="U250" s="326">
        <f t="shared" si="80"/>
        <v>0</v>
      </c>
      <c r="V250" s="326"/>
      <c r="W250" s="326">
        <v>4725.7910000000002</v>
      </c>
      <c r="X250" s="326"/>
      <c r="Y250" s="326">
        <f t="shared" si="81"/>
        <v>4725.7910000000002</v>
      </c>
      <c r="Z250" s="326"/>
      <c r="AA250" s="326"/>
      <c r="AB250" s="326"/>
      <c r="AC250" s="326"/>
      <c r="AD250" s="326"/>
    </row>
    <row r="251" spans="1:30" ht="31.5">
      <c r="A251" s="283"/>
      <c r="B251" s="334" t="s">
        <v>927</v>
      </c>
      <c r="C251" s="283"/>
      <c r="D251" s="283"/>
      <c r="E251" s="283"/>
      <c r="F251" s="283"/>
      <c r="G251" s="325">
        <v>13865</v>
      </c>
      <c r="H251" s="325"/>
      <c r="I251" s="325"/>
      <c r="J251" s="325"/>
      <c r="K251" s="325">
        <v>0</v>
      </c>
      <c r="L251" s="325"/>
      <c r="M251" s="325"/>
      <c r="N251" s="326"/>
      <c r="O251" s="326"/>
      <c r="P251" s="326">
        <v>0</v>
      </c>
      <c r="Q251" s="326"/>
      <c r="R251" s="326"/>
      <c r="S251" s="326">
        <v>0</v>
      </c>
      <c r="T251" s="326"/>
      <c r="U251" s="326">
        <f t="shared" si="80"/>
        <v>0</v>
      </c>
      <c r="V251" s="326"/>
      <c r="W251" s="326">
        <v>12625.849</v>
      </c>
      <c r="X251" s="326"/>
      <c r="Y251" s="326">
        <f t="shared" si="81"/>
        <v>12625.849</v>
      </c>
      <c r="Z251" s="326"/>
      <c r="AA251" s="326"/>
      <c r="AB251" s="326"/>
      <c r="AC251" s="326"/>
      <c r="AD251" s="326"/>
    </row>
    <row r="252" spans="1:30" ht="47.25">
      <c r="A252" s="283"/>
      <c r="B252" s="334" t="s">
        <v>922</v>
      </c>
      <c r="C252" s="283"/>
      <c r="D252" s="283"/>
      <c r="E252" s="283"/>
      <c r="F252" s="283"/>
      <c r="G252" s="325">
        <v>124994.141</v>
      </c>
      <c r="H252" s="325"/>
      <c r="I252" s="325"/>
      <c r="J252" s="325"/>
      <c r="K252" s="325">
        <v>0</v>
      </c>
      <c r="L252" s="325"/>
      <c r="M252" s="325"/>
      <c r="N252" s="326"/>
      <c r="O252" s="326"/>
      <c r="P252" s="326">
        <v>0</v>
      </c>
      <c r="Q252" s="326"/>
      <c r="R252" s="326"/>
      <c r="S252" s="326">
        <v>40000</v>
      </c>
      <c r="T252" s="326"/>
      <c r="U252" s="326">
        <f t="shared" si="80"/>
        <v>40000</v>
      </c>
      <c r="V252" s="326"/>
      <c r="W252" s="326">
        <v>3170.3539999999998</v>
      </c>
      <c r="X252" s="326"/>
      <c r="Y252" s="326">
        <f t="shared" si="81"/>
        <v>3170.3539999999998</v>
      </c>
      <c r="Z252" s="326"/>
      <c r="AA252" s="326">
        <f t="shared" si="61"/>
        <v>7.9258849999999992</v>
      </c>
      <c r="AB252" s="326"/>
      <c r="AC252" s="326">
        <f t="shared" si="75"/>
        <v>7.9258849999999992</v>
      </c>
      <c r="AD252" s="326"/>
    </row>
    <row r="253" spans="1:30" s="280" customFormat="1">
      <c r="A253" s="282"/>
      <c r="B253" s="333" t="s">
        <v>399</v>
      </c>
      <c r="C253" s="282"/>
      <c r="D253" s="282"/>
      <c r="E253" s="282"/>
      <c r="F253" s="282"/>
      <c r="G253" s="330"/>
      <c r="H253" s="330"/>
      <c r="I253" s="330"/>
      <c r="J253" s="330"/>
      <c r="K253" s="330"/>
      <c r="L253" s="330"/>
      <c r="M253" s="330"/>
      <c r="N253" s="322"/>
      <c r="O253" s="322"/>
      <c r="P253" s="322"/>
      <c r="Q253" s="322"/>
      <c r="R253" s="322"/>
      <c r="S253" s="322"/>
      <c r="T253" s="322"/>
      <c r="U253" s="322"/>
      <c r="V253" s="322"/>
      <c r="W253" s="322"/>
      <c r="X253" s="322"/>
      <c r="Y253" s="322"/>
      <c r="Z253" s="322"/>
      <c r="AA253" s="322"/>
      <c r="AB253" s="322"/>
      <c r="AC253" s="322"/>
      <c r="AD253" s="322"/>
    </row>
    <row r="254" spans="1:30" ht="31.5">
      <c r="A254" s="283"/>
      <c r="B254" s="334" t="s">
        <v>928</v>
      </c>
      <c r="C254" s="283"/>
      <c r="D254" s="283"/>
      <c r="E254" s="283"/>
      <c r="F254" s="283"/>
      <c r="G254" s="325">
        <v>89500</v>
      </c>
      <c r="H254" s="325"/>
      <c r="I254" s="325"/>
      <c r="J254" s="325"/>
      <c r="K254" s="325">
        <v>78570.97</v>
      </c>
      <c r="L254" s="325"/>
      <c r="M254" s="325"/>
      <c r="N254" s="326"/>
      <c r="O254" s="326"/>
      <c r="P254" s="326">
        <v>78571</v>
      </c>
      <c r="Q254" s="326"/>
      <c r="R254" s="326"/>
      <c r="S254" s="326">
        <v>0</v>
      </c>
      <c r="T254" s="326"/>
      <c r="U254" s="326"/>
      <c r="V254" s="326">
        <f t="shared" ref="V254:V257" si="82">S254</f>
        <v>0</v>
      </c>
      <c r="W254" s="326">
        <v>0.03</v>
      </c>
      <c r="X254" s="326"/>
      <c r="Y254" s="326"/>
      <c r="Z254" s="326">
        <f t="shared" ref="Z254:Z257" si="83">W254</f>
        <v>0.03</v>
      </c>
      <c r="AA254" s="326"/>
      <c r="AB254" s="326"/>
      <c r="AC254" s="326"/>
      <c r="AD254" s="326"/>
    </row>
    <row r="255" spans="1:30" ht="31.5">
      <c r="A255" s="283"/>
      <c r="B255" s="334" t="s">
        <v>929</v>
      </c>
      <c r="C255" s="283"/>
      <c r="D255" s="283"/>
      <c r="E255" s="283"/>
      <c r="F255" s="283"/>
      <c r="G255" s="325">
        <v>36000</v>
      </c>
      <c r="H255" s="325"/>
      <c r="I255" s="325"/>
      <c r="J255" s="325"/>
      <c r="K255" s="325">
        <v>16681.258000000002</v>
      </c>
      <c r="L255" s="325"/>
      <c r="M255" s="325"/>
      <c r="N255" s="326"/>
      <c r="O255" s="326"/>
      <c r="P255" s="326">
        <v>21358.231</v>
      </c>
      <c r="Q255" s="326"/>
      <c r="R255" s="326"/>
      <c r="S255" s="326">
        <v>0</v>
      </c>
      <c r="T255" s="326"/>
      <c r="U255" s="326"/>
      <c r="V255" s="326">
        <f t="shared" si="82"/>
        <v>0</v>
      </c>
      <c r="W255" s="326">
        <v>355.40899999999999</v>
      </c>
      <c r="X255" s="326"/>
      <c r="Y255" s="326"/>
      <c r="Z255" s="326">
        <f t="shared" si="83"/>
        <v>355.40899999999999</v>
      </c>
      <c r="AA255" s="326"/>
      <c r="AB255" s="326"/>
      <c r="AC255" s="326"/>
      <c r="AD255" s="326"/>
    </row>
    <row r="256" spans="1:30" ht="47.25">
      <c r="A256" s="283"/>
      <c r="B256" s="334" t="s">
        <v>930</v>
      </c>
      <c r="C256" s="283"/>
      <c r="D256" s="283"/>
      <c r="E256" s="283"/>
      <c r="F256" s="283"/>
      <c r="G256" s="325">
        <v>18000</v>
      </c>
      <c r="H256" s="325"/>
      <c r="I256" s="325"/>
      <c r="J256" s="325"/>
      <c r="K256" s="325">
        <v>12590.493</v>
      </c>
      <c r="L256" s="325"/>
      <c r="M256" s="325"/>
      <c r="N256" s="326"/>
      <c r="O256" s="326"/>
      <c r="P256" s="326">
        <v>13000</v>
      </c>
      <c r="Q256" s="326"/>
      <c r="R256" s="326"/>
      <c r="S256" s="326">
        <v>0</v>
      </c>
      <c r="T256" s="326"/>
      <c r="U256" s="326"/>
      <c r="V256" s="326">
        <f t="shared" si="82"/>
        <v>0</v>
      </c>
      <c r="W256" s="326">
        <v>409.50700000000001</v>
      </c>
      <c r="X256" s="326"/>
      <c r="Y256" s="326"/>
      <c r="Z256" s="326">
        <f t="shared" si="83"/>
        <v>409.50700000000001</v>
      </c>
      <c r="AA256" s="326"/>
      <c r="AB256" s="326"/>
      <c r="AC256" s="326"/>
      <c r="AD256" s="326"/>
    </row>
    <row r="257" spans="1:30" ht="47.25">
      <c r="A257" s="283"/>
      <c r="B257" s="334" t="s">
        <v>931</v>
      </c>
      <c r="C257" s="283"/>
      <c r="D257" s="283"/>
      <c r="E257" s="283"/>
      <c r="F257" s="283"/>
      <c r="G257" s="325">
        <v>100000</v>
      </c>
      <c r="H257" s="325"/>
      <c r="I257" s="325"/>
      <c r="J257" s="325"/>
      <c r="K257" s="325">
        <v>0</v>
      </c>
      <c r="L257" s="325"/>
      <c r="M257" s="325"/>
      <c r="N257" s="326"/>
      <c r="O257" s="326"/>
      <c r="P257" s="326">
        <v>0</v>
      </c>
      <c r="Q257" s="326"/>
      <c r="R257" s="326"/>
      <c r="S257" s="326">
        <v>500</v>
      </c>
      <c r="T257" s="326"/>
      <c r="U257" s="326"/>
      <c r="V257" s="326">
        <f t="shared" si="82"/>
        <v>500</v>
      </c>
      <c r="W257" s="326">
        <v>500</v>
      </c>
      <c r="X257" s="326"/>
      <c r="Y257" s="326"/>
      <c r="Z257" s="326">
        <f t="shared" si="83"/>
        <v>500</v>
      </c>
      <c r="AA257" s="326">
        <f t="shared" si="61"/>
        <v>100</v>
      </c>
      <c r="AB257" s="326"/>
      <c r="AC257" s="326"/>
      <c r="AD257" s="326">
        <f t="shared" si="62"/>
        <v>100</v>
      </c>
    </row>
    <row r="258" spans="1:30" ht="31.5">
      <c r="A258" s="283"/>
      <c r="B258" s="334" t="s">
        <v>932</v>
      </c>
      <c r="C258" s="283"/>
      <c r="D258" s="283"/>
      <c r="E258" s="283"/>
      <c r="F258" s="283"/>
      <c r="G258" s="325">
        <v>185000</v>
      </c>
      <c r="H258" s="325"/>
      <c r="I258" s="325"/>
      <c r="J258" s="325"/>
      <c r="K258" s="325">
        <v>1600</v>
      </c>
      <c r="L258" s="325"/>
      <c r="M258" s="325"/>
      <c r="N258" s="326"/>
      <c r="O258" s="326"/>
      <c r="P258" s="326">
        <v>1600</v>
      </c>
      <c r="Q258" s="326"/>
      <c r="R258" s="326"/>
      <c r="S258" s="326">
        <v>90000</v>
      </c>
      <c r="T258" s="326"/>
      <c r="U258" s="326">
        <f t="shared" ref="U258:U260" si="84">S258</f>
        <v>90000</v>
      </c>
      <c r="V258" s="326"/>
      <c r="W258" s="326">
        <v>60206.476000000002</v>
      </c>
      <c r="X258" s="326"/>
      <c r="Y258" s="326">
        <f t="shared" ref="Y258:Y260" si="85">W258</f>
        <v>60206.476000000002</v>
      </c>
      <c r="Z258" s="326"/>
      <c r="AA258" s="326">
        <f t="shared" si="61"/>
        <v>66.896084444444455</v>
      </c>
      <c r="AB258" s="326"/>
      <c r="AC258" s="326">
        <f t="shared" si="75"/>
        <v>66.896084444444455</v>
      </c>
      <c r="AD258" s="326"/>
    </row>
    <row r="259" spans="1:30" ht="31.5">
      <c r="A259" s="283"/>
      <c r="B259" s="334" t="s">
        <v>933</v>
      </c>
      <c r="C259" s="283"/>
      <c r="D259" s="283"/>
      <c r="E259" s="283"/>
      <c r="F259" s="283"/>
      <c r="G259" s="325">
        <v>3800</v>
      </c>
      <c r="H259" s="325"/>
      <c r="I259" s="325"/>
      <c r="J259" s="325"/>
      <c r="K259" s="325">
        <v>2903.1610000000001</v>
      </c>
      <c r="L259" s="325"/>
      <c r="M259" s="325"/>
      <c r="N259" s="326"/>
      <c r="O259" s="326"/>
      <c r="P259" s="326">
        <v>3000</v>
      </c>
      <c r="Q259" s="326"/>
      <c r="R259" s="326"/>
      <c r="S259" s="326">
        <v>0</v>
      </c>
      <c r="T259" s="326"/>
      <c r="U259" s="326">
        <f t="shared" si="84"/>
        <v>0</v>
      </c>
      <c r="V259" s="326"/>
      <c r="W259" s="326">
        <v>96.838999999999999</v>
      </c>
      <c r="X259" s="326"/>
      <c r="Y259" s="326">
        <f t="shared" si="85"/>
        <v>96.838999999999999</v>
      </c>
      <c r="Z259" s="326"/>
      <c r="AA259" s="326"/>
      <c r="AB259" s="326"/>
      <c r="AC259" s="326"/>
      <c r="AD259" s="326"/>
    </row>
    <row r="260" spans="1:30" ht="31.5">
      <c r="A260" s="283"/>
      <c r="B260" s="334" t="s">
        <v>934</v>
      </c>
      <c r="C260" s="283"/>
      <c r="D260" s="283"/>
      <c r="E260" s="283"/>
      <c r="F260" s="283"/>
      <c r="G260" s="325">
        <v>6065.9160000000002</v>
      </c>
      <c r="H260" s="325"/>
      <c r="I260" s="325"/>
      <c r="J260" s="325"/>
      <c r="K260" s="325">
        <v>3863.5149999999999</v>
      </c>
      <c r="L260" s="325"/>
      <c r="M260" s="325"/>
      <c r="N260" s="326"/>
      <c r="O260" s="326"/>
      <c r="P260" s="326">
        <v>4000</v>
      </c>
      <c r="Q260" s="326"/>
      <c r="R260" s="326"/>
      <c r="S260" s="326">
        <v>0</v>
      </c>
      <c r="T260" s="326"/>
      <c r="U260" s="326">
        <f t="shared" si="84"/>
        <v>0</v>
      </c>
      <c r="V260" s="326"/>
      <c r="W260" s="326">
        <v>136.48500000000001</v>
      </c>
      <c r="X260" s="326"/>
      <c r="Y260" s="326">
        <f t="shared" si="85"/>
        <v>136.48500000000001</v>
      </c>
      <c r="Z260" s="326"/>
      <c r="AA260" s="326"/>
      <c r="AB260" s="326"/>
      <c r="AC260" s="326"/>
      <c r="AD260" s="326"/>
    </row>
    <row r="261" spans="1:30" s="280" customFormat="1">
      <c r="A261" s="282"/>
      <c r="B261" s="333" t="s">
        <v>332</v>
      </c>
      <c r="C261" s="282"/>
      <c r="D261" s="282"/>
      <c r="E261" s="282"/>
      <c r="F261" s="282"/>
      <c r="G261" s="330"/>
      <c r="H261" s="330"/>
      <c r="I261" s="330"/>
      <c r="J261" s="330"/>
      <c r="K261" s="330"/>
      <c r="L261" s="330"/>
      <c r="M261" s="330"/>
      <c r="N261" s="322"/>
      <c r="O261" s="322"/>
      <c r="P261" s="322"/>
      <c r="Q261" s="322"/>
      <c r="R261" s="322"/>
      <c r="S261" s="322"/>
      <c r="T261" s="322"/>
      <c r="U261" s="322"/>
      <c r="V261" s="322"/>
      <c r="W261" s="322"/>
      <c r="X261" s="322"/>
      <c r="Y261" s="322"/>
      <c r="Z261" s="322"/>
      <c r="AA261" s="322"/>
      <c r="AB261" s="322"/>
      <c r="AC261" s="322"/>
      <c r="AD261" s="322"/>
    </row>
    <row r="262" spans="1:30" ht="47.25">
      <c r="A262" s="283"/>
      <c r="B262" s="334" t="s">
        <v>935</v>
      </c>
      <c r="C262" s="283"/>
      <c r="D262" s="283"/>
      <c r="E262" s="283"/>
      <c r="F262" s="283"/>
      <c r="G262" s="325">
        <v>76196</v>
      </c>
      <c r="H262" s="325"/>
      <c r="I262" s="325"/>
      <c r="J262" s="325"/>
      <c r="K262" s="325">
        <v>4330.2430000000004</v>
      </c>
      <c r="L262" s="325"/>
      <c r="M262" s="325"/>
      <c r="N262" s="326"/>
      <c r="O262" s="326"/>
      <c r="P262" s="326">
        <v>20568.28</v>
      </c>
      <c r="Q262" s="326"/>
      <c r="R262" s="326"/>
      <c r="S262" s="326">
        <v>0</v>
      </c>
      <c r="T262" s="326"/>
      <c r="U262" s="326"/>
      <c r="V262" s="326">
        <f t="shared" ref="V262:V268" si="86">S262</f>
        <v>0</v>
      </c>
      <c r="W262" s="326">
        <v>16238.037</v>
      </c>
      <c r="X262" s="326"/>
      <c r="Y262" s="326"/>
      <c r="Z262" s="326">
        <f t="shared" ref="Z262:Z268" si="87">W262</f>
        <v>16238.037</v>
      </c>
      <c r="AA262" s="326"/>
      <c r="AB262" s="326"/>
      <c r="AC262" s="326"/>
      <c r="AD262" s="326"/>
    </row>
    <row r="263" spans="1:30" ht="47.25">
      <c r="A263" s="283"/>
      <c r="B263" s="334" t="s">
        <v>936</v>
      </c>
      <c r="C263" s="283"/>
      <c r="D263" s="283"/>
      <c r="E263" s="283"/>
      <c r="F263" s="283"/>
      <c r="G263" s="325">
        <v>55564.792999999998</v>
      </c>
      <c r="H263" s="325"/>
      <c r="I263" s="325"/>
      <c r="J263" s="325"/>
      <c r="K263" s="325">
        <v>15246.933000000001</v>
      </c>
      <c r="L263" s="325"/>
      <c r="M263" s="325"/>
      <c r="N263" s="326"/>
      <c r="O263" s="326"/>
      <c r="P263" s="326">
        <v>30934.403999999999</v>
      </c>
      <c r="Q263" s="326"/>
      <c r="R263" s="326"/>
      <c r="S263" s="326">
        <v>0</v>
      </c>
      <c r="T263" s="326"/>
      <c r="U263" s="326"/>
      <c r="V263" s="326">
        <f t="shared" si="86"/>
        <v>0</v>
      </c>
      <c r="W263" s="326">
        <v>15687.471</v>
      </c>
      <c r="X263" s="326"/>
      <c r="Y263" s="326"/>
      <c r="Z263" s="326">
        <f t="shared" si="87"/>
        <v>15687.471</v>
      </c>
      <c r="AA263" s="326"/>
      <c r="AB263" s="326"/>
      <c r="AC263" s="326"/>
      <c r="AD263" s="326"/>
    </row>
    <row r="264" spans="1:30" ht="31.5">
      <c r="A264" s="283"/>
      <c r="B264" s="334" t="s">
        <v>937</v>
      </c>
      <c r="C264" s="283"/>
      <c r="D264" s="283"/>
      <c r="E264" s="283"/>
      <c r="F264" s="283"/>
      <c r="G264" s="325">
        <v>19000</v>
      </c>
      <c r="H264" s="325"/>
      <c r="I264" s="325"/>
      <c r="J264" s="325"/>
      <c r="K264" s="325">
        <v>16472.59</v>
      </c>
      <c r="L264" s="325"/>
      <c r="M264" s="325"/>
      <c r="N264" s="326"/>
      <c r="O264" s="326"/>
      <c r="P264" s="326">
        <v>16759</v>
      </c>
      <c r="Q264" s="326"/>
      <c r="R264" s="326"/>
      <c r="S264" s="326">
        <v>0</v>
      </c>
      <c r="T264" s="326"/>
      <c r="U264" s="326"/>
      <c r="V264" s="326">
        <f t="shared" si="86"/>
        <v>0</v>
      </c>
      <c r="W264" s="326">
        <v>286.41000000000003</v>
      </c>
      <c r="X264" s="326"/>
      <c r="Y264" s="326"/>
      <c r="Z264" s="326">
        <f t="shared" si="87"/>
        <v>286.41000000000003</v>
      </c>
      <c r="AA264" s="326"/>
      <c r="AB264" s="326"/>
      <c r="AC264" s="326"/>
      <c r="AD264" s="326"/>
    </row>
    <row r="265" spans="1:30" ht="31.5">
      <c r="A265" s="283"/>
      <c r="B265" s="334" t="s">
        <v>938</v>
      </c>
      <c r="C265" s="283"/>
      <c r="D265" s="283"/>
      <c r="E265" s="283"/>
      <c r="F265" s="283"/>
      <c r="G265" s="325">
        <v>14671</v>
      </c>
      <c r="H265" s="325"/>
      <c r="I265" s="325"/>
      <c r="J265" s="325"/>
      <c r="K265" s="325">
        <v>9822.8430000000008</v>
      </c>
      <c r="L265" s="325"/>
      <c r="M265" s="325"/>
      <c r="N265" s="326"/>
      <c r="O265" s="326"/>
      <c r="P265" s="326">
        <v>12000</v>
      </c>
      <c r="Q265" s="326"/>
      <c r="R265" s="326"/>
      <c r="S265" s="326">
        <v>0</v>
      </c>
      <c r="T265" s="326"/>
      <c r="U265" s="326"/>
      <c r="V265" s="326">
        <f t="shared" si="86"/>
        <v>0</v>
      </c>
      <c r="W265" s="326">
        <v>762.58799999999997</v>
      </c>
      <c r="X265" s="326"/>
      <c r="Y265" s="326"/>
      <c r="Z265" s="326">
        <f t="shared" si="87"/>
        <v>762.58799999999997</v>
      </c>
      <c r="AA265" s="326"/>
      <c r="AB265" s="326"/>
      <c r="AC265" s="326"/>
      <c r="AD265" s="326"/>
    </row>
    <row r="266" spans="1:30" ht="31.5">
      <c r="A266" s="283"/>
      <c r="B266" s="334" t="s">
        <v>939</v>
      </c>
      <c r="C266" s="283"/>
      <c r="D266" s="283"/>
      <c r="E266" s="283"/>
      <c r="F266" s="283"/>
      <c r="G266" s="325">
        <v>29550</v>
      </c>
      <c r="H266" s="325"/>
      <c r="I266" s="325"/>
      <c r="J266" s="325"/>
      <c r="K266" s="325">
        <v>26588.904999999999</v>
      </c>
      <c r="L266" s="325"/>
      <c r="M266" s="325"/>
      <c r="N266" s="326"/>
      <c r="O266" s="326"/>
      <c r="P266" s="326">
        <v>26938.904999999999</v>
      </c>
      <c r="Q266" s="326"/>
      <c r="R266" s="326"/>
      <c r="S266" s="326">
        <v>0</v>
      </c>
      <c r="T266" s="326"/>
      <c r="U266" s="326"/>
      <c r="V266" s="326">
        <f t="shared" si="86"/>
        <v>0</v>
      </c>
      <c r="W266" s="326">
        <v>411.09499999999935</v>
      </c>
      <c r="X266" s="326"/>
      <c r="Y266" s="326"/>
      <c r="Z266" s="326">
        <f t="shared" si="87"/>
        <v>411.09499999999935</v>
      </c>
      <c r="AA266" s="326"/>
      <c r="AB266" s="326"/>
      <c r="AC266" s="326"/>
      <c r="AD266" s="326"/>
    </row>
    <row r="267" spans="1:30" ht="47.25">
      <c r="A267" s="283"/>
      <c r="B267" s="334" t="s">
        <v>940</v>
      </c>
      <c r="C267" s="283"/>
      <c r="D267" s="283"/>
      <c r="E267" s="283"/>
      <c r="F267" s="283"/>
      <c r="G267" s="325">
        <v>82000</v>
      </c>
      <c r="H267" s="325"/>
      <c r="I267" s="325"/>
      <c r="J267" s="325"/>
      <c r="K267" s="325">
        <v>420.57900000000001</v>
      </c>
      <c r="L267" s="325"/>
      <c r="M267" s="325"/>
      <c r="N267" s="326"/>
      <c r="O267" s="326"/>
      <c r="P267" s="326">
        <v>420.57900000000001</v>
      </c>
      <c r="Q267" s="326"/>
      <c r="R267" s="326"/>
      <c r="S267" s="326">
        <v>0</v>
      </c>
      <c r="T267" s="326"/>
      <c r="U267" s="326"/>
      <c r="V267" s="326">
        <f t="shared" si="86"/>
        <v>0</v>
      </c>
      <c r="W267" s="326">
        <v>529.42100000000005</v>
      </c>
      <c r="X267" s="326"/>
      <c r="Y267" s="326"/>
      <c r="Z267" s="326">
        <f t="shared" si="87"/>
        <v>529.42100000000005</v>
      </c>
      <c r="AA267" s="326"/>
      <c r="AB267" s="326"/>
      <c r="AC267" s="326"/>
      <c r="AD267" s="326"/>
    </row>
    <row r="268" spans="1:30" ht="31.5">
      <c r="A268" s="283"/>
      <c r="B268" s="334" t="s">
        <v>941</v>
      </c>
      <c r="C268" s="283"/>
      <c r="D268" s="283"/>
      <c r="E268" s="283"/>
      <c r="F268" s="283"/>
      <c r="G268" s="325">
        <v>87000</v>
      </c>
      <c r="H268" s="325"/>
      <c r="I268" s="325"/>
      <c r="J268" s="325"/>
      <c r="K268" s="325">
        <v>0</v>
      </c>
      <c r="L268" s="325"/>
      <c r="M268" s="325"/>
      <c r="N268" s="326"/>
      <c r="O268" s="326"/>
      <c r="P268" s="326">
        <v>0</v>
      </c>
      <c r="Q268" s="326"/>
      <c r="R268" s="326"/>
      <c r="S268" s="326">
        <v>32000</v>
      </c>
      <c r="T268" s="326"/>
      <c r="U268" s="326"/>
      <c r="V268" s="326">
        <f t="shared" si="86"/>
        <v>32000</v>
      </c>
      <c r="W268" s="326">
        <v>14155.517</v>
      </c>
      <c r="X268" s="326"/>
      <c r="Y268" s="326"/>
      <c r="Z268" s="326">
        <f t="shared" si="87"/>
        <v>14155.517</v>
      </c>
      <c r="AA268" s="326">
        <f t="shared" ref="AA268:AA330" si="88">W268/S268*100</f>
        <v>44.235990624999999</v>
      </c>
      <c r="AB268" s="326"/>
      <c r="AC268" s="326"/>
      <c r="AD268" s="326">
        <f t="shared" ref="AD268:AD309" si="89">Z268/V268*100</f>
        <v>44.235990624999999</v>
      </c>
    </row>
    <row r="269" spans="1:30" ht="47.25">
      <c r="A269" s="283"/>
      <c r="B269" s="334" t="s">
        <v>942</v>
      </c>
      <c r="C269" s="283"/>
      <c r="D269" s="283"/>
      <c r="E269" s="283"/>
      <c r="F269" s="283"/>
      <c r="G269" s="325">
        <v>82000</v>
      </c>
      <c r="H269" s="325"/>
      <c r="I269" s="325"/>
      <c r="J269" s="325"/>
      <c r="K269" s="325">
        <v>0</v>
      </c>
      <c r="L269" s="325"/>
      <c r="M269" s="325"/>
      <c r="N269" s="326"/>
      <c r="O269" s="326"/>
      <c r="P269" s="326">
        <v>0</v>
      </c>
      <c r="Q269" s="326"/>
      <c r="R269" s="326"/>
      <c r="S269" s="326">
        <v>20000</v>
      </c>
      <c r="T269" s="326"/>
      <c r="U269" s="326">
        <f t="shared" ref="U269:U272" si="90">S269</f>
        <v>20000</v>
      </c>
      <c r="V269" s="326"/>
      <c r="W269" s="326">
        <v>19820.474999999999</v>
      </c>
      <c r="X269" s="326"/>
      <c r="Y269" s="326">
        <f t="shared" ref="Y269:Y272" si="91">W269</f>
        <v>19820.474999999999</v>
      </c>
      <c r="Z269" s="326"/>
      <c r="AA269" s="326">
        <f t="shared" si="88"/>
        <v>99.102374999999995</v>
      </c>
      <c r="AB269" s="326"/>
      <c r="AC269" s="326">
        <f t="shared" ref="AC269:AC330" si="92">Y269/U269*100</f>
        <v>99.102374999999995</v>
      </c>
      <c r="AD269" s="326"/>
    </row>
    <row r="270" spans="1:30" ht="47.25">
      <c r="A270" s="283"/>
      <c r="B270" s="334" t="s">
        <v>943</v>
      </c>
      <c r="C270" s="283"/>
      <c r="D270" s="283"/>
      <c r="E270" s="283"/>
      <c r="F270" s="283"/>
      <c r="G270" s="325">
        <v>85000</v>
      </c>
      <c r="H270" s="325"/>
      <c r="I270" s="325"/>
      <c r="J270" s="325"/>
      <c r="K270" s="325">
        <v>0</v>
      </c>
      <c r="L270" s="325"/>
      <c r="M270" s="325"/>
      <c r="N270" s="326"/>
      <c r="O270" s="326"/>
      <c r="P270" s="326">
        <v>0</v>
      </c>
      <c r="Q270" s="326"/>
      <c r="R270" s="326"/>
      <c r="S270" s="326">
        <v>17500</v>
      </c>
      <c r="T270" s="326"/>
      <c r="U270" s="326">
        <f t="shared" si="90"/>
        <v>17500</v>
      </c>
      <c r="V270" s="326"/>
      <c r="W270" s="326">
        <v>3370.7660000000001</v>
      </c>
      <c r="X270" s="326"/>
      <c r="Y270" s="326">
        <f t="shared" si="91"/>
        <v>3370.7660000000001</v>
      </c>
      <c r="Z270" s="326"/>
      <c r="AA270" s="326">
        <f t="shared" si="88"/>
        <v>19.261520000000001</v>
      </c>
      <c r="AB270" s="326"/>
      <c r="AC270" s="326">
        <f t="shared" si="92"/>
        <v>19.261520000000001</v>
      </c>
      <c r="AD270" s="326"/>
    </row>
    <row r="271" spans="1:30" ht="47.25">
      <c r="A271" s="283"/>
      <c r="B271" s="334" t="s">
        <v>944</v>
      </c>
      <c r="C271" s="283"/>
      <c r="D271" s="283"/>
      <c r="E271" s="283"/>
      <c r="F271" s="283"/>
      <c r="G271" s="325">
        <v>6983.3</v>
      </c>
      <c r="H271" s="325"/>
      <c r="I271" s="325"/>
      <c r="J271" s="325"/>
      <c r="K271" s="325">
        <v>1233.4490000000001</v>
      </c>
      <c r="L271" s="325"/>
      <c r="M271" s="325"/>
      <c r="N271" s="326"/>
      <c r="O271" s="326"/>
      <c r="P271" s="326">
        <v>4061.4490000000001</v>
      </c>
      <c r="Q271" s="326"/>
      <c r="R271" s="326"/>
      <c r="S271" s="326">
        <v>0</v>
      </c>
      <c r="T271" s="326"/>
      <c r="U271" s="326">
        <f t="shared" si="90"/>
        <v>0</v>
      </c>
      <c r="V271" s="326"/>
      <c r="W271" s="326">
        <v>2828</v>
      </c>
      <c r="X271" s="326"/>
      <c r="Y271" s="326">
        <f t="shared" si="91"/>
        <v>2828</v>
      </c>
      <c r="Z271" s="326"/>
      <c r="AA271" s="326"/>
      <c r="AB271" s="326"/>
      <c r="AC271" s="326"/>
      <c r="AD271" s="326"/>
    </row>
    <row r="272" spans="1:30" ht="47.25">
      <c r="A272" s="283"/>
      <c r="B272" s="334" t="s">
        <v>945</v>
      </c>
      <c r="C272" s="283"/>
      <c r="D272" s="283"/>
      <c r="E272" s="283"/>
      <c r="F272" s="283"/>
      <c r="G272" s="325">
        <v>119216</v>
      </c>
      <c r="H272" s="325"/>
      <c r="I272" s="325"/>
      <c r="J272" s="325"/>
      <c r="K272" s="325">
        <v>13060</v>
      </c>
      <c r="L272" s="325"/>
      <c r="M272" s="325"/>
      <c r="N272" s="326"/>
      <c r="O272" s="326"/>
      <c r="P272" s="326">
        <v>18000</v>
      </c>
      <c r="Q272" s="326"/>
      <c r="R272" s="326"/>
      <c r="S272" s="326">
        <v>0</v>
      </c>
      <c r="T272" s="326"/>
      <c r="U272" s="326">
        <f t="shared" si="90"/>
        <v>0</v>
      </c>
      <c r="V272" s="326"/>
      <c r="W272" s="326">
        <v>4940</v>
      </c>
      <c r="X272" s="326"/>
      <c r="Y272" s="326">
        <f t="shared" si="91"/>
        <v>4940</v>
      </c>
      <c r="Z272" s="326"/>
      <c r="AA272" s="326"/>
      <c r="AB272" s="326"/>
      <c r="AC272" s="326"/>
      <c r="AD272" s="326"/>
    </row>
    <row r="273" spans="1:30" s="280" customFormat="1">
      <c r="A273" s="282"/>
      <c r="B273" s="333" t="s">
        <v>383</v>
      </c>
      <c r="C273" s="282"/>
      <c r="D273" s="282"/>
      <c r="E273" s="282"/>
      <c r="F273" s="282"/>
      <c r="G273" s="330"/>
      <c r="H273" s="330"/>
      <c r="I273" s="330"/>
      <c r="J273" s="330"/>
      <c r="K273" s="330"/>
      <c r="L273" s="330"/>
      <c r="M273" s="330"/>
      <c r="N273" s="322"/>
      <c r="O273" s="322"/>
      <c r="P273" s="322"/>
      <c r="Q273" s="322"/>
      <c r="R273" s="322"/>
      <c r="S273" s="322"/>
      <c r="T273" s="322"/>
      <c r="U273" s="322"/>
      <c r="V273" s="322"/>
      <c r="W273" s="322"/>
      <c r="X273" s="322"/>
      <c r="Y273" s="322"/>
      <c r="Z273" s="322"/>
      <c r="AA273" s="322"/>
      <c r="AB273" s="322"/>
      <c r="AC273" s="322"/>
      <c r="AD273" s="322"/>
    </row>
    <row r="274" spans="1:30" ht="47.25">
      <c r="A274" s="283"/>
      <c r="B274" s="334" t="s">
        <v>946</v>
      </c>
      <c r="C274" s="283"/>
      <c r="D274" s="283"/>
      <c r="E274" s="283"/>
      <c r="F274" s="283"/>
      <c r="G274" s="325">
        <v>90798.232999999993</v>
      </c>
      <c r="H274" s="325"/>
      <c r="I274" s="325"/>
      <c r="J274" s="325"/>
      <c r="K274" s="325">
        <v>87986.236999999994</v>
      </c>
      <c r="L274" s="325"/>
      <c r="M274" s="325"/>
      <c r="N274" s="326"/>
      <c r="O274" s="326"/>
      <c r="P274" s="326">
        <v>88000</v>
      </c>
      <c r="Q274" s="326"/>
      <c r="R274" s="326"/>
      <c r="S274" s="326">
        <v>0</v>
      </c>
      <c r="T274" s="326"/>
      <c r="U274" s="326"/>
      <c r="V274" s="326">
        <f t="shared" ref="V274:V282" si="93">S274</f>
        <v>0</v>
      </c>
      <c r="W274" s="326">
        <v>13.763</v>
      </c>
      <c r="X274" s="326"/>
      <c r="Y274" s="326"/>
      <c r="Z274" s="326">
        <f t="shared" ref="Z274:Z282" si="94">W274</f>
        <v>13.763</v>
      </c>
      <c r="AA274" s="326"/>
      <c r="AB274" s="326"/>
      <c r="AC274" s="326"/>
      <c r="AD274" s="326"/>
    </row>
    <row r="275" spans="1:30" ht="47.25">
      <c r="A275" s="283"/>
      <c r="B275" s="334" t="s">
        <v>947</v>
      </c>
      <c r="C275" s="283"/>
      <c r="D275" s="283"/>
      <c r="E275" s="283"/>
      <c r="F275" s="283"/>
      <c r="G275" s="325">
        <v>0</v>
      </c>
      <c r="H275" s="325"/>
      <c r="I275" s="325"/>
      <c r="J275" s="325"/>
      <c r="K275" s="325">
        <v>0</v>
      </c>
      <c r="L275" s="325"/>
      <c r="M275" s="325"/>
      <c r="N275" s="326"/>
      <c r="O275" s="326"/>
      <c r="P275" s="326">
        <v>429.11799999999999</v>
      </c>
      <c r="Q275" s="326"/>
      <c r="R275" s="326"/>
      <c r="S275" s="326">
        <v>0</v>
      </c>
      <c r="T275" s="326"/>
      <c r="U275" s="326"/>
      <c r="V275" s="326">
        <f t="shared" si="93"/>
        <v>0</v>
      </c>
      <c r="W275" s="326">
        <v>429.11799999999999</v>
      </c>
      <c r="X275" s="326"/>
      <c r="Y275" s="326"/>
      <c r="Z275" s="326">
        <f t="shared" si="94"/>
        <v>429.11799999999999</v>
      </c>
      <c r="AA275" s="326"/>
      <c r="AB275" s="326"/>
      <c r="AC275" s="326"/>
      <c r="AD275" s="326"/>
    </row>
    <row r="276" spans="1:30" ht="63">
      <c r="A276" s="283"/>
      <c r="B276" s="334" t="s">
        <v>948</v>
      </c>
      <c r="C276" s="283"/>
      <c r="D276" s="283"/>
      <c r="E276" s="283"/>
      <c r="F276" s="283"/>
      <c r="G276" s="325">
        <v>229465.079</v>
      </c>
      <c r="H276" s="325"/>
      <c r="I276" s="325"/>
      <c r="J276" s="325"/>
      <c r="K276" s="325">
        <v>55113.235000000001</v>
      </c>
      <c r="L276" s="325"/>
      <c r="M276" s="325"/>
      <c r="N276" s="326"/>
      <c r="O276" s="326"/>
      <c r="P276" s="326">
        <v>69947</v>
      </c>
      <c r="Q276" s="326"/>
      <c r="R276" s="326"/>
      <c r="S276" s="326">
        <v>0</v>
      </c>
      <c r="T276" s="326"/>
      <c r="U276" s="326"/>
      <c r="V276" s="326">
        <f t="shared" si="93"/>
        <v>0</v>
      </c>
      <c r="W276" s="326">
        <v>14795.945</v>
      </c>
      <c r="X276" s="326"/>
      <c r="Y276" s="326"/>
      <c r="Z276" s="326">
        <f t="shared" si="94"/>
        <v>14795.945</v>
      </c>
      <c r="AA276" s="326"/>
      <c r="AB276" s="326"/>
      <c r="AC276" s="326"/>
      <c r="AD276" s="326"/>
    </row>
    <row r="277" spans="1:30" ht="63">
      <c r="A277" s="283"/>
      <c r="B277" s="334" t="s">
        <v>949</v>
      </c>
      <c r="C277" s="283"/>
      <c r="D277" s="283"/>
      <c r="E277" s="283"/>
      <c r="F277" s="283"/>
      <c r="G277" s="325">
        <v>41040</v>
      </c>
      <c r="H277" s="325"/>
      <c r="I277" s="325"/>
      <c r="J277" s="325"/>
      <c r="K277" s="325">
        <v>25083.008000000002</v>
      </c>
      <c r="L277" s="325"/>
      <c r="M277" s="325"/>
      <c r="N277" s="326"/>
      <c r="O277" s="326"/>
      <c r="P277" s="326">
        <v>25674.063999999998</v>
      </c>
      <c r="Q277" s="326"/>
      <c r="R277" s="326"/>
      <c r="S277" s="326">
        <v>0</v>
      </c>
      <c r="T277" s="326"/>
      <c r="U277" s="326"/>
      <c r="V277" s="326">
        <f t="shared" si="93"/>
        <v>0</v>
      </c>
      <c r="W277" s="326">
        <v>591.05600000000004</v>
      </c>
      <c r="X277" s="326"/>
      <c r="Y277" s="326"/>
      <c r="Z277" s="326">
        <f t="shared" si="94"/>
        <v>591.05600000000004</v>
      </c>
      <c r="AA277" s="326"/>
      <c r="AB277" s="326"/>
      <c r="AC277" s="326"/>
      <c r="AD277" s="326"/>
    </row>
    <row r="278" spans="1:30" ht="31.5">
      <c r="A278" s="283"/>
      <c r="B278" s="334" t="s">
        <v>950</v>
      </c>
      <c r="C278" s="283"/>
      <c r="D278" s="283"/>
      <c r="E278" s="283"/>
      <c r="F278" s="283"/>
      <c r="G278" s="325">
        <v>43800</v>
      </c>
      <c r="H278" s="325"/>
      <c r="I278" s="325"/>
      <c r="J278" s="325"/>
      <c r="K278" s="325">
        <v>39419.408000000003</v>
      </c>
      <c r="L278" s="325"/>
      <c r="M278" s="325"/>
      <c r="N278" s="326"/>
      <c r="O278" s="326"/>
      <c r="P278" s="326">
        <v>39780.851000000002</v>
      </c>
      <c r="Q278" s="326"/>
      <c r="R278" s="326"/>
      <c r="S278" s="326">
        <v>0</v>
      </c>
      <c r="T278" s="326"/>
      <c r="U278" s="326"/>
      <c r="V278" s="326">
        <f t="shared" si="93"/>
        <v>0</v>
      </c>
      <c r="W278" s="326">
        <v>31.128</v>
      </c>
      <c r="X278" s="326"/>
      <c r="Y278" s="326"/>
      <c r="Z278" s="326">
        <f t="shared" si="94"/>
        <v>31.128</v>
      </c>
      <c r="AA278" s="326"/>
      <c r="AB278" s="326"/>
      <c r="AC278" s="326"/>
      <c r="AD278" s="326"/>
    </row>
    <row r="279" spans="1:30" ht="31.5">
      <c r="A279" s="283"/>
      <c r="B279" s="334" t="s">
        <v>951</v>
      </c>
      <c r="C279" s="283"/>
      <c r="D279" s="283"/>
      <c r="E279" s="283"/>
      <c r="F279" s="283"/>
      <c r="G279" s="325">
        <v>16000</v>
      </c>
      <c r="H279" s="325"/>
      <c r="I279" s="325"/>
      <c r="J279" s="325"/>
      <c r="K279" s="325">
        <v>7141.8159999999998</v>
      </c>
      <c r="L279" s="325"/>
      <c r="M279" s="325"/>
      <c r="N279" s="326"/>
      <c r="O279" s="326"/>
      <c r="P279" s="326">
        <v>9579.6460000000006</v>
      </c>
      <c r="Q279" s="326"/>
      <c r="R279" s="326"/>
      <c r="S279" s="326">
        <v>0</v>
      </c>
      <c r="T279" s="326"/>
      <c r="U279" s="326"/>
      <c r="V279" s="326">
        <f t="shared" si="93"/>
        <v>0</v>
      </c>
      <c r="W279" s="326">
        <v>2437.83</v>
      </c>
      <c r="X279" s="326"/>
      <c r="Y279" s="326"/>
      <c r="Z279" s="326">
        <f t="shared" si="94"/>
        <v>2437.83</v>
      </c>
      <c r="AA279" s="326"/>
      <c r="AB279" s="326"/>
      <c r="AC279" s="326"/>
      <c r="AD279" s="326"/>
    </row>
    <row r="280" spans="1:30" ht="47.25">
      <c r="A280" s="283"/>
      <c r="B280" s="334" t="s">
        <v>952</v>
      </c>
      <c r="C280" s="283"/>
      <c r="D280" s="283"/>
      <c r="E280" s="283"/>
      <c r="F280" s="283"/>
      <c r="G280" s="325">
        <v>163638.753</v>
      </c>
      <c r="H280" s="325"/>
      <c r="I280" s="325"/>
      <c r="J280" s="325"/>
      <c r="K280" s="325">
        <v>9849.1584870000006</v>
      </c>
      <c r="L280" s="325"/>
      <c r="M280" s="325"/>
      <c r="N280" s="326"/>
      <c r="O280" s="326"/>
      <c r="P280" s="326">
        <v>10234.746487</v>
      </c>
      <c r="Q280" s="326"/>
      <c r="R280" s="326"/>
      <c r="S280" s="326">
        <v>20000</v>
      </c>
      <c r="T280" s="326"/>
      <c r="U280" s="326"/>
      <c r="V280" s="326">
        <f t="shared" si="93"/>
        <v>20000</v>
      </c>
      <c r="W280" s="326">
        <v>6619.3636999999999</v>
      </c>
      <c r="X280" s="326"/>
      <c r="Y280" s="326"/>
      <c r="Z280" s="326">
        <f t="shared" si="94"/>
        <v>6619.3636999999999</v>
      </c>
      <c r="AA280" s="326">
        <f t="shared" si="88"/>
        <v>33.096818499999998</v>
      </c>
      <c r="AB280" s="326"/>
      <c r="AC280" s="326"/>
      <c r="AD280" s="326">
        <f t="shared" si="89"/>
        <v>33.096818499999998</v>
      </c>
    </row>
    <row r="281" spans="1:30" ht="63">
      <c r="A281" s="283"/>
      <c r="B281" s="334" t="s">
        <v>953</v>
      </c>
      <c r="C281" s="283"/>
      <c r="D281" s="283"/>
      <c r="E281" s="283"/>
      <c r="F281" s="283"/>
      <c r="G281" s="325">
        <v>185000</v>
      </c>
      <c r="H281" s="325"/>
      <c r="I281" s="325"/>
      <c r="J281" s="325"/>
      <c r="K281" s="325">
        <v>0</v>
      </c>
      <c r="L281" s="325"/>
      <c r="M281" s="325"/>
      <c r="N281" s="326"/>
      <c r="O281" s="326"/>
      <c r="P281" s="326">
        <v>0</v>
      </c>
      <c r="Q281" s="326"/>
      <c r="R281" s="326"/>
      <c r="S281" s="326">
        <v>0</v>
      </c>
      <c r="T281" s="326"/>
      <c r="U281" s="326"/>
      <c r="V281" s="326">
        <f t="shared" si="93"/>
        <v>0</v>
      </c>
      <c r="W281" s="326">
        <v>1200</v>
      </c>
      <c r="X281" s="326"/>
      <c r="Y281" s="326"/>
      <c r="Z281" s="326">
        <f t="shared" si="94"/>
        <v>1200</v>
      </c>
      <c r="AA281" s="326"/>
      <c r="AB281" s="326"/>
      <c r="AC281" s="326"/>
      <c r="AD281" s="326"/>
    </row>
    <row r="282" spans="1:30" ht="78.75">
      <c r="A282" s="283"/>
      <c r="B282" s="334" t="s">
        <v>954</v>
      </c>
      <c r="C282" s="283"/>
      <c r="D282" s="283"/>
      <c r="E282" s="283"/>
      <c r="F282" s="283"/>
      <c r="G282" s="325">
        <v>0</v>
      </c>
      <c r="H282" s="325"/>
      <c r="I282" s="325"/>
      <c r="J282" s="325"/>
      <c r="K282" s="325">
        <v>0</v>
      </c>
      <c r="L282" s="325"/>
      <c r="M282" s="325"/>
      <c r="N282" s="326"/>
      <c r="O282" s="326"/>
      <c r="P282" s="326">
        <v>0</v>
      </c>
      <c r="Q282" s="326"/>
      <c r="R282" s="326"/>
      <c r="S282" s="326">
        <v>500</v>
      </c>
      <c r="T282" s="326"/>
      <c r="U282" s="326"/>
      <c r="V282" s="326">
        <f t="shared" si="93"/>
        <v>500</v>
      </c>
      <c r="W282" s="326">
        <v>0</v>
      </c>
      <c r="X282" s="326"/>
      <c r="Y282" s="326"/>
      <c r="Z282" s="326">
        <f t="shared" si="94"/>
        <v>0</v>
      </c>
      <c r="AA282" s="326">
        <f t="shared" si="88"/>
        <v>0</v>
      </c>
      <c r="AB282" s="326"/>
      <c r="AC282" s="326"/>
      <c r="AD282" s="326">
        <f t="shared" si="89"/>
        <v>0</v>
      </c>
    </row>
    <row r="283" spans="1:30" ht="31.5">
      <c r="A283" s="283"/>
      <c r="B283" s="334" t="s">
        <v>955</v>
      </c>
      <c r="C283" s="283"/>
      <c r="D283" s="283"/>
      <c r="E283" s="283"/>
      <c r="F283" s="283"/>
      <c r="G283" s="325">
        <v>0</v>
      </c>
      <c r="H283" s="325"/>
      <c r="I283" s="325"/>
      <c r="J283" s="325"/>
      <c r="K283" s="325">
        <v>0</v>
      </c>
      <c r="L283" s="325"/>
      <c r="M283" s="325"/>
      <c r="N283" s="326"/>
      <c r="O283" s="326"/>
      <c r="P283" s="326">
        <v>19.978999999999999</v>
      </c>
      <c r="Q283" s="326"/>
      <c r="R283" s="326"/>
      <c r="S283" s="326">
        <v>0</v>
      </c>
      <c r="T283" s="326"/>
      <c r="U283" s="326">
        <f t="shared" ref="U283:U290" si="95">S283</f>
        <v>0</v>
      </c>
      <c r="V283" s="326"/>
      <c r="W283" s="326">
        <v>0</v>
      </c>
      <c r="X283" s="326"/>
      <c r="Y283" s="326">
        <f t="shared" ref="Y283:Y290" si="96">W283</f>
        <v>0</v>
      </c>
      <c r="Z283" s="326"/>
      <c r="AA283" s="326"/>
      <c r="AB283" s="326"/>
      <c r="AC283" s="326"/>
      <c r="AD283" s="326"/>
    </row>
    <row r="284" spans="1:30" ht="63">
      <c r="A284" s="283"/>
      <c r="B284" s="334" t="s">
        <v>826</v>
      </c>
      <c r="C284" s="283"/>
      <c r="D284" s="283"/>
      <c r="E284" s="283"/>
      <c r="F284" s="283"/>
      <c r="G284" s="325">
        <v>11430.496693999999</v>
      </c>
      <c r="H284" s="325"/>
      <c r="I284" s="325"/>
      <c r="J284" s="325"/>
      <c r="K284" s="325">
        <v>1622.3663140000001</v>
      </c>
      <c r="L284" s="325"/>
      <c r="M284" s="325"/>
      <c r="N284" s="326"/>
      <c r="O284" s="326"/>
      <c r="P284" s="326">
        <v>7549.7833140000002</v>
      </c>
      <c r="Q284" s="326"/>
      <c r="R284" s="326"/>
      <c r="S284" s="326">
        <v>5225.2269999999999</v>
      </c>
      <c r="T284" s="326"/>
      <c r="U284" s="326">
        <f t="shared" si="95"/>
        <v>5225.2269999999999</v>
      </c>
      <c r="V284" s="326"/>
      <c r="W284" s="326">
        <v>9196.5480000000007</v>
      </c>
      <c r="X284" s="326"/>
      <c r="Y284" s="326">
        <f t="shared" si="96"/>
        <v>9196.5480000000007</v>
      </c>
      <c r="Z284" s="326"/>
      <c r="AA284" s="326">
        <f t="shared" si="88"/>
        <v>176.00284159903487</v>
      </c>
      <c r="AB284" s="326"/>
      <c r="AC284" s="326">
        <f t="shared" si="92"/>
        <v>176.00284159903487</v>
      </c>
      <c r="AD284" s="326"/>
    </row>
    <row r="285" spans="1:30" ht="63">
      <c r="A285" s="283"/>
      <c r="B285" s="334" t="s">
        <v>948</v>
      </c>
      <c r="C285" s="283"/>
      <c r="D285" s="283"/>
      <c r="E285" s="283"/>
      <c r="F285" s="283"/>
      <c r="G285" s="325">
        <v>229465.079</v>
      </c>
      <c r="H285" s="325"/>
      <c r="I285" s="325"/>
      <c r="J285" s="325"/>
      <c r="K285" s="325">
        <v>78898.040999999997</v>
      </c>
      <c r="L285" s="325"/>
      <c r="M285" s="325"/>
      <c r="N285" s="326"/>
      <c r="O285" s="326"/>
      <c r="P285" s="326">
        <v>90644</v>
      </c>
      <c r="Q285" s="326"/>
      <c r="R285" s="326"/>
      <c r="S285" s="326">
        <v>55000</v>
      </c>
      <c r="T285" s="326"/>
      <c r="U285" s="326">
        <f t="shared" si="95"/>
        <v>55000</v>
      </c>
      <c r="V285" s="326"/>
      <c r="W285" s="326">
        <v>28612.236349999999</v>
      </c>
      <c r="X285" s="326"/>
      <c r="Y285" s="326">
        <f t="shared" si="96"/>
        <v>28612.236349999999</v>
      </c>
      <c r="Z285" s="326"/>
      <c r="AA285" s="326">
        <f t="shared" si="88"/>
        <v>52.022247909090915</v>
      </c>
      <c r="AB285" s="326"/>
      <c r="AC285" s="326">
        <f t="shared" si="92"/>
        <v>52.022247909090915</v>
      </c>
      <c r="AD285" s="326"/>
    </row>
    <row r="286" spans="1:30" ht="63">
      <c r="A286" s="283"/>
      <c r="B286" s="334" t="s">
        <v>956</v>
      </c>
      <c r="C286" s="283"/>
      <c r="D286" s="283"/>
      <c r="E286" s="283"/>
      <c r="F286" s="283"/>
      <c r="G286" s="325">
        <v>60019</v>
      </c>
      <c r="H286" s="325"/>
      <c r="I286" s="325"/>
      <c r="J286" s="325"/>
      <c r="K286" s="325">
        <v>25778.116999999998</v>
      </c>
      <c r="L286" s="325"/>
      <c r="M286" s="325"/>
      <c r="N286" s="326"/>
      <c r="O286" s="326"/>
      <c r="P286" s="326">
        <v>26014.524000000001</v>
      </c>
      <c r="Q286" s="326"/>
      <c r="R286" s="326"/>
      <c r="S286" s="326">
        <v>0</v>
      </c>
      <c r="T286" s="326"/>
      <c r="U286" s="326">
        <f t="shared" si="95"/>
        <v>0</v>
      </c>
      <c r="V286" s="326"/>
      <c r="W286" s="326">
        <v>3480.0819999999999</v>
      </c>
      <c r="X286" s="326"/>
      <c r="Y286" s="326">
        <f t="shared" si="96"/>
        <v>3480.0819999999999</v>
      </c>
      <c r="Z286" s="326"/>
      <c r="AA286" s="326"/>
      <c r="AB286" s="326"/>
      <c r="AC286" s="326"/>
      <c r="AD286" s="326"/>
    </row>
    <row r="287" spans="1:30" ht="78.75">
      <c r="A287" s="283"/>
      <c r="B287" s="334" t="s">
        <v>957</v>
      </c>
      <c r="C287" s="283"/>
      <c r="D287" s="283"/>
      <c r="E287" s="283"/>
      <c r="F287" s="283"/>
      <c r="G287" s="325">
        <v>90725.322</v>
      </c>
      <c r="H287" s="325"/>
      <c r="I287" s="325"/>
      <c r="J287" s="325"/>
      <c r="K287" s="325">
        <v>46392.34</v>
      </c>
      <c r="L287" s="325"/>
      <c r="M287" s="325"/>
      <c r="N287" s="326"/>
      <c r="O287" s="326"/>
      <c r="P287" s="326">
        <v>55000</v>
      </c>
      <c r="Q287" s="326"/>
      <c r="R287" s="326"/>
      <c r="S287" s="326">
        <v>25000</v>
      </c>
      <c r="T287" s="326"/>
      <c r="U287" s="326">
        <f t="shared" si="95"/>
        <v>25000</v>
      </c>
      <c r="V287" s="326"/>
      <c r="W287" s="326">
        <v>33083.059000000001</v>
      </c>
      <c r="X287" s="326"/>
      <c r="Y287" s="326">
        <f t="shared" si="96"/>
        <v>33083.059000000001</v>
      </c>
      <c r="Z287" s="326"/>
      <c r="AA287" s="326">
        <f t="shared" si="88"/>
        <v>132.33223600000002</v>
      </c>
      <c r="AB287" s="326"/>
      <c r="AC287" s="326">
        <f t="shared" si="92"/>
        <v>132.33223600000002</v>
      </c>
      <c r="AD287" s="326"/>
    </row>
    <row r="288" spans="1:30" ht="63">
      <c r="A288" s="283"/>
      <c r="B288" s="334" t="s">
        <v>851</v>
      </c>
      <c r="C288" s="283"/>
      <c r="D288" s="283"/>
      <c r="E288" s="283"/>
      <c r="F288" s="283"/>
      <c r="G288" s="325">
        <v>15534.767</v>
      </c>
      <c r="H288" s="325"/>
      <c r="I288" s="325"/>
      <c r="J288" s="325"/>
      <c r="K288" s="325">
        <v>0</v>
      </c>
      <c r="L288" s="325"/>
      <c r="M288" s="325"/>
      <c r="N288" s="326"/>
      <c r="O288" s="326"/>
      <c r="P288" s="326">
        <v>0</v>
      </c>
      <c r="Q288" s="326"/>
      <c r="R288" s="326"/>
      <c r="S288" s="326">
        <v>8087</v>
      </c>
      <c r="T288" s="326"/>
      <c r="U288" s="326">
        <f t="shared" si="95"/>
        <v>8087</v>
      </c>
      <c r="V288" s="326"/>
      <c r="W288" s="326">
        <v>0</v>
      </c>
      <c r="X288" s="326"/>
      <c r="Y288" s="326">
        <f t="shared" si="96"/>
        <v>0</v>
      </c>
      <c r="Z288" s="326"/>
      <c r="AA288" s="326">
        <f t="shared" si="88"/>
        <v>0</v>
      </c>
      <c r="AB288" s="326"/>
      <c r="AC288" s="326">
        <f t="shared" si="92"/>
        <v>0</v>
      </c>
      <c r="AD288" s="326"/>
    </row>
    <row r="289" spans="1:30" ht="63">
      <c r="A289" s="283"/>
      <c r="B289" s="334" t="s">
        <v>953</v>
      </c>
      <c r="C289" s="283"/>
      <c r="D289" s="283"/>
      <c r="E289" s="283"/>
      <c r="F289" s="283"/>
      <c r="G289" s="325">
        <v>185000</v>
      </c>
      <c r="H289" s="325"/>
      <c r="I289" s="325"/>
      <c r="J289" s="325"/>
      <c r="K289" s="325">
        <v>0</v>
      </c>
      <c r="L289" s="325"/>
      <c r="M289" s="325"/>
      <c r="N289" s="326"/>
      <c r="O289" s="326"/>
      <c r="P289" s="326">
        <v>0</v>
      </c>
      <c r="Q289" s="326"/>
      <c r="R289" s="326"/>
      <c r="S289" s="326">
        <v>25000</v>
      </c>
      <c r="T289" s="326"/>
      <c r="U289" s="326">
        <f t="shared" si="95"/>
        <v>25000</v>
      </c>
      <c r="V289" s="326"/>
      <c r="W289" s="326">
        <v>1475.4670000000001</v>
      </c>
      <c r="X289" s="326"/>
      <c r="Y289" s="326">
        <f t="shared" si="96"/>
        <v>1475.4670000000001</v>
      </c>
      <c r="Z289" s="326"/>
      <c r="AA289" s="326">
        <f t="shared" si="88"/>
        <v>5.9018680000000003</v>
      </c>
      <c r="AB289" s="326"/>
      <c r="AC289" s="326">
        <f t="shared" si="92"/>
        <v>5.9018680000000003</v>
      </c>
      <c r="AD289" s="326"/>
    </row>
    <row r="290" spans="1:30" ht="31.5">
      <c r="A290" s="283"/>
      <c r="B290" s="334" t="s">
        <v>958</v>
      </c>
      <c r="C290" s="283"/>
      <c r="D290" s="283"/>
      <c r="E290" s="283"/>
      <c r="F290" s="283"/>
      <c r="G290" s="325">
        <v>7000</v>
      </c>
      <c r="H290" s="325"/>
      <c r="I290" s="325"/>
      <c r="J290" s="325"/>
      <c r="K290" s="325">
        <v>0</v>
      </c>
      <c r="L290" s="325"/>
      <c r="M290" s="325"/>
      <c r="N290" s="326"/>
      <c r="O290" s="326"/>
      <c r="P290" s="326">
        <v>0</v>
      </c>
      <c r="Q290" s="326"/>
      <c r="R290" s="326"/>
      <c r="S290" s="326">
        <v>0</v>
      </c>
      <c r="T290" s="326"/>
      <c r="U290" s="326">
        <f t="shared" si="95"/>
        <v>0</v>
      </c>
      <c r="V290" s="326"/>
      <c r="W290" s="326">
        <v>4500</v>
      </c>
      <c r="X290" s="326"/>
      <c r="Y290" s="326">
        <f t="shared" si="96"/>
        <v>4500</v>
      </c>
      <c r="Z290" s="326"/>
      <c r="AA290" s="326"/>
      <c r="AB290" s="326"/>
      <c r="AC290" s="326"/>
      <c r="AD290" s="326"/>
    </row>
    <row r="291" spans="1:30" s="280" customFormat="1">
      <c r="A291" s="282"/>
      <c r="B291" s="333" t="s">
        <v>388</v>
      </c>
      <c r="C291" s="282"/>
      <c r="D291" s="282"/>
      <c r="E291" s="282"/>
      <c r="F291" s="282"/>
      <c r="G291" s="330"/>
      <c r="H291" s="330"/>
      <c r="I291" s="330"/>
      <c r="J291" s="330"/>
      <c r="K291" s="330"/>
      <c r="L291" s="330"/>
      <c r="M291" s="330"/>
      <c r="N291" s="322"/>
      <c r="O291" s="322"/>
      <c r="P291" s="322"/>
      <c r="Q291" s="322"/>
      <c r="R291" s="322"/>
      <c r="S291" s="322"/>
      <c r="T291" s="322"/>
      <c r="U291" s="322"/>
      <c r="V291" s="322"/>
      <c r="W291" s="322"/>
      <c r="X291" s="322"/>
      <c r="Y291" s="322"/>
      <c r="Z291" s="322"/>
      <c r="AA291" s="322"/>
      <c r="AB291" s="322"/>
      <c r="AC291" s="322"/>
      <c r="AD291" s="322"/>
    </row>
    <row r="292" spans="1:30">
      <c r="A292" s="283"/>
      <c r="B292" s="334" t="s">
        <v>959</v>
      </c>
      <c r="C292" s="283"/>
      <c r="D292" s="283"/>
      <c r="E292" s="283"/>
      <c r="F292" s="283"/>
      <c r="G292" s="325">
        <v>45998</v>
      </c>
      <c r="H292" s="325"/>
      <c r="I292" s="325"/>
      <c r="J292" s="325"/>
      <c r="K292" s="325">
        <v>35761.741000000002</v>
      </c>
      <c r="L292" s="325"/>
      <c r="M292" s="325"/>
      <c r="N292" s="326"/>
      <c r="O292" s="326"/>
      <c r="P292" s="326">
        <v>36000</v>
      </c>
      <c r="Q292" s="326"/>
      <c r="R292" s="326"/>
      <c r="S292" s="326">
        <v>0</v>
      </c>
      <c r="T292" s="326"/>
      <c r="U292" s="326"/>
      <c r="V292" s="326">
        <f t="shared" ref="V292:V294" si="97">S292</f>
        <v>0</v>
      </c>
      <c r="W292" s="326">
        <v>238.25899999999999</v>
      </c>
      <c r="X292" s="326"/>
      <c r="Y292" s="326"/>
      <c r="Z292" s="326">
        <f t="shared" ref="Z292:Z294" si="98">W292</f>
        <v>238.25899999999999</v>
      </c>
      <c r="AA292" s="326"/>
      <c r="AB292" s="326"/>
      <c r="AC292" s="326"/>
      <c r="AD292" s="326"/>
    </row>
    <row r="293" spans="1:30" ht="47.25">
      <c r="A293" s="283"/>
      <c r="B293" s="334" t="s">
        <v>960</v>
      </c>
      <c r="C293" s="283"/>
      <c r="D293" s="283"/>
      <c r="E293" s="283"/>
      <c r="F293" s="283"/>
      <c r="G293" s="325">
        <v>140000</v>
      </c>
      <c r="H293" s="325"/>
      <c r="I293" s="325"/>
      <c r="J293" s="325"/>
      <c r="K293" s="325">
        <v>1288.4870000000001</v>
      </c>
      <c r="L293" s="325"/>
      <c r="M293" s="325"/>
      <c r="N293" s="326"/>
      <c r="O293" s="326"/>
      <c r="P293" s="326">
        <v>1288.4870000000001</v>
      </c>
      <c r="Q293" s="326"/>
      <c r="R293" s="326"/>
      <c r="S293" s="326">
        <v>0</v>
      </c>
      <c r="T293" s="326"/>
      <c r="U293" s="326"/>
      <c r="V293" s="326">
        <f t="shared" si="97"/>
        <v>0</v>
      </c>
      <c r="W293" s="326">
        <v>111.51299999999992</v>
      </c>
      <c r="X293" s="326"/>
      <c r="Y293" s="326"/>
      <c r="Z293" s="326">
        <f t="shared" si="98"/>
        <v>111.51299999999992</v>
      </c>
      <c r="AA293" s="326"/>
      <c r="AB293" s="326"/>
      <c r="AC293" s="326"/>
      <c r="AD293" s="326"/>
    </row>
    <row r="294" spans="1:30" ht="47.25">
      <c r="A294" s="283"/>
      <c r="B294" s="334" t="s">
        <v>961</v>
      </c>
      <c r="C294" s="283"/>
      <c r="D294" s="283"/>
      <c r="E294" s="283"/>
      <c r="F294" s="283"/>
      <c r="G294" s="325">
        <v>82500</v>
      </c>
      <c r="H294" s="325"/>
      <c r="I294" s="325"/>
      <c r="J294" s="325"/>
      <c r="K294" s="325">
        <v>0</v>
      </c>
      <c r="L294" s="325"/>
      <c r="M294" s="325"/>
      <c r="N294" s="326"/>
      <c r="O294" s="326"/>
      <c r="P294" s="326">
        <v>0</v>
      </c>
      <c r="Q294" s="326"/>
      <c r="R294" s="326"/>
      <c r="S294" s="326">
        <v>2500</v>
      </c>
      <c r="T294" s="326"/>
      <c r="U294" s="326"/>
      <c r="V294" s="326">
        <f t="shared" si="97"/>
        <v>2500</v>
      </c>
      <c r="W294" s="326">
        <v>2500</v>
      </c>
      <c r="X294" s="326"/>
      <c r="Y294" s="326"/>
      <c r="Z294" s="326">
        <f t="shared" si="98"/>
        <v>2500</v>
      </c>
      <c r="AA294" s="326">
        <f t="shared" si="88"/>
        <v>100</v>
      </c>
      <c r="AB294" s="326"/>
      <c r="AC294" s="326"/>
      <c r="AD294" s="326">
        <f t="shared" si="89"/>
        <v>100</v>
      </c>
    </row>
    <row r="295" spans="1:30" ht="47.25">
      <c r="A295" s="283"/>
      <c r="B295" s="334" t="s">
        <v>960</v>
      </c>
      <c r="C295" s="283"/>
      <c r="D295" s="283"/>
      <c r="E295" s="283"/>
      <c r="F295" s="283"/>
      <c r="G295" s="325">
        <v>140000</v>
      </c>
      <c r="H295" s="325"/>
      <c r="I295" s="325"/>
      <c r="J295" s="325"/>
      <c r="K295" s="325">
        <v>0</v>
      </c>
      <c r="L295" s="325"/>
      <c r="M295" s="325"/>
      <c r="N295" s="326"/>
      <c r="O295" s="326"/>
      <c r="P295" s="326">
        <v>0</v>
      </c>
      <c r="Q295" s="326"/>
      <c r="R295" s="326"/>
      <c r="S295" s="326">
        <v>15000</v>
      </c>
      <c r="T295" s="326"/>
      <c r="U295" s="326">
        <f t="shared" ref="U295:U296" si="99">S295</f>
        <v>15000</v>
      </c>
      <c r="V295" s="326"/>
      <c r="W295" s="326">
        <v>4060</v>
      </c>
      <c r="X295" s="326"/>
      <c r="Y295" s="326">
        <f t="shared" ref="Y295:Y296" si="100">W295</f>
        <v>4060</v>
      </c>
      <c r="Z295" s="326"/>
      <c r="AA295" s="326">
        <f t="shared" si="88"/>
        <v>27.066666666666666</v>
      </c>
      <c r="AB295" s="326"/>
      <c r="AC295" s="326">
        <f t="shared" si="92"/>
        <v>27.066666666666666</v>
      </c>
      <c r="AD295" s="326"/>
    </row>
    <row r="296" spans="1:30">
      <c r="A296" s="283"/>
      <c r="B296" s="334" t="s">
        <v>959</v>
      </c>
      <c r="C296" s="283"/>
      <c r="D296" s="283"/>
      <c r="E296" s="283"/>
      <c r="F296" s="283"/>
      <c r="G296" s="325">
        <v>45998</v>
      </c>
      <c r="H296" s="325"/>
      <c r="I296" s="325"/>
      <c r="J296" s="325"/>
      <c r="K296" s="325">
        <v>15551.073</v>
      </c>
      <c r="L296" s="325"/>
      <c r="M296" s="325"/>
      <c r="N296" s="326"/>
      <c r="O296" s="326"/>
      <c r="P296" s="326">
        <v>20000</v>
      </c>
      <c r="Q296" s="326"/>
      <c r="R296" s="326"/>
      <c r="S296" s="326">
        <v>0</v>
      </c>
      <c r="T296" s="326"/>
      <c r="U296" s="326">
        <f t="shared" si="99"/>
        <v>0</v>
      </c>
      <c r="V296" s="326"/>
      <c r="W296" s="326">
        <v>4448.9269999999997</v>
      </c>
      <c r="X296" s="326"/>
      <c r="Y296" s="326">
        <f t="shared" si="100"/>
        <v>4448.9269999999997</v>
      </c>
      <c r="Z296" s="326"/>
      <c r="AA296" s="326"/>
      <c r="AB296" s="326"/>
      <c r="AC296" s="326"/>
      <c r="AD296" s="326"/>
    </row>
    <row r="297" spans="1:30" s="280" customFormat="1">
      <c r="A297" s="282"/>
      <c r="B297" s="333" t="s">
        <v>284</v>
      </c>
      <c r="C297" s="282"/>
      <c r="D297" s="282"/>
      <c r="E297" s="282"/>
      <c r="F297" s="282"/>
      <c r="G297" s="330"/>
      <c r="H297" s="330"/>
      <c r="I297" s="330"/>
      <c r="J297" s="330"/>
      <c r="K297" s="330"/>
      <c r="L297" s="330"/>
      <c r="M297" s="330"/>
      <c r="N297" s="322"/>
      <c r="O297" s="322"/>
      <c r="P297" s="322"/>
      <c r="Q297" s="322"/>
      <c r="R297" s="322"/>
      <c r="S297" s="322"/>
      <c r="T297" s="322"/>
      <c r="U297" s="322"/>
      <c r="V297" s="322"/>
      <c r="W297" s="322"/>
      <c r="X297" s="322"/>
      <c r="Y297" s="322"/>
      <c r="Z297" s="322"/>
      <c r="AA297" s="322"/>
      <c r="AB297" s="322"/>
      <c r="AC297" s="322"/>
      <c r="AD297" s="322"/>
    </row>
    <row r="298" spans="1:30">
      <c r="A298" s="283"/>
      <c r="B298" s="334" t="s">
        <v>962</v>
      </c>
      <c r="C298" s="283"/>
      <c r="D298" s="283"/>
      <c r="E298" s="283"/>
      <c r="F298" s="283"/>
      <c r="G298" s="325">
        <v>220319.67585100001</v>
      </c>
      <c r="H298" s="325"/>
      <c r="I298" s="325"/>
      <c r="J298" s="325"/>
      <c r="K298" s="325">
        <v>217881.44473700001</v>
      </c>
      <c r="L298" s="325"/>
      <c r="M298" s="325"/>
      <c r="N298" s="326"/>
      <c r="O298" s="326"/>
      <c r="P298" s="326">
        <v>217894.9443</v>
      </c>
      <c r="Q298" s="326"/>
      <c r="R298" s="326"/>
      <c r="S298" s="326">
        <v>0</v>
      </c>
      <c r="T298" s="326"/>
      <c r="U298" s="326"/>
      <c r="V298" s="326">
        <f t="shared" ref="V298:V301" si="101">S298</f>
        <v>0</v>
      </c>
      <c r="W298" s="326">
        <v>0</v>
      </c>
      <c r="X298" s="326"/>
      <c r="Y298" s="326"/>
      <c r="Z298" s="326">
        <f t="shared" ref="Z298:Z301" si="102">W298</f>
        <v>0</v>
      </c>
      <c r="AA298" s="326"/>
      <c r="AB298" s="326"/>
      <c r="AC298" s="326"/>
      <c r="AD298" s="326"/>
    </row>
    <row r="299" spans="1:30" ht="47.25">
      <c r="A299" s="283"/>
      <c r="B299" s="334" t="s">
        <v>830</v>
      </c>
      <c r="C299" s="283"/>
      <c r="D299" s="283"/>
      <c r="E299" s="283"/>
      <c r="F299" s="283"/>
      <c r="G299" s="325">
        <v>16077.846</v>
      </c>
      <c r="H299" s="325"/>
      <c r="I299" s="325"/>
      <c r="J299" s="325"/>
      <c r="K299" s="325">
        <v>23070.878000000001</v>
      </c>
      <c r="L299" s="325"/>
      <c r="M299" s="325"/>
      <c r="N299" s="326"/>
      <c r="O299" s="326"/>
      <c r="P299" s="326">
        <v>25562.953000000001</v>
      </c>
      <c r="Q299" s="326"/>
      <c r="R299" s="326"/>
      <c r="S299" s="326">
        <v>4762</v>
      </c>
      <c r="T299" s="326"/>
      <c r="U299" s="326"/>
      <c r="V299" s="326">
        <f t="shared" si="101"/>
        <v>4762</v>
      </c>
      <c r="W299" s="326">
        <v>4022.133941</v>
      </c>
      <c r="X299" s="326"/>
      <c r="Y299" s="326"/>
      <c r="Z299" s="326">
        <f t="shared" si="102"/>
        <v>4022.133941</v>
      </c>
      <c r="AA299" s="326">
        <f t="shared" si="88"/>
        <v>84.463123498530038</v>
      </c>
      <c r="AB299" s="326"/>
      <c r="AC299" s="326"/>
      <c r="AD299" s="326">
        <f t="shared" si="89"/>
        <v>84.463123498530038</v>
      </c>
    </row>
    <row r="300" spans="1:30" ht="31.5">
      <c r="A300" s="283"/>
      <c r="B300" s="334" t="s">
        <v>963</v>
      </c>
      <c r="C300" s="283"/>
      <c r="D300" s="283"/>
      <c r="E300" s="283"/>
      <c r="F300" s="283"/>
      <c r="G300" s="325">
        <v>49629.285000000003</v>
      </c>
      <c r="H300" s="325"/>
      <c r="I300" s="325"/>
      <c r="J300" s="325"/>
      <c r="K300" s="325">
        <v>45109.377899999999</v>
      </c>
      <c r="L300" s="325"/>
      <c r="M300" s="325"/>
      <c r="N300" s="326"/>
      <c r="O300" s="326"/>
      <c r="P300" s="326">
        <v>45693.642999999996</v>
      </c>
      <c r="Q300" s="326"/>
      <c r="R300" s="326"/>
      <c r="S300" s="326">
        <v>0</v>
      </c>
      <c r="T300" s="326"/>
      <c r="U300" s="326"/>
      <c r="V300" s="326">
        <f t="shared" si="101"/>
        <v>0</v>
      </c>
      <c r="W300" s="326">
        <v>584.26509999999996</v>
      </c>
      <c r="X300" s="326"/>
      <c r="Y300" s="326"/>
      <c r="Z300" s="326">
        <f t="shared" si="102"/>
        <v>584.26509999999996</v>
      </c>
      <c r="AA300" s="326"/>
      <c r="AB300" s="326"/>
      <c r="AC300" s="326"/>
      <c r="AD300" s="326"/>
    </row>
    <row r="301" spans="1:30" ht="47.25">
      <c r="A301" s="283"/>
      <c r="B301" s="334" t="s">
        <v>964</v>
      </c>
      <c r="C301" s="283"/>
      <c r="D301" s="283"/>
      <c r="E301" s="283"/>
      <c r="F301" s="283"/>
      <c r="G301" s="325">
        <v>39850.027000000002</v>
      </c>
      <c r="H301" s="325"/>
      <c r="I301" s="325"/>
      <c r="J301" s="325"/>
      <c r="K301" s="325">
        <v>20619.483</v>
      </c>
      <c r="L301" s="325"/>
      <c r="M301" s="325"/>
      <c r="N301" s="326"/>
      <c r="O301" s="326"/>
      <c r="P301" s="326">
        <v>21055.483</v>
      </c>
      <c r="Q301" s="326"/>
      <c r="R301" s="326"/>
      <c r="S301" s="326">
        <v>0</v>
      </c>
      <c r="T301" s="326"/>
      <c r="U301" s="326"/>
      <c r="V301" s="326">
        <f t="shared" si="101"/>
        <v>0</v>
      </c>
      <c r="W301" s="326">
        <v>436</v>
      </c>
      <c r="X301" s="326"/>
      <c r="Y301" s="326"/>
      <c r="Z301" s="326">
        <f t="shared" si="102"/>
        <v>436</v>
      </c>
      <c r="AA301" s="326"/>
      <c r="AB301" s="326"/>
      <c r="AC301" s="326"/>
      <c r="AD301" s="326"/>
    </row>
    <row r="302" spans="1:30" ht="31.5">
      <c r="A302" s="283"/>
      <c r="B302" s="334" t="s">
        <v>965</v>
      </c>
      <c r="C302" s="283"/>
      <c r="D302" s="283"/>
      <c r="E302" s="283"/>
      <c r="F302" s="283"/>
      <c r="G302" s="325">
        <v>1014.712</v>
      </c>
      <c r="H302" s="325"/>
      <c r="I302" s="325"/>
      <c r="J302" s="325"/>
      <c r="K302" s="325">
        <v>942.553</v>
      </c>
      <c r="L302" s="325"/>
      <c r="M302" s="325"/>
      <c r="N302" s="326"/>
      <c r="O302" s="326"/>
      <c r="P302" s="326">
        <v>966.11300000000006</v>
      </c>
      <c r="Q302" s="326"/>
      <c r="R302" s="326"/>
      <c r="S302" s="326">
        <v>0</v>
      </c>
      <c r="T302" s="326"/>
      <c r="U302" s="326">
        <f t="shared" ref="U302:U304" si="103">S302</f>
        <v>0</v>
      </c>
      <c r="V302" s="326"/>
      <c r="W302" s="326">
        <v>23.56</v>
      </c>
      <c r="X302" s="326"/>
      <c r="Y302" s="326">
        <f t="shared" ref="Y302:Y304" si="104">W302</f>
        <v>23.56</v>
      </c>
      <c r="Z302" s="326"/>
      <c r="AA302" s="326"/>
      <c r="AB302" s="326"/>
      <c r="AC302" s="326"/>
      <c r="AD302" s="326"/>
    </row>
    <row r="303" spans="1:30" ht="31.5">
      <c r="A303" s="283"/>
      <c r="B303" s="334" t="s">
        <v>966</v>
      </c>
      <c r="C303" s="283"/>
      <c r="D303" s="283"/>
      <c r="E303" s="283"/>
      <c r="F303" s="283"/>
      <c r="G303" s="325">
        <v>2000</v>
      </c>
      <c r="H303" s="325"/>
      <c r="I303" s="325"/>
      <c r="J303" s="325"/>
      <c r="K303" s="325">
        <v>1878.232</v>
      </c>
      <c r="L303" s="325"/>
      <c r="M303" s="325"/>
      <c r="N303" s="326"/>
      <c r="O303" s="326"/>
      <c r="P303" s="326">
        <v>1926.1320000000001</v>
      </c>
      <c r="Q303" s="326"/>
      <c r="R303" s="326"/>
      <c r="S303" s="326">
        <v>0</v>
      </c>
      <c r="T303" s="326"/>
      <c r="U303" s="326">
        <f t="shared" si="103"/>
        <v>0</v>
      </c>
      <c r="V303" s="326"/>
      <c r="W303" s="326">
        <v>47.9</v>
      </c>
      <c r="X303" s="326"/>
      <c r="Y303" s="326">
        <f t="shared" si="104"/>
        <v>47.9</v>
      </c>
      <c r="Z303" s="326"/>
      <c r="AA303" s="326"/>
      <c r="AB303" s="326"/>
      <c r="AC303" s="326"/>
      <c r="AD303" s="326"/>
    </row>
    <row r="304" spans="1:30" ht="31.5">
      <c r="A304" s="283"/>
      <c r="B304" s="334" t="s">
        <v>967</v>
      </c>
      <c r="C304" s="283"/>
      <c r="D304" s="283"/>
      <c r="E304" s="283"/>
      <c r="F304" s="283"/>
      <c r="G304" s="325">
        <v>8000</v>
      </c>
      <c r="H304" s="325"/>
      <c r="I304" s="325"/>
      <c r="J304" s="325"/>
      <c r="K304" s="325">
        <v>7383.5360000000001</v>
      </c>
      <c r="L304" s="325"/>
      <c r="M304" s="325"/>
      <c r="N304" s="326"/>
      <c r="O304" s="326"/>
      <c r="P304" s="326">
        <v>7564.9359999999997</v>
      </c>
      <c r="Q304" s="326"/>
      <c r="R304" s="326"/>
      <c r="S304" s="326">
        <v>0</v>
      </c>
      <c r="T304" s="326"/>
      <c r="U304" s="326">
        <f t="shared" si="103"/>
        <v>0</v>
      </c>
      <c r="V304" s="326"/>
      <c r="W304" s="326">
        <v>181.4</v>
      </c>
      <c r="X304" s="326"/>
      <c r="Y304" s="326">
        <f t="shared" si="104"/>
        <v>181.4</v>
      </c>
      <c r="Z304" s="326"/>
      <c r="AA304" s="326"/>
      <c r="AB304" s="326"/>
      <c r="AC304" s="326"/>
      <c r="AD304" s="326"/>
    </row>
    <row r="305" spans="1:30" s="280" customFormat="1">
      <c r="A305" s="282"/>
      <c r="B305" s="333" t="s">
        <v>386</v>
      </c>
      <c r="C305" s="282"/>
      <c r="D305" s="282"/>
      <c r="E305" s="282"/>
      <c r="F305" s="282"/>
      <c r="G305" s="330"/>
      <c r="H305" s="330"/>
      <c r="I305" s="330"/>
      <c r="J305" s="330"/>
      <c r="K305" s="330"/>
      <c r="L305" s="330"/>
      <c r="M305" s="330"/>
      <c r="N305" s="322"/>
      <c r="O305" s="322"/>
      <c r="P305" s="322"/>
      <c r="Q305" s="322"/>
      <c r="R305" s="322"/>
      <c r="S305" s="322"/>
      <c r="T305" s="322"/>
      <c r="U305" s="322"/>
      <c r="V305" s="322"/>
      <c r="W305" s="322"/>
      <c r="X305" s="322"/>
      <c r="Y305" s="322"/>
      <c r="Z305" s="322"/>
      <c r="AA305" s="322"/>
      <c r="AB305" s="322"/>
      <c r="AC305" s="322"/>
      <c r="AD305" s="322"/>
    </row>
    <row r="306" spans="1:30" ht="47.25">
      <c r="A306" s="283"/>
      <c r="B306" s="334" t="s">
        <v>968</v>
      </c>
      <c r="C306" s="283"/>
      <c r="D306" s="283"/>
      <c r="E306" s="283"/>
      <c r="F306" s="283"/>
      <c r="G306" s="325">
        <v>180641.04699999999</v>
      </c>
      <c r="H306" s="325"/>
      <c r="I306" s="325"/>
      <c r="J306" s="325"/>
      <c r="K306" s="325">
        <v>92613.918585000007</v>
      </c>
      <c r="L306" s="325"/>
      <c r="M306" s="325"/>
      <c r="N306" s="326"/>
      <c r="O306" s="326"/>
      <c r="P306" s="326">
        <v>95404.921637000007</v>
      </c>
      <c r="Q306" s="326"/>
      <c r="R306" s="326"/>
      <c r="S306" s="326">
        <v>0</v>
      </c>
      <c r="T306" s="326"/>
      <c r="U306" s="326"/>
      <c r="V306" s="326">
        <f t="shared" ref="V306:V309" si="105">S306</f>
        <v>0</v>
      </c>
      <c r="W306" s="326">
        <v>9008.6446450000003</v>
      </c>
      <c r="X306" s="326"/>
      <c r="Y306" s="326"/>
      <c r="Z306" s="326">
        <f t="shared" ref="Z306:Z309" si="106">W306</f>
        <v>9008.6446450000003</v>
      </c>
      <c r="AA306" s="326"/>
      <c r="AB306" s="326"/>
      <c r="AC306" s="326"/>
      <c r="AD306" s="326"/>
    </row>
    <row r="307" spans="1:30" ht="47.25">
      <c r="A307" s="283"/>
      <c r="B307" s="334" t="s">
        <v>969</v>
      </c>
      <c r="C307" s="283"/>
      <c r="D307" s="283"/>
      <c r="E307" s="283"/>
      <c r="F307" s="283"/>
      <c r="G307" s="325">
        <v>49500</v>
      </c>
      <c r="H307" s="325"/>
      <c r="I307" s="325"/>
      <c r="J307" s="325"/>
      <c r="K307" s="325">
        <v>10587.013000000001</v>
      </c>
      <c r="L307" s="325"/>
      <c r="M307" s="325"/>
      <c r="N307" s="326"/>
      <c r="O307" s="326"/>
      <c r="P307" s="326">
        <v>22660</v>
      </c>
      <c r="Q307" s="326"/>
      <c r="R307" s="326"/>
      <c r="S307" s="326">
        <v>0</v>
      </c>
      <c r="T307" s="326"/>
      <c r="U307" s="326"/>
      <c r="V307" s="326">
        <f t="shared" si="105"/>
        <v>0</v>
      </c>
      <c r="W307" s="326">
        <v>5222.6629999999996</v>
      </c>
      <c r="X307" s="326"/>
      <c r="Y307" s="326"/>
      <c r="Z307" s="326">
        <f t="shared" si="106"/>
        <v>5222.6629999999996</v>
      </c>
      <c r="AA307" s="326"/>
      <c r="AB307" s="326"/>
      <c r="AC307" s="326"/>
      <c r="AD307" s="326"/>
    </row>
    <row r="308" spans="1:30" ht="47.25">
      <c r="A308" s="283"/>
      <c r="B308" s="334" t="s">
        <v>970</v>
      </c>
      <c r="C308" s="283"/>
      <c r="D308" s="283"/>
      <c r="E308" s="283"/>
      <c r="F308" s="283"/>
      <c r="G308" s="325">
        <v>21959.341</v>
      </c>
      <c r="H308" s="325"/>
      <c r="I308" s="325"/>
      <c r="J308" s="325"/>
      <c r="K308" s="325">
        <v>1027.9259999999999</v>
      </c>
      <c r="L308" s="325"/>
      <c r="M308" s="325"/>
      <c r="N308" s="326"/>
      <c r="O308" s="326"/>
      <c r="P308" s="326">
        <v>1406.3805</v>
      </c>
      <c r="Q308" s="326"/>
      <c r="R308" s="326"/>
      <c r="S308" s="326">
        <v>0</v>
      </c>
      <c r="T308" s="326"/>
      <c r="U308" s="326"/>
      <c r="V308" s="326">
        <f t="shared" si="105"/>
        <v>0</v>
      </c>
      <c r="W308" s="326">
        <v>378.4545</v>
      </c>
      <c r="X308" s="326"/>
      <c r="Y308" s="326"/>
      <c r="Z308" s="326">
        <f t="shared" si="106"/>
        <v>378.4545</v>
      </c>
      <c r="AA308" s="326"/>
      <c r="AB308" s="326"/>
      <c r="AC308" s="326"/>
      <c r="AD308" s="326"/>
    </row>
    <row r="309" spans="1:30" ht="47.25">
      <c r="A309" s="283"/>
      <c r="B309" s="334" t="s">
        <v>971</v>
      </c>
      <c r="C309" s="283"/>
      <c r="D309" s="283"/>
      <c r="E309" s="283"/>
      <c r="F309" s="283"/>
      <c r="G309" s="325">
        <v>0</v>
      </c>
      <c r="H309" s="325"/>
      <c r="I309" s="325"/>
      <c r="J309" s="325"/>
      <c r="K309" s="325">
        <v>0</v>
      </c>
      <c r="L309" s="325"/>
      <c r="M309" s="325"/>
      <c r="N309" s="326"/>
      <c r="O309" s="326"/>
      <c r="P309" s="326">
        <v>0</v>
      </c>
      <c r="Q309" s="326"/>
      <c r="R309" s="326"/>
      <c r="S309" s="326">
        <v>500</v>
      </c>
      <c r="T309" s="326"/>
      <c r="U309" s="326"/>
      <c r="V309" s="326">
        <f t="shared" si="105"/>
        <v>500</v>
      </c>
      <c r="W309" s="326">
        <v>0</v>
      </c>
      <c r="X309" s="326"/>
      <c r="Y309" s="326"/>
      <c r="Z309" s="326">
        <f t="shared" si="106"/>
        <v>0</v>
      </c>
      <c r="AA309" s="326">
        <f t="shared" si="88"/>
        <v>0</v>
      </c>
      <c r="AB309" s="326"/>
      <c r="AC309" s="326"/>
      <c r="AD309" s="326">
        <f t="shared" si="89"/>
        <v>0</v>
      </c>
    </row>
    <row r="310" spans="1:30" ht="47.25">
      <c r="A310" s="283"/>
      <c r="B310" s="334" t="s">
        <v>972</v>
      </c>
      <c r="C310" s="283"/>
      <c r="D310" s="283"/>
      <c r="E310" s="283"/>
      <c r="F310" s="283"/>
      <c r="G310" s="325">
        <v>0</v>
      </c>
      <c r="H310" s="325"/>
      <c r="I310" s="325"/>
      <c r="J310" s="325"/>
      <c r="K310" s="325">
        <v>0</v>
      </c>
      <c r="L310" s="325"/>
      <c r="M310" s="325"/>
      <c r="N310" s="326"/>
      <c r="O310" s="326"/>
      <c r="P310" s="326">
        <v>0</v>
      </c>
      <c r="Q310" s="326"/>
      <c r="R310" s="326"/>
      <c r="S310" s="326">
        <v>25000</v>
      </c>
      <c r="T310" s="326"/>
      <c r="U310" s="326">
        <f t="shared" ref="U310:U317" si="107">S310</f>
        <v>25000</v>
      </c>
      <c r="V310" s="326"/>
      <c r="W310" s="326">
        <v>0</v>
      </c>
      <c r="X310" s="326"/>
      <c r="Y310" s="326">
        <f t="shared" ref="Y310:Y317" si="108">W310</f>
        <v>0</v>
      </c>
      <c r="Z310" s="326"/>
      <c r="AA310" s="326">
        <f t="shared" si="88"/>
        <v>0</v>
      </c>
      <c r="AB310" s="326"/>
      <c r="AC310" s="326">
        <f t="shared" si="92"/>
        <v>0</v>
      </c>
      <c r="AD310" s="326"/>
    </row>
    <row r="311" spans="1:30" ht="31.5">
      <c r="A311" s="283"/>
      <c r="B311" s="334" t="s">
        <v>973</v>
      </c>
      <c r="C311" s="283"/>
      <c r="D311" s="283"/>
      <c r="E311" s="283"/>
      <c r="F311" s="283"/>
      <c r="G311" s="325">
        <v>182290</v>
      </c>
      <c r="H311" s="325"/>
      <c r="I311" s="325"/>
      <c r="J311" s="325"/>
      <c r="K311" s="325">
        <v>12328.5708</v>
      </c>
      <c r="L311" s="325"/>
      <c r="M311" s="325"/>
      <c r="N311" s="326"/>
      <c r="O311" s="326"/>
      <c r="P311" s="326">
        <v>60000</v>
      </c>
      <c r="Q311" s="326"/>
      <c r="R311" s="326"/>
      <c r="S311" s="326">
        <v>30000</v>
      </c>
      <c r="T311" s="326"/>
      <c r="U311" s="326">
        <f t="shared" si="107"/>
        <v>30000</v>
      </c>
      <c r="V311" s="326"/>
      <c r="W311" s="326">
        <v>43953.271000000001</v>
      </c>
      <c r="X311" s="326"/>
      <c r="Y311" s="326">
        <f t="shared" si="108"/>
        <v>43953.271000000001</v>
      </c>
      <c r="Z311" s="326"/>
      <c r="AA311" s="326">
        <f t="shared" si="88"/>
        <v>146.51090333333335</v>
      </c>
      <c r="AB311" s="326"/>
      <c r="AC311" s="326">
        <f t="shared" si="92"/>
        <v>146.51090333333335</v>
      </c>
      <c r="AD311" s="326"/>
    </row>
    <row r="312" spans="1:30" ht="47.25">
      <c r="A312" s="283"/>
      <c r="B312" s="334" t="s">
        <v>974</v>
      </c>
      <c r="C312" s="283"/>
      <c r="D312" s="283"/>
      <c r="E312" s="283"/>
      <c r="F312" s="283"/>
      <c r="G312" s="325">
        <v>94200</v>
      </c>
      <c r="H312" s="325"/>
      <c r="I312" s="325"/>
      <c r="J312" s="325"/>
      <c r="K312" s="325">
        <v>0</v>
      </c>
      <c r="L312" s="325"/>
      <c r="M312" s="325"/>
      <c r="N312" s="326"/>
      <c r="O312" s="326"/>
      <c r="P312" s="326">
        <v>0</v>
      </c>
      <c r="Q312" s="326"/>
      <c r="R312" s="326"/>
      <c r="S312" s="326">
        <v>43000</v>
      </c>
      <c r="T312" s="326"/>
      <c r="U312" s="326">
        <f t="shared" si="107"/>
        <v>43000</v>
      </c>
      <c r="V312" s="326"/>
      <c r="W312" s="326">
        <v>15111.251866000001</v>
      </c>
      <c r="X312" s="326"/>
      <c r="Y312" s="326">
        <f t="shared" si="108"/>
        <v>15111.251866000001</v>
      </c>
      <c r="Z312" s="326"/>
      <c r="AA312" s="326">
        <f t="shared" si="88"/>
        <v>35.142446200000002</v>
      </c>
      <c r="AB312" s="326"/>
      <c r="AC312" s="326">
        <f t="shared" si="92"/>
        <v>35.142446200000002</v>
      </c>
      <c r="AD312" s="326"/>
    </row>
    <row r="313" spans="1:30" ht="47.25">
      <c r="A313" s="283"/>
      <c r="B313" s="334" t="s">
        <v>975</v>
      </c>
      <c r="C313" s="283"/>
      <c r="D313" s="283"/>
      <c r="E313" s="283"/>
      <c r="F313" s="283"/>
      <c r="G313" s="325">
        <v>1000</v>
      </c>
      <c r="H313" s="325"/>
      <c r="I313" s="325"/>
      <c r="J313" s="325"/>
      <c r="K313" s="325">
        <v>862.49400000000003</v>
      </c>
      <c r="L313" s="325"/>
      <c r="M313" s="325"/>
      <c r="N313" s="326"/>
      <c r="O313" s="326"/>
      <c r="P313" s="326">
        <v>884.346</v>
      </c>
      <c r="Q313" s="326"/>
      <c r="R313" s="326"/>
      <c r="S313" s="326">
        <v>0</v>
      </c>
      <c r="T313" s="326"/>
      <c r="U313" s="326">
        <f t="shared" si="107"/>
        <v>0</v>
      </c>
      <c r="V313" s="326"/>
      <c r="W313" s="326">
        <v>21.852</v>
      </c>
      <c r="X313" s="326"/>
      <c r="Y313" s="326">
        <f t="shared" si="108"/>
        <v>21.852</v>
      </c>
      <c r="Z313" s="326"/>
      <c r="AA313" s="326"/>
      <c r="AB313" s="326"/>
      <c r="AC313" s="326"/>
      <c r="AD313" s="326"/>
    </row>
    <row r="314" spans="1:30" ht="31.5">
      <c r="A314" s="283"/>
      <c r="B314" s="334" t="s">
        <v>976</v>
      </c>
      <c r="C314" s="283"/>
      <c r="D314" s="283"/>
      <c r="E314" s="283"/>
      <c r="F314" s="283"/>
      <c r="G314" s="325">
        <v>1000</v>
      </c>
      <c r="H314" s="325"/>
      <c r="I314" s="325"/>
      <c r="J314" s="325"/>
      <c r="K314" s="325">
        <v>868.77800000000002</v>
      </c>
      <c r="L314" s="325"/>
      <c r="M314" s="325"/>
      <c r="N314" s="326"/>
      <c r="O314" s="326"/>
      <c r="P314" s="326">
        <v>891.63800000000003</v>
      </c>
      <c r="Q314" s="326"/>
      <c r="R314" s="326"/>
      <c r="S314" s="326">
        <v>0</v>
      </c>
      <c r="T314" s="326"/>
      <c r="U314" s="326">
        <f t="shared" si="107"/>
        <v>0</v>
      </c>
      <c r="V314" s="326"/>
      <c r="W314" s="326">
        <v>22.86</v>
      </c>
      <c r="X314" s="326"/>
      <c r="Y314" s="326">
        <f t="shared" si="108"/>
        <v>22.86</v>
      </c>
      <c r="Z314" s="326"/>
      <c r="AA314" s="326"/>
      <c r="AB314" s="326"/>
      <c r="AC314" s="326"/>
      <c r="AD314" s="326"/>
    </row>
    <row r="315" spans="1:30" ht="47.25">
      <c r="A315" s="283"/>
      <c r="B315" s="334" t="s">
        <v>977</v>
      </c>
      <c r="C315" s="283"/>
      <c r="D315" s="283"/>
      <c r="E315" s="283"/>
      <c r="F315" s="283"/>
      <c r="G315" s="325">
        <v>999.59199999999998</v>
      </c>
      <c r="H315" s="325"/>
      <c r="I315" s="325"/>
      <c r="J315" s="325"/>
      <c r="K315" s="325">
        <v>915.64099999999996</v>
      </c>
      <c r="L315" s="325"/>
      <c r="M315" s="325"/>
      <c r="N315" s="326"/>
      <c r="O315" s="326"/>
      <c r="P315" s="326">
        <v>940.20899999999995</v>
      </c>
      <c r="Q315" s="326"/>
      <c r="R315" s="326"/>
      <c r="S315" s="326">
        <v>0</v>
      </c>
      <c r="T315" s="326"/>
      <c r="U315" s="326">
        <f t="shared" si="107"/>
        <v>0</v>
      </c>
      <c r="V315" s="326"/>
      <c r="W315" s="326">
        <v>24.568000000000001</v>
      </c>
      <c r="X315" s="326"/>
      <c r="Y315" s="326">
        <f t="shared" si="108"/>
        <v>24.568000000000001</v>
      </c>
      <c r="Z315" s="326"/>
      <c r="AA315" s="326"/>
      <c r="AB315" s="326"/>
      <c r="AC315" s="326"/>
      <c r="AD315" s="326"/>
    </row>
    <row r="316" spans="1:30" ht="47.25">
      <c r="A316" s="283"/>
      <c r="B316" s="334" t="s">
        <v>978</v>
      </c>
      <c r="C316" s="283"/>
      <c r="D316" s="283"/>
      <c r="E316" s="283"/>
      <c r="F316" s="283"/>
      <c r="G316" s="325">
        <v>1988.903</v>
      </c>
      <c r="H316" s="325"/>
      <c r="I316" s="325"/>
      <c r="J316" s="325"/>
      <c r="K316" s="325">
        <v>1652.7950000000001</v>
      </c>
      <c r="L316" s="325"/>
      <c r="M316" s="325"/>
      <c r="N316" s="326"/>
      <c r="O316" s="326"/>
      <c r="P316" s="326">
        <v>1692.7950000000001</v>
      </c>
      <c r="Q316" s="326"/>
      <c r="R316" s="326"/>
      <c r="S316" s="326">
        <v>0</v>
      </c>
      <c r="T316" s="326"/>
      <c r="U316" s="326">
        <f t="shared" si="107"/>
        <v>0</v>
      </c>
      <c r="V316" s="326"/>
      <c r="W316" s="326">
        <v>40</v>
      </c>
      <c r="X316" s="326"/>
      <c r="Y316" s="326">
        <f t="shared" si="108"/>
        <v>40</v>
      </c>
      <c r="Z316" s="326"/>
      <c r="AA316" s="326"/>
      <c r="AB316" s="326"/>
      <c r="AC316" s="326"/>
      <c r="AD316" s="326"/>
    </row>
    <row r="317" spans="1:30" ht="47.25">
      <c r="A317" s="283"/>
      <c r="B317" s="334" t="s">
        <v>979</v>
      </c>
      <c r="C317" s="283"/>
      <c r="D317" s="283"/>
      <c r="E317" s="283"/>
      <c r="F317" s="283"/>
      <c r="G317" s="325">
        <v>48528</v>
      </c>
      <c r="H317" s="325"/>
      <c r="I317" s="325"/>
      <c r="J317" s="325"/>
      <c r="K317" s="325">
        <v>44130.316400000003</v>
      </c>
      <c r="L317" s="325"/>
      <c r="M317" s="325"/>
      <c r="N317" s="326"/>
      <c r="O317" s="326"/>
      <c r="P317" s="326">
        <v>44477.395700000001</v>
      </c>
      <c r="Q317" s="326"/>
      <c r="R317" s="326"/>
      <c r="S317" s="326">
        <v>0</v>
      </c>
      <c r="T317" s="326"/>
      <c r="U317" s="326">
        <f t="shared" si="107"/>
        <v>0</v>
      </c>
      <c r="V317" s="326"/>
      <c r="W317" s="326">
        <v>343.03969999999998</v>
      </c>
      <c r="X317" s="326"/>
      <c r="Y317" s="326">
        <f t="shared" si="108"/>
        <v>343.03969999999998</v>
      </c>
      <c r="Z317" s="326"/>
      <c r="AA317" s="326"/>
      <c r="AB317" s="326"/>
      <c r="AC317" s="326"/>
      <c r="AD317" s="326"/>
    </row>
    <row r="318" spans="1:30" s="280" customFormat="1">
      <c r="A318" s="282"/>
      <c r="B318" s="333" t="s">
        <v>980</v>
      </c>
      <c r="C318" s="282"/>
      <c r="D318" s="282"/>
      <c r="E318" s="282"/>
      <c r="F318" s="282"/>
      <c r="G318" s="330"/>
      <c r="H318" s="330"/>
      <c r="I318" s="330"/>
      <c r="J318" s="330"/>
      <c r="K318" s="330"/>
      <c r="L318" s="330"/>
      <c r="M318" s="330"/>
      <c r="N318" s="322"/>
      <c r="O318" s="322"/>
      <c r="P318" s="322"/>
      <c r="Q318" s="322"/>
      <c r="R318" s="322"/>
      <c r="S318" s="322"/>
      <c r="T318" s="322"/>
      <c r="U318" s="322"/>
      <c r="V318" s="322"/>
      <c r="W318" s="322"/>
      <c r="X318" s="322"/>
      <c r="Y318" s="322"/>
      <c r="Z318" s="322"/>
      <c r="AA318" s="322"/>
      <c r="AB318" s="322"/>
      <c r="AC318" s="322"/>
      <c r="AD318" s="322"/>
    </row>
    <row r="319" spans="1:30" ht="31.5">
      <c r="A319" s="283"/>
      <c r="B319" s="334" t="s">
        <v>981</v>
      </c>
      <c r="C319" s="283"/>
      <c r="D319" s="283"/>
      <c r="E319" s="283"/>
      <c r="F319" s="283"/>
      <c r="G319" s="325">
        <v>50000</v>
      </c>
      <c r="H319" s="325"/>
      <c r="I319" s="325"/>
      <c r="J319" s="325"/>
      <c r="K319" s="325">
        <v>1623.25</v>
      </c>
      <c r="L319" s="325"/>
      <c r="M319" s="325"/>
      <c r="N319" s="326"/>
      <c r="O319" s="326"/>
      <c r="P319" s="326">
        <v>15000</v>
      </c>
      <c r="Q319" s="326"/>
      <c r="R319" s="326"/>
      <c r="S319" s="326">
        <v>0</v>
      </c>
      <c r="T319" s="326"/>
      <c r="U319" s="326"/>
      <c r="V319" s="326">
        <f t="shared" ref="V319:V321" si="109">S319</f>
        <v>0</v>
      </c>
      <c r="W319" s="326">
        <v>8578.7090000000007</v>
      </c>
      <c r="X319" s="326"/>
      <c r="Y319" s="326"/>
      <c r="Z319" s="326">
        <f t="shared" ref="Z319:Z321" si="110">W319</f>
        <v>8578.7090000000007</v>
      </c>
      <c r="AA319" s="326"/>
      <c r="AB319" s="326"/>
      <c r="AC319" s="326"/>
      <c r="AD319" s="326"/>
    </row>
    <row r="320" spans="1:30" ht="31.5">
      <c r="A320" s="283"/>
      <c r="B320" s="334" t="s">
        <v>982</v>
      </c>
      <c r="C320" s="283"/>
      <c r="D320" s="283"/>
      <c r="E320" s="283"/>
      <c r="F320" s="283"/>
      <c r="G320" s="325">
        <v>34245.307999999997</v>
      </c>
      <c r="H320" s="325"/>
      <c r="I320" s="325"/>
      <c r="J320" s="325"/>
      <c r="K320" s="325">
        <v>-1340.704</v>
      </c>
      <c r="L320" s="325"/>
      <c r="M320" s="325"/>
      <c r="N320" s="326"/>
      <c r="O320" s="326"/>
      <c r="P320" s="326">
        <v>929.73800000000006</v>
      </c>
      <c r="Q320" s="326"/>
      <c r="R320" s="326"/>
      <c r="S320" s="326">
        <v>0</v>
      </c>
      <c r="T320" s="326"/>
      <c r="U320" s="326"/>
      <c r="V320" s="326">
        <f t="shared" si="109"/>
        <v>0</v>
      </c>
      <c r="W320" s="326">
        <v>2270.442</v>
      </c>
      <c r="X320" s="326"/>
      <c r="Y320" s="326"/>
      <c r="Z320" s="326">
        <f t="shared" si="110"/>
        <v>2270.442</v>
      </c>
      <c r="AA320" s="326"/>
      <c r="AB320" s="326"/>
      <c r="AC320" s="326"/>
      <c r="AD320" s="326"/>
    </row>
    <row r="321" spans="1:30" ht="31.5">
      <c r="A321" s="283"/>
      <c r="B321" s="334" t="s">
        <v>983</v>
      </c>
      <c r="C321" s="283"/>
      <c r="D321" s="283"/>
      <c r="E321" s="283"/>
      <c r="F321" s="283"/>
      <c r="G321" s="325">
        <v>138550</v>
      </c>
      <c r="H321" s="325"/>
      <c r="I321" s="325"/>
      <c r="J321" s="325"/>
      <c r="K321" s="325">
        <v>0</v>
      </c>
      <c r="L321" s="325"/>
      <c r="M321" s="325"/>
      <c r="N321" s="326"/>
      <c r="O321" s="326"/>
      <c r="P321" s="326">
        <v>0</v>
      </c>
      <c r="Q321" s="326"/>
      <c r="R321" s="326"/>
      <c r="S321" s="326">
        <v>0</v>
      </c>
      <c r="T321" s="326"/>
      <c r="U321" s="326"/>
      <c r="V321" s="326">
        <f t="shared" si="109"/>
        <v>0</v>
      </c>
      <c r="W321" s="326">
        <v>400</v>
      </c>
      <c r="X321" s="326"/>
      <c r="Y321" s="326"/>
      <c r="Z321" s="326">
        <f t="shared" si="110"/>
        <v>400</v>
      </c>
      <c r="AA321" s="326"/>
      <c r="AB321" s="326"/>
      <c r="AC321" s="326"/>
      <c r="AD321" s="326"/>
    </row>
    <row r="322" spans="1:30" ht="31.5">
      <c r="A322" s="283"/>
      <c r="B322" s="334" t="s">
        <v>983</v>
      </c>
      <c r="C322" s="283"/>
      <c r="D322" s="283"/>
      <c r="E322" s="283"/>
      <c r="F322" s="283"/>
      <c r="G322" s="325">
        <v>138550</v>
      </c>
      <c r="H322" s="325"/>
      <c r="I322" s="325"/>
      <c r="J322" s="325"/>
      <c r="K322" s="325">
        <v>0</v>
      </c>
      <c r="L322" s="325"/>
      <c r="M322" s="325"/>
      <c r="N322" s="326"/>
      <c r="O322" s="326"/>
      <c r="P322" s="326">
        <v>0</v>
      </c>
      <c r="Q322" s="326"/>
      <c r="R322" s="326"/>
      <c r="S322" s="326">
        <v>20000</v>
      </c>
      <c r="T322" s="326"/>
      <c r="U322" s="326">
        <f>S322</f>
        <v>20000</v>
      </c>
      <c r="V322" s="326"/>
      <c r="W322" s="326">
        <v>1649.3150000000001</v>
      </c>
      <c r="X322" s="326"/>
      <c r="Y322" s="326">
        <f>W322</f>
        <v>1649.3150000000001</v>
      </c>
      <c r="Z322" s="326"/>
      <c r="AA322" s="326">
        <f t="shared" si="88"/>
        <v>8.246575</v>
      </c>
      <c r="AB322" s="326"/>
      <c r="AC322" s="326">
        <f t="shared" si="92"/>
        <v>8.246575</v>
      </c>
      <c r="AD322" s="326"/>
    </row>
    <row r="323" spans="1:30" s="280" customFormat="1">
      <c r="A323" s="282"/>
      <c r="B323" s="333" t="s">
        <v>805</v>
      </c>
      <c r="C323" s="282"/>
      <c r="D323" s="282"/>
      <c r="E323" s="282"/>
      <c r="F323" s="282"/>
      <c r="G323" s="330"/>
      <c r="H323" s="330"/>
      <c r="I323" s="330"/>
      <c r="J323" s="330"/>
      <c r="K323" s="330"/>
      <c r="L323" s="330"/>
      <c r="M323" s="330"/>
      <c r="N323" s="322"/>
      <c r="O323" s="322"/>
      <c r="P323" s="322"/>
      <c r="Q323" s="322"/>
      <c r="R323" s="322"/>
      <c r="S323" s="322"/>
      <c r="T323" s="322"/>
      <c r="U323" s="322"/>
      <c r="V323" s="322"/>
      <c r="W323" s="322"/>
      <c r="X323" s="322"/>
      <c r="Y323" s="322"/>
      <c r="Z323" s="322"/>
      <c r="AA323" s="322"/>
      <c r="AB323" s="322"/>
      <c r="AC323" s="322"/>
      <c r="AD323" s="322"/>
    </row>
    <row r="324" spans="1:30" ht="47.25">
      <c r="A324" s="283"/>
      <c r="B324" s="334" t="s">
        <v>984</v>
      </c>
      <c r="C324" s="283"/>
      <c r="D324" s="283"/>
      <c r="E324" s="283"/>
      <c r="F324" s="283"/>
      <c r="G324" s="325">
        <v>367032</v>
      </c>
      <c r="H324" s="325"/>
      <c r="I324" s="325"/>
      <c r="J324" s="325"/>
      <c r="K324" s="325">
        <v>300962.33689999999</v>
      </c>
      <c r="L324" s="325"/>
      <c r="M324" s="325"/>
      <c r="N324" s="326"/>
      <c r="O324" s="326"/>
      <c r="P324" s="326">
        <v>301619.12745000003</v>
      </c>
      <c r="Q324" s="326"/>
      <c r="R324" s="326"/>
      <c r="S324" s="326">
        <v>0</v>
      </c>
      <c r="T324" s="326"/>
      <c r="U324" s="326"/>
      <c r="V324" s="326">
        <f t="shared" ref="V324:V328" si="111">S324</f>
        <v>0</v>
      </c>
      <c r="W324" s="326">
        <v>40.9465</v>
      </c>
      <c r="X324" s="326"/>
      <c r="Y324" s="326"/>
      <c r="Z324" s="326">
        <f t="shared" ref="Z324:Z328" si="112">W324</f>
        <v>40.9465</v>
      </c>
      <c r="AA324" s="326"/>
      <c r="AB324" s="326"/>
      <c r="AC324" s="326"/>
      <c r="AD324" s="326"/>
    </row>
    <row r="325" spans="1:30" ht="94.5">
      <c r="A325" s="283"/>
      <c r="B325" s="334" t="s">
        <v>985</v>
      </c>
      <c r="C325" s="283"/>
      <c r="D325" s="283"/>
      <c r="E325" s="283"/>
      <c r="F325" s="283"/>
      <c r="G325" s="325">
        <v>459337.467</v>
      </c>
      <c r="H325" s="325"/>
      <c r="I325" s="325"/>
      <c r="J325" s="325"/>
      <c r="K325" s="325">
        <v>0</v>
      </c>
      <c r="L325" s="325"/>
      <c r="M325" s="325"/>
      <c r="N325" s="326"/>
      <c r="O325" s="326"/>
      <c r="P325" s="326">
        <v>1840.670003</v>
      </c>
      <c r="Q325" s="326"/>
      <c r="R325" s="326"/>
      <c r="S325" s="326">
        <v>0</v>
      </c>
      <c r="T325" s="326"/>
      <c r="U325" s="326"/>
      <c r="V325" s="326">
        <f t="shared" si="111"/>
        <v>0</v>
      </c>
      <c r="W325" s="326">
        <v>1884.0796660000001</v>
      </c>
      <c r="X325" s="326"/>
      <c r="Y325" s="326"/>
      <c r="Z325" s="326">
        <f t="shared" si="112"/>
        <v>1884.0796660000001</v>
      </c>
      <c r="AA325" s="326"/>
      <c r="AB325" s="326"/>
      <c r="AC325" s="326"/>
      <c r="AD325" s="326"/>
    </row>
    <row r="326" spans="1:30" ht="78.75">
      <c r="A326" s="283"/>
      <c r="B326" s="334" t="s">
        <v>986</v>
      </c>
      <c r="C326" s="283"/>
      <c r="D326" s="283"/>
      <c r="E326" s="283"/>
      <c r="F326" s="283"/>
      <c r="G326" s="325">
        <v>35122.411</v>
      </c>
      <c r="H326" s="325"/>
      <c r="I326" s="325"/>
      <c r="J326" s="325"/>
      <c r="K326" s="325">
        <v>25808.842000000001</v>
      </c>
      <c r="L326" s="325"/>
      <c r="M326" s="325"/>
      <c r="N326" s="326"/>
      <c r="O326" s="326"/>
      <c r="P326" s="326">
        <v>26202</v>
      </c>
      <c r="Q326" s="326"/>
      <c r="R326" s="326"/>
      <c r="S326" s="326">
        <v>0</v>
      </c>
      <c r="T326" s="326"/>
      <c r="U326" s="326"/>
      <c r="V326" s="326">
        <f t="shared" si="111"/>
        <v>0</v>
      </c>
      <c r="W326" s="326">
        <v>50</v>
      </c>
      <c r="X326" s="326"/>
      <c r="Y326" s="326"/>
      <c r="Z326" s="326">
        <f t="shared" si="112"/>
        <v>50</v>
      </c>
      <c r="AA326" s="326"/>
      <c r="AB326" s="326"/>
      <c r="AC326" s="326"/>
      <c r="AD326" s="326"/>
    </row>
    <row r="327" spans="1:30" ht="63">
      <c r="A327" s="283"/>
      <c r="B327" s="334" t="s">
        <v>987</v>
      </c>
      <c r="C327" s="283"/>
      <c r="D327" s="283"/>
      <c r="E327" s="283"/>
      <c r="F327" s="283"/>
      <c r="G327" s="325">
        <v>43000</v>
      </c>
      <c r="H327" s="325"/>
      <c r="I327" s="325"/>
      <c r="J327" s="325"/>
      <c r="K327" s="325">
        <v>15304.315000000001</v>
      </c>
      <c r="L327" s="325"/>
      <c r="M327" s="325"/>
      <c r="N327" s="326"/>
      <c r="O327" s="326"/>
      <c r="P327" s="326">
        <v>15620.186</v>
      </c>
      <c r="Q327" s="326"/>
      <c r="R327" s="326"/>
      <c r="S327" s="326">
        <v>0</v>
      </c>
      <c r="T327" s="326"/>
      <c r="U327" s="326"/>
      <c r="V327" s="326">
        <f t="shared" si="111"/>
        <v>0</v>
      </c>
      <c r="W327" s="326">
        <v>100</v>
      </c>
      <c r="X327" s="326"/>
      <c r="Y327" s="326"/>
      <c r="Z327" s="326">
        <f t="shared" si="112"/>
        <v>100</v>
      </c>
      <c r="AA327" s="326"/>
      <c r="AB327" s="326"/>
      <c r="AC327" s="326"/>
      <c r="AD327" s="326"/>
    </row>
    <row r="328" spans="1:30" ht="63">
      <c r="A328" s="283"/>
      <c r="B328" s="334" t="s">
        <v>988</v>
      </c>
      <c r="C328" s="283"/>
      <c r="D328" s="283"/>
      <c r="E328" s="283"/>
      <c r="F328" s="283"/>
      <c r="G328" s="325">
        <v>90000</v>
      </c>
      <c r="H328" s="325"/>
      <c r="I328" s="325"/>
      <c r="J328" s="325"/>
      <c r="K328" s="325">
        <v>0</v>
      </c>
      <c r="L328" s="325"/>
      <c r="M328" s="325"/>
      <c r="N328" s="326"/>
      <c r="O328" s="326"/>
      <c r="P328" s="326">
        <v>0</v>
      </c>
      <c r="Q328" s="326"/>
      <c r="R328" s="326"/>
      <c r="S328" s="326">
        <v>0</v>
      </c>
      <c r="T328" s="326"/>
      <c r="U328" s="326"/>
      <c r="V328" s="326">
        <f t="shared" si="111"/>
        <v>0</v>
      </c>
      <c r="W328" s="326">
        <v>1600</v>
      </c>
      <c r="X328" s="326"/>
      <c r="Y328" s="326"/>
      <c r="Z328" s="326">
        <f t="shared" si="112"/>
        <v>1600</v>
      </c>
      <c r="AA328" s="326"/>
      <c r="AB328" s="326"/>
      <c r="AC328" s="326"/>
      <c r="AD328" s="326"/>
    </row>
    <row r="329" spans="1:30" ht="94.5">
      <c r="A329" s="283"/>
      <c r="B329" s="334" t="s">
        <v>985</v>
      </c>
      <c r="C329" s="283"/>
      <c r="D329" s="283"/>
      <c r="E329" s="283"/>
      <c r="F329" s="283"/>
      <c r="G329" s="325">
        <v>459337.467</v>
      </c>
      <c r="H329" s="325"/>
      <c r="I329" s="325"/>
      <c r="J329" s="325"/>
      <c r="K329" s="325">
        <v>101648.898625</v>
      </c>
      <c r="L329" s="325"/>
      <c r="M329" s="325"/>
      <c r="N329" s="326"/>
      <c r="O329" s="326"/>
      <c r="P329" s="326">
        <v>102611.49109</v>
      </c>
      <c r="Q329" s="326"/>
      <c r="R329" s="326"/>
      <c r="S329" s="326">
        <v>0</v>
      </c>
      <c r="T329" s="326"/>
      <c r="U329" s="326">
        <f t="shared" ref="U329:U339" si="113">S329</f>
        <v>0</v>
      </c>
      <c r="V329" s="326"/>
      <c r="W329" s="326">
        <v>289.22077999999999</v>
      </c>
      <c r="X329" s="326"/>
      <c r="Y329" s="326">
        <f t="shared" ref="Y329:Y339" si="114">W329</f>
        <v>289.22077999999999</v>
      </c>
      <c r="Z329" s="326"/>
      <c r="AA329" s="326"/>
      <c r="AB329" s="326"/>
      <c r="AC329" s="326"/>
      <c r="AD329" s="326"/>
    </row>
    <row r="330" spans="1:30" ht="63">
      <c r="A330" s="283"/>
      <c r="B330" s="334" t="s">
        <v>989</v>
      </c>
      <c r="C330" s="283"/>
      <c r="D330" s="283"/>
      <c r="E330" s="283"/>
      <c r="F330" s="283"/>
      <c r="G330" s="325">
        <v>80400</v>
      </c>
      <c r="H330" s="325"/>
      <c r="I330" s="325"/>
      <c r="J330" s="325"/>
      <c r="K330" s="325">
        <v>8028.2389999999996</v>
      </c>
      <c r="L330" s="325"/>
      <c r="M330" s="325"/>
      <c r="N330" s="326"/>
      <c r="O330" s="326"/>
      <c r="P330" s="326">
        <v>36500</v>
      </c>
      <c r="Q330" s="326"/>
      <c r="R330" s="326"/>
      <c r="S330" s="326">
        <v>20000</v>
      </c>
      <c r="T330" s="326"/>
      <c r="U330" s="326">
        <f t="shared" si="113"/>
        <v>20000</v>
      </c>
      <c r="V330" s="326"/>
      <c r="W330" s="326">
        <v>37723.85</v>
      </c>
      <c r="X330" s="326"/>
      <c r="Y330" s="326">
        <f t="shared" si="114"/>
        <v>37723.85</v>
      </c>
      <c r="Z330" s="326"/>
      <c r="AA330" s="326">
        <f t="shared" si="88"/>
        <v>188.61924999999999</v>
      </c>
      <c r="AB330" s="326"/>
      <c r="AC330" s="326">
        <f t="shared" si="92"/>
        <v>188.61924999999999</v>
      </c>
      <c r="AD330" s="326"/>
    </row>
    <row r="331" spans="1:30" ht="110.25">
      <c r="A331" s="283"/>
      <c r="B331" s="334" t="s">
        <v>990</v>
      </c>
      <c r="C331" s="283"/>
      <c r="D331" s="283"/>
      <c r="E331" s="283"/>
      <c r="F331" s="283"/>
      <c r="G331" s="325">
        <v>118591.46400000001</v>
      </c>
      <c r="H331" s="325"/>
      <c r="I331" s="325"/>
      <c r="J331" s="325"/>
      <c r="K331" s="325">
        <v>65991.475168999998</v>
      </c>
      <c r="L331" s="325"/>
      <c r="M331" s="325"/>
      <c r="N331" s="326"/>
      <c r="O331" s="326"/>
      <c r="P331" s="326">
        <v>89895.844358999995</v>
      </c>
      <c r="Q331" s="326"/>
      <c r="R331" s="326"/>
      <c r="S331" s="326">
        <v>0</v>
      </c>
      <c r="T331" s="326"/>
      <c r="U331" s="326">
        <f t="shared" si="113"/>
        <v>0</v>
      </c>
      <c r="V331" s="326"/>
      <c r="W331" s="326">
        <v>11861.729799000001</v>
      </c>
      <c r="X331" s="326"/>
      <c r="Y331" s="326">
        <f t="shared" si="114"/>
        <v>11861.729799000001</v>
      </c>
      <c r="Z331" s="326"/>
      <c r="AA331" s="326"/>
      <c r="AB331" s="326"/>
      <c r="AC331" s="326"/>
      <c r="AD331" s="326"/>
    </row>
    <row r="332" spans="1:30" ht="47.25">
      <c r="A332" s="283"/>
      <c r="B332" s="334" t="s">
        <v>991</v>
      </c>
      <c r="C332" s="283"/>
      <c r="D332" s="283"/>
      <c r="E332" s="283"/>
      <c r="F332" s="283"/>
      <c r="G332" s="325">
        <v>130000</v>
      </c>
      <c r="H332" s="325"/>
      <c r="I332" s="325"/>
      <c r="J332" s="325"/>
      <c r="K332" s="325">
        <v>5229.93</v>
      </c>
      <c r="L332" s="325"/>
      <c r="M332" s="325"/>
      <c r="N332" s="326"/>
      <c r="O332" s="326"/>
      <c r="P332" s="326">
        <v>20000</v>
      </c>
      <c r="Q332" s="326"/>
      <c r="R332" s="326"/>
      <c r="S332" s="326">
        <v>0</v>
      </c>
      <c r="T332" s="326"/>
      <c r="U332" s="326">
        <f t="shared" si="113"/>
        <v>0</v>
      </c>
      <c r="V332" s="326"/>
      <c r="W332" s="326">
        <v>13232.462011</v>
      </c>
      <c r="X332" s="326"/>
      <c r="Y332" s="326">
        <f t="shared" si="114"/>
        <v>13232.462011</v>
      </c>
      <c r="Z332" s="326"/>
      <c r="AA332" s="326"/>
      <c r="AB332" s="326"/>
      <c r="AC332" s="326"/>
      <c r="AD332" s="326"/>
    </row>
    <row r="333" spans="1:30" ht="47.25">
      <c r="A333" s="283"/>
      <c r="B333" s="334" t="s">
        <v>992</v>
      </c>
      <c r="C333" s="283"/>
      <c r="D333" s="283"/>
      <c r="E333" s="283"/>
      <c r="F333" s="283"/>
      <c r="G333" s="325">
        <v>1000</v>
      </c>
      <c r="H333" s="325"/>
      <c r="I333" s="325"/>
      <c r="J333" s="325"/>
      <c r="K333" s="325">
        <v>874.84</v>
      </c>
      <c r="L333" s="325"/>
      <c r="M333" s="325"/>
      <c r="N333" s="326"/>
      <c r="O333" s="326"/>
      <c r="P333" s="326">
        <v>904.31799999999998</v>
      </c>
      <c r="Q333" s="326"/>
      <c r="R333" s="326"/>
      <c r="S333" s="326">
        <v>0</v>
      </c>
      <c r="T333" s="326"/>
      <c r="U333" s="326">
        <f t="shared" si="113"/>
        <v>0</v>
      </c>
      <c r="V333" s="326"/>
      <c r="W333" s="326">
        <v>23.786000000000001</v>
      </c>
      <c r="X333" s="326"/>
      <c r="Y333" s="326">
        <f t="shared" si="114"/>
        <v>23.786000000000001</v>
      </c>
      <c r="Z333" s="326"/>
      <c r="AA333" s="326"/>
      <c r="AB333" s="326"/>
      <c r="AC333" s="326"/>
      <c r="AD333" s="326"/>
    </row>
    <row r="334" spans="1:30" ht="47.25">
      <c r="A334" s="283"/>
      <c r="B334" s="334" t="s">
        <v>993</v>
      </c>
      <c r="C334" s="283"/>
      <c r="D334" s="283"/>
      <c r="E334" s="283"/>
      <c r="F334" s="283"/>
      <c r="G334" s="325">
        <v>900</v>
      </c>
      <c r="H334" s="325"/>
      <c r="I334" s="325"/>
      <c r="J334" s="325"/>
      <c r="K334" s="325">
        <v>822.97699999999998</v>
      </c>
      <c r="L334" s="325"/>
      <c r="M334" s="325"/>
      <c r="N334" s="326"/>
      <c r="O334" s="326"/>
      <c r="P334" s="326">
        <v>849.33100000000002</v>
      </c>
      <c r="Q334" s="326"/>
      <c r="R334" s="326"/>
      <c r="S334" s="326">
        <v>0</v>
      </c>
      <c r="T334" s="326"/>
      <c r="U334" s="326">
        <f t="shared" si="113"/>
        <v>0</v>
      </c>
      <c r="V334" s="326"/>
      <c r="W334" s="326">
        <v>21.225000000000001</v>
      </c>
      <c r="X334" s="326"/>
      <c r="Y334" s="326">
        <f t="shared" si="114"/>
        <v>21.225000000000001</v>
      </c>
      <c r="Z334" s="326"/>
      <c r="AA334" s="326"/>
      <c r="AB334" s="326"/>
      <c r="AC334" s="326"/>
      <c r="AD334" s="326"/>
    </row>
    <row r="335" spans="1:30" ht="63">
      <c r="A335" s="283"/>
      <c r="B335" s="334" t="s">
        <v>994</v>
      </c>
      <c r="C335" s="283"/>
      <c r="D335" s="283"/>
      <c r="E335" s="283"/>
      <c r="F335" s="283"/>
      <c r="G335" s="325">
        <v>2000</v>
      </c>
      <c r="H335" s="325"/>
      <c r="I335" s="325"/>
      <c r="J335" s="325"/>
      <c r="K335" s="325">
        <v>1815.9090000000001</v>
      </c>
      <c r="L335" s="325"/>
      <c r="M335" s="325"/>
      <c r="N335" s="326"/>
      <c r="O335" s="326"/>
      <c r="P335" s="326">
        <v>1872.92</v>
      </c>
      <c r="Q335" s="326"/>
      <c r="R335" s="326"/>
      <c r="S335" s="326">
        <v>0</v>
      </c>
      <c r="T335" s="326"/>
      <c r="U335" s="326">
        <f t="shared" si="113"/>
        <v>0</v>
      </c>
      <c r="V335" s="326"/>
      <c r="W335" s="326">
        <v>20</v>
      </c>
      <c r="X335" s="326"/>
      <c r="Y335" s="326">
        <f t="shared" si="114"/>
        <v>20</v>
      </c>
      <c r="Z335" s="326"/>
      <c r="AA335" s="326"/>
      <c r="AB335" s="326"/>
      <c r="AC335" s="326"/>
      <c r="AD335" s="326"/>
    </row>
    <row r="336" spans="1:30" ht="63">
      <c r="A336" s="283"/>
      <c r="B336" s="334" t="s">
        <v>995</v>
      </c>
      <c r="C336" s="283"/>
      <c r="D336" s="283"/>
      <c r="E336" s="283"/>
      <c r="F336" s="283"/>
      <c r="G336" s="325">
        <v>3500</v>
      </c>
      <c r="H336" s="325"/>
      <c r="I336" s="325"/>
      <c r="J336" s="325"/>
      <c r="K336" s="325">
        <v>3308.4490000000001</v>
      </c>
      <c r="L336" s="325"/>
      <c r="M336" s="325"/>
      <c r="N336" s="326"/>
      <c r="O336" s="326"/>
      <c r="P336" s="326">
        <v>3393.7260000000001</v>
      </c>
      <c r="Q336" s="326"/>
      <c r="R336" s="326"/>
      <c r="S336" s="326">
        <v>0</v>
      </c>
      <c r="T336" s="326"/>
      <c r="U336" s="326">
        <f t="shared" si="113"/>
        <v>0</v>
      </c>
      <c r="V336" s="326"/>
      <c r="W336" s="326">
        <v>20</v>
      </c>
      <c r="X336" s="326"/>
      <c r="Y336" s="326">
        <f t="shared" si="114"/>
        <v>20</v>
      </c>
      <c r="Z336" s="326"/>
      <c r="AA336" s="326"/>
      <c r="AB336" s="326"/>
      <c r="AC336" s="326"/>
      <c r="AD336" s="326"/>
    </row>
    <row r="337" spans="1:30" ht="78.75">
      <c r="A337" s="283"/>
      <c r="B337" s="334" t="s">
        <v>996</v>
      </c>
      <c r="C337" s="283"/>
      <c r="D337" s="283"/>
      <c r="E337" s="283"/>
      <c r="F337" s="283"/>
      <c r="G337" s="325">
        <v>995.46900000000005</v>
      </c>
      <c r="H337" s="325"/>
      <c r="I337" s="325"/>
      <c r="J337" s="325"/>
      <c r="K337" s="325">
        <v>912.36300000000006</v>
      </c>
      <c r="L337" s="325"/>
      <c r="M337" s="325"/>
      <c r="N337" s="326"/>
      <c r="O337" s="326"/>
      <c r="P337" s="326">
        <v>942.38699999999994</v>
      </c>
      <c r="Q337" s="326"/>
      <c r="R337" s="326"/>
      <c r="S337" s="326">
        <v>0</v>
      </c>
      <c r="T337" s="326"/>
      <c r="U337" s="326">
        <f t="shared" si="113"/>
        <v>0</v>
      </c>
      <c r="V337" s="326"/>
      <c r="W337" s="326">
        <v>24.324000000000002</v>
      </c>
      <c r="X337" s="326"/>
      <c r="Y337" s="326">
        <f t="shared" si="114"/>
        <v>24.324000000000002</v>
      </c>
      <c r="Z337" s="326"/>
      <c r="AA337" s="326"/>
      <c r="AB337" s="326"/>
      <c r="AC337" s="326"/>
      <c r="AD337" s="326"/>
    </row>
    <row r="338" spans="1:30" ht="63">
      <c r="A338" s="283"/>
      <c r="B338" s="334" t="s">
        <v>988</v>
      </c>
      <c r="C338" s="283"/>
      <c r="D338" s="283"/>
      <c r="E338" s="283"/>
      <c r="F338" s="283"/>
      <c r="G338" s="325">
        <v>90000</v>
      </c>
      <c r="H338" s="325"/>
      <c r="I338" s="325"/>
      <c r="J338" s="325"/>
      <c r="K338" s="325">
        <v>0</v>
      </c>
      <c r="L338" s="325"/>
      <c r="M338" s="325"/>
      <c r="N338" s="326"/>
      <c r="O338" s="326"/>
      <c r="P338" s="326">
        <v>0</v>
      </c>
      <c r="Q338" s="326"/>
      <c r="R338" s="326"/>
      <c r="S338" s="326">
        <v>45000</v>
      </c>
      <c r="T338" s="326"/>
      <c r="U338" s="326">
        <f t="shared" si="113"/>
        <v>45000</v>
      </c>
      <c r="V338" s="326"/>
      <c r="W338" s="326">
        <v>30650.517</v>
      </c>
      <c r="X338" s="326"/>
      <c r="Y338" s="326">
        <f t="shared" si="114"/>
        <v>30650.517</v>
      </c>
      <c r="Z338" s="326"/>
      <c r="AA338" s="326">
        <f t="shared" ref="AA338:AB388" si="115">W338/S338*100</f>
        <v>68.112260000000006</v>
      </c>
      <c r="AB338" s="326"/>
      <c r="AC338" s="326">
        <f t="shared" ref="AC338:AC388" si="116">Y338/U338*100</f>
        <v>68.112260000000006</v>
      </c>
      <c r="AD338" s="326"/>
    </row>
    <row r="339" spans="1:30" ht="31.5">
      <c r="A339" s="283"/>
      <c r="B339" s="334" t="s">
        <v>997</v>
      </c>
      <c r="C339" s="283"/>
      <c r="D339" s="283"/>
      <c r="E339" s="283"/>
      <c r="F339" s="283"/>
      <c r="G339" s="325">
        <v>164000</v>
      </c>
      <c r="H339" s="325"/>
      <c r="I339" s="325"/>
      <c r="J339" s="325"/>
      <c r="K339" s="325">
        <v>700</v>
      </c>
      <c r="L339" s="325"/>
      <c r="M339" s="325"/>
      <c r="N339" s="326"/>
      <c r="O339" s="326"/>
      <c r="P339" s="326">
        <v>700</v>
      </c>
      <c r="Q339" s="326"/>
      <c r="R339" s="326"/>
      <c r="S339" s="326">
        <v>741.41700000000128</v>
      </c>
      <c r="T339" s="326"/>
      <c r="U339" s="326">
        <f t="shared" si="113"/>
        <v>741.41700000000128</v>
      </c>
      <c r="V339" s="326"/>
      <c r="W339" s="326">
        <v>741.41700000000128</v>
      </c>
      <c r="X339" s="326"/>
      <c r="Y339" s="326">
        <f t="shared" si="114"/>
        <v>741.41700000000128</v>
      </c>
      <c r="Z339" s="326"/>
      <c r="AA339" s="326">
        <f t="shared" si="115"/>
        <v>100</v>
      </c>
      <c r="AB339" s="326"/>
      <c r="AC339" s="326">
        <f t="shared" si="116"/>
        <v>100</v>
      </c>
      <c r="AD339" s="326"/>
    </row>
    <row r="340" spans="1:30" ht="94.5">
      <c r="A340" s="283"/>
      <c r="B340" s="334" t="s">
        <v>985</v>
      </c>
      <c r="C340" s="283"/>
      <c r="D340" s="283"/>
      <c r="E340" s="283"/>
      <c r="F340" s="283"/>
      <c r="G340" s="325">
        <v>459337.467</v>
      </c>
      <c r="H340" s="325"/>
      <c r="I340" s="325"/>
      <c r="J340" s="325"/>
      <c r="K340" s="325">
        <v>193102.10630000001</v>
      </c>
      <c r="L340" s="325"/>
      <c r="M340" s="325"/>
      <c r="N340" s="326"/>
      <c r="O340" s="326"/>
      <c r="P340" s="326">
        <v>193102.10630000001</v>
      </c>
      <c r="Q340" s="326"/>
      <c r="R340" s="326"/>
      <c r="S340" s="326">
        <v>27812</v>
      </c>
      <c r="T340" s="326">
        <f t="shared" ref="T340:T342" si="117">S340</f>
        <v>27812</v>
      </c>
      <c r="U340" s="326"/>
      <c r="V340" s="326"/>
      <c r="W340" s="326">
        <v>9118.7175800000005</v>
      </c>
      <c r="X340" s="326">
        <f t="shared" ref="X340:X342" si="118">W340</f>
        <v>9118.7175800000005</v>
      </c>
      <c r="Y340" s="326"/>
      <c r="Z340" s="326"/>
      <c r="AA340" s="326">
        <f t="shared" si="115"/>
        <v>32.786989716669062</v>
      </c>
      <c r="AB340" s="326">
        <f t="shared" si="115"/>
        <v>32.786989716669062</v>
      </c>
      <c r="AC340" s="326"/>
      <c r="AD340" s="326"/>
    </row>
    <row r="341" spans="1:30" ht="94.5">
      <c r="A341" s="283"/>
      <c r="B341" s="334" t="s">
        <v>985</v>
      </c>
      <c r="C341" s="283"/>
      <c r="D341" s="283"/>
      <c r="E341" s="283"/>
      <c r="F341" s="283"/>
      <c r="G341" s="325">
        <v>459337.467</v>
      </c>
      <c r="H341" s="325"/>
      <c r="I341" s="325"/>
      <c r="J341" s="325"/>
      <c r="K341" s="325">
        <v>84427</v>
      </c>
      <c r="L341" s="325"/>
      <c r="M341" s="325"/>
      <c r="N341" s="326"/>
      <c r="O341" s="326"/>
      <c r="P341" s="326">
        <v>84427</v>
      </c>
      <c r="Q341" s="326"/>
      <c r="R341" s="326"/>
      <c r="S341" s="326">
        <v>7901</v>
      </c>
      <c r="T341" s="326">
        <f t="shared" si="117"/>
        <v>7901</v>
      </c>
      <c r="U341" s="326"/>
      <c r="V341" s="326"/>
      <c r="W341" s="326">
        <v>7578.3741630000004</v>
      </c>
      <c r="X341" s="326">
        <f t="shared" si="118"/>
        <v>7578.3741630000004</v>
      </c>
      <c r="Y341" s="326"/>
      <c r="Z341" s="326"/>
      <c r="AA341" s="326">
        <f t="shared" si="115"/>
        <v>95.916645525882799</v>
      </c>
      <c r="AB341" s="326">
        <f t="shared" si="115"/>
        <v>95.916645525882799</v>
      </c>
      <c r="AC341" s="326"/>
      <c r="AD341" s="326"/>
    </row>
    <row r="342" spans="1:30" ht="94.5">
      <c r="A342" s="283"/>
      <c r="B342" s="334" t="s">
        <v>985</v>
      </c>
      <c r="C342" s="283"/>
      <c r="D342" s="283"/>
      <c r="E342" s="283"/>
      <c r="F342" s="283"/>
      <c r="G342" s="325">
        <v>459337.467</v>
      </c>
      <c r="H342" s="325"/>
      <c r="I342" s="325"/>
      <c r="J342" s="325"/>
      <c r="K342" s="325">
        <v>657.18200000000002</v>
      </c>
      <c r="L342" s="325"/>
      <c r="M342" s="325"/>
      <c r="N342" s="326"/>
      <c r="O342" s="326"/>
      <c r="P342" s="326">
        <v>657.18200000000002</v>
      </c>
      <c r="Q342" s="326"/>
      <c r="R342" s="326"/>
      <c r="S342" s="326">
        <v>7262</v>
      </c>
      <c r="T342" s="326">
        <f t="shared" si="117"/>
        <v>7262</v>
      </c>
      <c r="U342" s="326"/>
      <c r="V342" s="326"/>
      <c r="W342" s="326">
        <v>6721.5036579999996</v>
      </c>
      <c r="X342" s="326">
        <f t="shared" si="118"/>
        <v>6721.5036579999996</v>
      </c>
      <c r="Y342" s="326"/>
      <c r="Z342" s="326"/>
      <c r="AA342" s="326">
        <f t="shared" si="115"/>
        <v>92.557197163315891</v>
      </c>
      <c r="AB342" s="326">
        <f t="shared" si="115"/>
        <v>92.557197163315891</v>
      </c>
      <c r="AC342" s="326"/>
      <c r="AD342" s="326"/>
    </row>
    <row r="343" spans="1:30" s="280" customFormat="1">
      <c r="A343" s="282"/>
      <c r="B343" s="333" t="s">
        <v>407</v>
      </c>
      <c r="C343" s="282"/>
      <c r="D343" s="282"/>
      <c r="E343" s="282"/>
      <c r="F343" s="282"/>
      <c r="G343" s="330"/>
      <c r="H343" s="330"/>
      <c r="I343" s="330"/>
      <c r="J343" s="330"/>
      <c r="K343" s="330"/>
      <c r="L343" s="330"/>
      <c r="M343" s="330"/>
      <c r="N343" s="322"/>
      <c r="O343" s="322"/>
      <c r="P343" s="322"/>
      <c r="Q343" s="322"/>
      <c r="R343" s="322"/>
      <c r="S343" s="322"/>
      <c r="T343" s="322"/>
      <c r="U343" s="322"/>
      <c r="V343" s="322"/>
      <c r="W343" s="322"/>
      <c r="X343" s="322"/>
      <c r="Y343" s="322"/>
      <c r="Z343" s="322"/>
      <c r="AA343" s="322"/>
      <c r="AB343" s="322"/>
      <c r="AC343" s="322"/>
      <c r="AD343" s="322"/>
    </row>
    <row r="344" spans="1:30" ht="31.5">
      <c r="A344" s="283"/>
      <c r="B344" s="334" t="s">
        <v>998</v>
      </c>
      <c r="C344" s="283"/>
      <c r="D344" s="283"/>
      <c r="E344" s="283"/>
      <c r="F344" s="283"/>
      <c r="G344" s="325">
        <v>42000</v>
      </c>
      <c r="H344" s="325"/>
      <c r="I344" s="325"/>
      <c r="J344" s="325"/>
      <c r="K344" s="325">
        <v>25759</v>
      </c>
      <c r="L344" s="325"/>
      <c r="M344" s="325"/>
      <c r="N344" s="326"/>
      <c r="O344" s="326"/>
      <c r="P344" s="326">
        <v>25859</v>
      </c>
      <c r="Q344" s="326"/>
      <c r="R344" s="326"/>
      <c r="S344" s="326">
        <v>0</v>
      </c>
      <c r="T344" s="326"/>
      <c r="U344" s="326"/>
      <c r="V344" s="326">
        <f t="shared" ref="V344:V349" si="119">S344</f>
        <v>0</v>
      </c>
      <c r="W344" s="326">
        <v>100</v>
      </c>
      <c r="X344" s="326"/>
      <c r="Y344" s="326"/>
      <c r="Z344" s="326">
        <f t="shared" ref="Z344:Z349" si="120">W344</f>
        <v>100</v>
      </c>
      <c r="AA344" s="326"/>
      <c r="AB344" s="326"/>
      <c r="AC344" s="326"/>
      <c r="AD344" s="326"/>
    </row>
    <row r="345" spans="1:30" ht="31.5">
      <c r="A345" s="283"/>
      <c r="B345" s="334" t="s">
        <v>999</v>
      </c>
      <c r="C345" s="283"/>
      <c r="D345" s="283"/>
      <c r="E345" s="283"/>
      <c r="F345" s="283"/>
      <c r="G345" s="325">
        <v>65000</v>
      </c>
      <c r="H345" s="325"/>
      <c r="I345" s="325"/>
      <c r="J345" s="325"/>
      <c r="K345" s="325">
        <v>39283.661999999997</v>
      </c>
      <c r="L345" s="325"/>
      <c r="M345" s="325"/>
      <c r="N345" s="326"/>
      <c r="O345" s="326"/>
      <c r="P345" s="326">
        <v>48609.2</v>
      </c>
      <c r="Q345" s="326"/>
      <c r="R345" s="326"/>
      <c r="S345" s="326">
        <v>0</v>
      </c>
      <c r="T345" s="326"/>
      <c r="U345" s="326"/>
      <c r="V345" s="326">
        <f t="shared" si="119"/>
        <v>0</v>
      </c>
      <c r="W345" s="326">
        <v>9325.5380000000005</v>
      </c>
      <c r="X345" s="326"/>
      <c r="Y345" s="326"/>
      <c r="Z345" s="326">
        <f t="shared" si="120"/>
        <v>9325.5380000000005</v>
      </c>
      <c r="AA345" s="326"/>
      <c r="AB345" s="326"/>
      <c r="AC345" s="326"/>
      <c r="AD345" s="326"/>
    </row>
    <row r="346" spans="1:30" ht="63">
      <c r="A346" s="283"/>
      <c r="B346" s="334" t="s">
        <v>1000</v>
      </c>
      <c r="C346" s="283"/>
      <c r="D346" s="283"/>
      <c r="E346" s="283"/>
      <c r="F346" s="283"/>
      <c r="G346" s="325">
        <v>6000</v>
      </c>
      <c r="H346" s="325"/>
      <c r="I346" s="325"/>
      <c r="J346" s="325"/>
      <c r="K346" s="325">
        <v>8562.4</v>
      </c>
      <c r="L346" s="325"/>
      <c r="M346" s="325"/>
      <c r="N346" s="326"/>
      <c r="O346" s="326"/>
      <c r="P346" s="326">
        <v>11000</v>
      </c>
      <c r="Q346" s="326"/>
      <c r="R346" s="326"/>
      <c r="S346" s="326">
        <v>0</v>
      </c>
      <c r="T346" s="326"/>
      <c r="U346" s="326"/>
      <c r="V346" s="326">
        <f t="shared" si="119"/>
        <v>0</v>
      </c>
      <c r="W346" s="326">
        <v>2437.6</v>
      </c>
      <c r="X346" s="326"/>
      <c r="Y346" s="326"/>
      <c r="Z346" s="326">
        <f t="shared" si="120"/>
        <v>2437.6</v>
      </c>
      <c r="AA346" s="326"/>
      <c r="AB346" s="326"/>
      <c r="AC346" s="326"/>
      <c r="AD346" s="326"/>
    </row>
    <row r="347" spans="1:30" ht="63">
      <c r="A347" s="283"/>
      <c r="B347" s="334" t="s">
        <v>1001</v>
      </c>
      <c r="C347" s="283"/>
      <c r="D347" s="283"/>
      <c r="E347" s="283"/>
      <c r="F347" s="283"/>
      <c r="G347" s="325">
        <v>32700</v>
      </c>
      <c r="H347" s="325"/>
      <c r="I347" s="325"/>
      <c r="J347" s="325"/>
      <c r="K347" s="325">
        <v>14041.117</v>
      </c>
      <c r="L347" s="325"/>
      <c r="M347" s="325"/>
      <c r="N347" s="326"/>
      <c r="O347" s="326"/>
      <c r="P347" s="326">
        <v>22000</v>
      </c>
      <c r="Q347" s="326"/>
      <c r="R347" s="326"/>
      <c r="S347" s="326">
        <v>0</v>
      </c>
      <c r="T347" s="326"/>
      <c r="U347" s="326"/>
      <c r="V347" s="326">
        <f t="shared" si="119"/>
        <v>0</v>
      </c>
      <c r="W347" s="326">
        <v>7911.39</v>
      </c>
      <c r="X347" s="326"/>
      <c r="Y347" s="326"/>
      <c r="Z347" s="326">
        <f t="shared" si="120"/>
        <v>7911.39</v>
      </c>
      <c r="AA347" s="326"/>
      <c r="AB347" s="326"/>
      <c r="AC347" s="326"/>
      <c r="AD347" s="326"/>
    </row>
    <row r="348" spans="1:30" ht="63">
      <c r="A348" s="283"/>
      <c r="B348" s="334" t="s">
        <v>1002</v>
      </c>
      <c r="C348" s="283"/>
      <c r="D348" s="283"/>
      <c r="E348" s="283"/>
      <c r="F348" s="283"/>
      <c r="G348" s="325">
        <v>18988.642</v>
      </c>
      <c r="H348" s="325"/>
      <c r="I348" s="325"/>
      <c r="J348" s="325"/>
      <c r="K348" s="325">
        <v>16900</v>
      </c>
      <c r="L348" s="325"/>
      <c r="M348" s="325"/>
      <c r="N348" s="326"/>
      <c r="O348" s="326"/>
      <c r="P348" s="326">
        <v>17000</v>
      </c>
      <c r="Q348" s="326"/>
      <c r="R348" s="326"/>
      <c r="S348" s="326">
        <v>0</v>
      </c>
      <c r="T348" s="326"/>
      <c r="U348" s="326"/>
      <c r="V348" s="326">
        <f t="shared" si="119"/>
        <v>0</v>
      </c>
      <c r="W348" s="326">
        <v>100</v>
      </c>
      <c r="X348" s="326"/>
      <c r="Y348" s="326"/>
      <c r="Z348" s="326">
        <f t="shared" si="120"/>
        <v>100</v>
      </c>
      <c r="AA348" s="326"/>
      <c r="AB348" s="326"/>
      <c r="AC348" s="326"/>
      <c r="AD348" s="326"/>
    </row>
    <row r="349" spans="1:30" ht="31.5">
      <c r="A349" s="283"/>
      <c r="B349" s="334" t="s">
        <v>1003</v>
      </c>
      <c r="C349" s="283"/>
      <c r="D349" s="283"/>
      <c r="E349" s="283"/>
      <c r="F349" s="283"/>
      <c r="G349" s="325">
        <v>9800</v>
      </c>
      <c r="H349" s="325"/>
      <c r="I349" s="325"/>
      <c r="J349" s="325"/>
      <c r="K349" s="325">
        <v>0</v>
      </c>
      <c r="L349" s="325"/>
      <c r="M349" s="325"/>
      <c r="N349" s="326"/>
      <c r="O349" s="326"/>
      <c r="P349" s="326">
        <v>0</v>
      </c>
      <c r="Q349" s="326"/>
      <c r="R349" s="326"/>
      <c r="S349" s="326">
        <v>500</v>
      </c>
      <c r="T349" s="326"/>
      <c r="U349" s="326"/>
      <c r="V349" s="326">
        <f t="shared" si="119"/>
        <v>500</v>
      </c>
      <c r="W349" s="326">
        <v>0</v>
      </c>
      <c r="X349" s="326"/>
      <c r="Y349" s="326"/>
      <c r="Z349" s="326">
        <f t="shared" si="120"/>
        <v>0</v>
      </c>
      <c r="AA349" s="326">
        <f t="shared" si="115"/>
        <v>0</v>
      </c>
      <c r="AB349" s="326"/>
      <c r="AC349" s="326"/>
      <c r="AD349" s="326">
        <f t="shared" ref="AD349:AD376" si="121">Z349/V349*100</f>
        <v>0</v>
      </c>
    </row>
    <row r="350" spans="1:30" ht="63">
      <c r="A350" s="283"/>
      <c r="B350" s="334" t="s">
        <v>1004</v>
      </c>
      <c r="C350" s="283"/>
      <c r="D350" s="283"/>
      <c r="E350" s="283"/>
      <c r="F350" s="283"/>
      <c r="G350" s="325">
        <v>4178.5479999999998</v>
      </c>
      <c r="H350" s="325"/>
      <c r="I350" s="325"/>
      <c r="J350" s="325"/>
      <c r="K350" s="325">
        <v>3002.5079999999998</v>
      </c>
      <c r="L350" s="325"/>
      <c r="M350" s="325"/>
      <c r="N350" s="326"/>
      <c r="O350" s="326"/>
      <c r="P350" s="326">
        <v>3101.817</v>
      </c>
      <c r="Q350" s="326"/>
      <c r="R350" s="326"/>
      <c r="S350" s="326">
        <v>0</v>
      </c>
      <c r="T350" s="326"/>
      <c r="U350" s="326">
        <f t="shared" ref="U350:U351" si="122">S350</f>
        <v>0</v>
      </c>
      <c r="V350" s="326"/>
      <c r="W350" s="326">
        <v>99.308999999999997</v>
      </c>
      <c r="X350" s="326"/>
      <c r="Y350" s="326">
        <f t="shared" ref="Y350:Y351" si="123">W350</f>
        <v>99.308999999999997</v>
      </c>
      <c r="Z350" s="326"/>
      <c r="AA350" s="326"/>
      <c r="AB350" s="326"/>
      <c r="AC350" s="326"/>
      <c r="AD350" s="326"/>
    </row>
    <row r="351" spans="1:30" ht="63">
      <c r="A351" s="283"/>
      <c r="B351" s="334" t="s">
        <v>1005</v>
      </c>
      <c r="C351" s="283"/>
      <c r="D351" s="283"/>
      <c r="E351" s="283"/>
      <c r="F351" s="283"/>
      <c r="G351" s="325">
        <v>8000</v>
      </c>
      <c r="H351" s="325"/>
      <c r="I351" s="325"/>
      <c r="J351" s="325"/>
      <c r="K351" s="325">
        <v>7090.2039999999997</v>
      </c>
      <c r="L351" s="325"/>
      <c r="M351" s="325"/>
      <c r="N351" s="326"/>
      <c r="O351" s="326"/>
      <c r="P351" s="326">
        <v>7286.23</v>
      </c>
      <c r="Q351" s="326"/>
      <c r="R351" s="326"/>
      <c r="S351" s="326">
        <v>0</v>
      </c>
      <c r="T351" s="326"/>
      <c r="U351" s="326">
        <f t="shared" si="122"/>
        <v>0</v>
      </c>
      <c r="V351" s="326"/>
      <c r="W351" s="326">
        <v>196.02600000000001</v>
      </c>
      <c r="X351" s="326"/>
      <c r="Y351" s="326">
        <f t="shared" si="123"/>
        <v>196.02600000000001</v>
      </c>
      <c r="Z351" s="326"/>
      <c r="AA351" s="326"/>
      <c r="AB351" s="326"/>
      <c r="AC351" s="326"/>
      <c r="AD351" s="326"/>
    </row>
    <row r="352" spans="1:30" s="280" customFormat="1">
      <c r="A352" s="282"/>
      <c r="B352" s="333" t="s">
        <v>762</v>
      </c>
      <c r="C352" s="282"/>
      <c r="D352" s="282"/>
      <c r="E352" s="282"/>
      <c r="F352" s="282"/>
      <c r="G352" s="330"/>
      <c r="H352" s="330"/>
      <c r="I352" s="330"/>
      <c r="J352" s="330"/>
      <c r="K352" s="330"/>
      <c r="L352" s="330"/>
      <c r="M352" s="330"/>
      <c r="N352" s="322"/>
      <c r="O352" s="322"/>
      <c r="P352" s="322"/>
      <c r="Q352" s="322"/>
      <c r="R352" s="322"/>
      <c r="S352" s="322"/>
      <c r="T352" s="322"/>
      <c r="U352" s="322"/>
      <c r="V352" s="322"/>
      <c r="W352" s="322"/>
      <c r="X352" s="322"/>
      <c r="Y352" s="322"/>
      <c r="Z352" s="322"/>
      <c r="AA352" s="322"/>
      <c r="AB352" s="322"/>
      <c r="AC352" s="322"/>
      <c r="AD352" s="322"/>
    </row>
    <row r="353" spans="1:30" ht="63">
      <c r="A353" s="283"/>
      <c r="B353" s="334" t="s">
        <v>1006</v>
      </c>
      <c r="C353" s="283"/>
      <c r="D353" s="283"/>
      <c r="E353" s="283"/>
      <c r="F353" s="283"/>
      <c r="G353" s="325">
        <v>64532.584999999999</v>
      </c>
      <c r="H353" s="325"/>
      <c r="I353" s="325"/>
      <c r="J353" s="325"/>
      <c r="K353" s="325">
        <v>18674.241216999999</v>
      </c>
      <c r="L353" s="325"/>
      <c r="M353" s="325"/>
      <c r="N353" s="326"/>
      <c r="O353" s="326"/>
      <c r="P353" s="326">
        <v>24999.926952999998</v>
      </c>
      <c r="Q353" s="326"/>
      <c r="R353" s="326"/>
      <c r="S353" s="326">
        <v>0</v>
      </c>
      <c r="T353" s="326"/>
      <c r="U353" s="326"/>
      <c r="V353" s="326">
        <f t="shared" ref="V353:V357" si="124">S353</f>
        <v>0</v>
      </c>
      <c r="W353" s="326">
        <v>1872.844736</v>
      </c>
      <c r="X353" s="326"/>
      <c r="Y353" s="326"/>
      <c r="Z353" s="326">
        <f t="shared" ref="Z353:Z357" si="125">W353</f>
        <v>1872.844736</v>
      </c>
      <c r="AA353" s="326"/>
      <c r="AB353" s="326"/>
      <c r="AC353" s="326"/>
      <c r="AD353" s="326"/>
    </row>
    <row r="354" spans="1:30" ht="63">
      <c r="A354" s="283"/>
      <c r="B354" s="334" t="s">
        <v>1007</v>
      </c>
      <c r="C354" s="283"/>
      <c r="D354" s="283"/>
      <c r="E354" s="283"/>
      <c r="F354" s="283"/>
      <c r="G354" s="325">
        <v>25061.612000000001</v>
      </c>
      <c r="H354" s="325"/>
      <c r="I354" s="325"/>
      <c r="J354" s="325"/>
      <c r="K354" s="325">
        <v>23000</v>
      </c>
      <c r="L354" s="325"/>
      <c r="M354" s="325"/>
      <c r="N354" s="326"/>
      <c r="O354" s="326"/>
      <c r="P354" s="326">
        <v>23500</v>
      </c>
      <c r="Q354" s="326"/>
      <c r="R354" s="326"/>
      <c r="S354" s="326">
        <v>0</v>
      </c>
      <c r="T354" s="326"/>
      <c r="U354" s="326"/>
      <c r="V354" s="326">
        <f t="shared" si="124"/>
        <v>0</v>
      </c>
      <c r="W354" s="326">
        <v>500</v>
      </c>
      <c r="X354" s="326"/>
      <c r="Y354" s="326"/>
      <c r="Z354" s="326">
        <f t="shared" si="125"/>
        <v>500</v>
      </c>
      <c r="AA354" s="326"/>
      <c r="AB354" s="326"/>
      <c r="AC354" s="326"/>
      <c r="AD354" s="326"/>
    </row>
    <row r="355" spans="1:30" ht="47.25">
      <c r="A355" s="283"/>
      <c r="B355" s="334" t="s">
        <v>1008</v>
      </c>
      <c r="C355" s="283"/>
      <c r="D355" s="283"/>
      <c r="E355" s="283"/>
      <c r="F355" s="283"/>
      <c r="G355" s="325">
        <v>115000</v>
      </c>
      <c r="H355" s="325"/>
      <c r="I355" s="325"/>
      <c r="J355" s="325"/>
      <c r="K355" s="325">
        <v>41932.486749999996</v>
      </c>
      <c r="L355" s="325"/>
      <c r="M355" s="325"/>
      <c r="N355" s="326"/>
      <c r="O355" s="326"/>
      <c r="P355" s="326">
        <v>42137.809531999999</v>
      </c>
      <c r="Q355" s="326"/>
      <c r="R355" s="326"/>
      <c r="S355" s="326">
        <v>0</v>
      </c>
      <c r="T355" s="326"/>
      <c r="U355" s="326"/>
      <c r="V355" s="326">
        <f t="shared" si="124"/>
        <v>0</v>
      </c>
      <c r="W355" s="326">
        <v>138.98278199999999</v>
      </c>
      <c r="X355" s="326"/>
      <c r="Y355" s="326"/>
      <c r="Z355" s="326">
        <f t="shared" si="125"/>
        <v>138.98278199999999</v>
      </c>
      <c r="AA355" s="326"/>
      <c r="AB355" s="326"/>
      <c r="AC355" s="326"/>
      <c r="AD355" s="326"/>
    </row>
    <row r="356" spans="1:30" ht="31.5">
      <c r="A356" s="283"/>
      <c r="B356" s="334" t="s">
        <v>1009</v>
      </c>
      <c r="C356" s="283"/>
      <c r="D356" s="283"/>
      <c r="E356" s="283"/>
      <c r="F356" s="283"/>
      <c r="G356" s="325">
        <v>950000</v>
      </c>
      <c r="H356" s="325"/>
      <c r="I356" s="325"/>
      <c r="J356" s="325"/>
      <c r="K356" s="325">
        <v>0</v>
      </c>
      <c r="L356" s="325"/>
      <c r="M356" s="325"/>
      <c r="N356" s="326"/>
      <c r="O356" s="326"/>
      <c r="P356" s="326">
        <v>0</v>
      </c>
      <c r="Q356" s="326"/>
      <c r="R356" s="326"/>
      <c r="S356" s="326">
        <v>0</v>
      </c>
      <c r="T356" s="326"/>
      <c r="U356" s="326"/>
      <c r="V356" s="326">
        <f t="shared" si="124"/>
        <v>0</v>
      </c>
      <c r="W356" s="326">
        <v>1890</v>
      </c>
      <c r="X356" s="326"/>
      <c r="Y356" s="326"/>
      <c r="Z356" s="326">
        <f t="shared" si="125"/>
        <v>1890</v>
      </c>
      <c r="AA356" s="326"/>
      <c r="AB356" s="326"/>
      <c r="AC356" s="326"/>
      <c r="AD356" s="326"/>
    </row>
    <row r="357" spans="1:30" ht="63">
      <c r="A357" s="283"/>
      <c r="B357" s="334" t="s">
        <v>1010</v>
      </c>
      <c r="C357" s="283"/>
      <c r="D357" s="283"/>
      <c r="E357" s="283"/>
      <c r="F357" s="283"/>
      <c r="G357" s="325">
        <v>234000</v>
      </c>
      <c r="H357" s="325"/>
      <c r="I357" s="325"/>
      <c r="J357" s="325"/>
      <c r="K357" s="325">
        <v>0</v>
      </c>
      <c r="L357" s="325"/>
      <c r="M357" s="325"/>
      <c r="N357" s="326"/>
      <c r="O357" s="326"/>
      <c r="P357" s="326">
        <v>0</v>
      </c>
      <c r="Q357" s="326"/>
      <c r="R357" s="326"/>
      <c r="S357" s="326">
        <v>500</v>
      </c>
      <c r="T357" s="326"/>
      <c r="U357" s="326"/>
      <c r="V357" s="326">
        <f t="shared" si="124"/>
        <v>500</v>
      </c>
      <c r="W357" s="326">
        <v>500</v>
      </c>
      <c r="X357" s="326"/>
      <c r="Y357" s="326"/>
      <c r="Z357" s="326">
        <f t="shared" si="125"/>
        <v>500</v>
      </c>
      <c r="AA357" s="326">
        <f t="shared" si="115"/>
        <v>100</v>
      </c>
      <c r="AB357" s="326"/>
      <c r="AC357" s="326"/>
      <c r="AD357" s="326">
        <f t="shared" si="121"/>
        <v>100</v>
      </c>
    </row>
    <row r="358" spans="1:30" ht="47.25">
      <c r="A358" s="283"/>
      <c r="B358" s="334" t="s">
        <v>1011</v>
      </c>
      <c r="C358" s="283"/>
      <c r="D358" s="283"/>
      <c r="E358" s="283"/>
      <c r="F358" s="283"/>
      <c r="G358" s="325">
        <v>157000</v>
      </c>
      <c r="H358" s="325"/>
      <c r="I358" s="325"/>
      <c r="J358" s="325"/>
      <c r="K358" s="325">
        <v>90362.934773999994</v>
      </c>
      <c r="L358" s="325"/>
      <c r="M358" s="325"/>
      <c r="N358" s="326"/>
      <c r="O358" s="326"/>
      <c r="P358" s="326">
        <v>109139.984528</v>
      </c>
      <c r="Q358" s="326"/>
      <c r="R358" s="326"/>
      <c r="S358" s="326">
        <v>0</v>
      </c>
      <c r="T358" s="326"/>
      <c r="U358" s="326">
        <f t="shared" ref="U358:U364" si="126">S358</f>
        <v>0</v>
      </c>
      <c r="V358" s="326"/>
      <c r="W358" s="326">
        <v>10778.399507</v>
      </c>
      <c r="X358" s="326"/>
      <c r="Y358" s="326">
        <f t="shared" ref="Y358:Y364" si="127">W358</f>
        <v>10778.399507</v>
      </c>
      <c r="Z358" s="326"/>
      <c r="AA358" s="326"/>
      <c r="AB358" s="326"/>
      <c r="AC358" s="326"/>
      <c r="AD358" s="326"/>
    </row>
    <row r="359" spans="1:30" ht="63">
      <c r="A359" s="283"/>
      <c r="B359" s="334" t="s">
        <v>1012</v>
      </c>
      <c r="C359" s="283"/>
      <c r="D359" s="283"/>
      <c r="E359" s="283"/>
      <c r="F359" s="283"/>
      <c r="G359" s="325">
        <v>115000</v>
      </c>
      <c r="H359" s="325"/>
      <c r="I359" s="325"/>
      <c r="J359" s="325"/>
      <c r="K359" s="325">
        <v>0</v>
      </c>
      <c r="L359" s="325"/>
      <c r="M359" s="325"/>
      <c r="N359" s="326"/>
      <c r="O359" s="326"/>
      <c r="P359" s="326">
        <v>0</v>
      </c>
      <c r="Q359" s="326"/>
      <c r="R359" s="326"/>
      <c r="S359" s="326">
        <v>0</v>
      </c>
      <c r="T359" s="326"/>
      <c r="U359" s="326">
        <f t="shared" si="126"/>
        <v>0</v>
      </c>
      <c r="V359" s="326"/>
      <c r="W359" s="326">
        <v>2662.98</v>
      </c>
      <c r="X359" s="326"/>
      <c r="Y359" s="326">
        <f t="shared" si="127"/>
        <v>2662.98</v>
      </c>
      <c r="Z359" s="326"/>
      <c r="AA359" s="326"/>
      <c r="AB359" s="326"/>
      <c r="AC359" s="326"/>
      <c r="AD359" s="326"/>
    </row>
    <row r="360" spans="1:30" ht="31.5">
      <c r="A360" s="283"/>
      <c r="B360" s="334" t="s">
        <v>1009</v>
      </c>
      <c r="C360" s="283"/>
      <c r="D360" s="283"/>
      <c r="E360" s="283"/>
      <c r="F360" s="283"/>
      <c r="G360" s="325">
        <v>950000</v>
      </c>
      <c r="H360" s="325"/>
      <c r="I360" s="325"/>
      <c r="J360" s="325"/>
      <c r="K360" s="325">
        <v>0</v>
      </c>
      <c r="L360" s="325"/>
      <c r="M360" s="325"/>
      <c r="N360" s="326"/>
      <c r="O360" s="326"/>
      <c r="P360" s="326">
        <v>0</v>
      </c>
      <c r="Q360" s="326"/>
      <c r="R360" s="326"/>
      <c r="S360" s="326">
        <v>100000</v>
      </c>
      <c r="T360" s="326"/>
      <c r="U360" s="326">
        <f t="shared" si="126"/>
        <v>100000</v>
      </c>
      <c r="V360" s="326"/>
      <c r="W360" s="326">
        <v>10673.140719999999</v>
      </c>
      <c r="X360" s="326"/>
      <c r="Y360" s="326">
        <f t="shared" si="127"/>
        <v>10673.140719999999</v>
      </c>
      <c r="Z360" s="326"/>
      <c r="AA360" s="326">
        <f t="shared" si="115"/>
        <v>10.673140719999999</v>
      </c>
      <c r="AB360" s="326"/>
      <c r="AC360" s="326">
        <f t="shared" si="116"/>
        <v>10.673140719999999</v>
      </c>
      <c r="AD360" s="326"/>
    </row>
    <row r="361" spans="1:30">
      <c r="A361" s="283"/>
      <c r="B361" s="334" t="s">
        <v>1013</v>
      </c>
      <c r="C361" s="283"/>
      <c r="D361" s="283"/>
      <c r="E361" s="283"/>
      <c r="F361" s="283"/>
      <c r="G361" s="325">
        <v>5500</v>
      </c>
      <c r="H361" s="325"/>
      <c r="I361" s="325"/>
      <c r="J361" s="325"/>
      <c r="K361" s="325">
        <v>3472.5909999999999</v>
      </c>
      <c r="L361" s="325"/>
      <c r="M361" s="325"/>
      <c r="N361" s="326"/>
      <c r="O361" s="326"/>
      <c r="P361" s="326">
        <v>4122.5910000000003</v>
      </c>
      <c r="Q361" s="326"/>
      <c r="R361" s="326"/>
      <c r="S361" s="326">
        <v>0</v>
      </c>
      <c r="T361" s="326"/>
      <c r="U361" s="326">
        <f t="shared" si="126"/>
        <v>0</v>
      </c>
      <c r="V361" s="326"/>
      <c r="W361" s="326">
        <v>650</v>
      </c>
      <c r="X361" s="326"/>
      <c r="Y361" s="326">
        <f t="shared" si="127"/>
        <v>650</v>
      </c>
      <c r="Z361" s="326"/>
      <c r="AA361" s="326"/>
      <c r="AB361" s="326"/>
      <c r="AC361" s="326"/>
      <c r="AD361" s="326"/>
    </row>
    <row r="362" spans="1:30" ht="47.25">
      <c r="A362" s="283"/>
      <c r="B362" s="334" t="s">
        <v>1014</v>
      </c>
      <c r="C362" s="283"/>
      <c r="D362" s="283"/>
      <c r="E362" s="283"/>
      <c r="F362" s="283"/>
      <c r="G362" s="325">
        <v>3500</v>
      </c>
      <c r="H362" s="325"/>
      <c r="I362" s="325"/>
      <c r="J362" s="325"/>
      <c r="K362" s="325">
        <v>3278.739</v>
      </c>
      <c r="L362" s="325"/>
      <c r="M362" s="325"/>
      <c r="N362" s="326"/>
      <c r="O362" s="326"/>
      <c r="P362" s="326">
        <v>3362.3539999999998</v>
      </c>
      <c r="Q362" s="326"/>
      <c r="R362" s="326"/>
      <c r="S362" s="326">
        <v>0</v>
      </c>
      <c r="T362" s="326"/>
      <c r="U362" s="326">
        <f t="shared" si="126"/>
        <v>0</v>
      </c>
      <c r="V362" s="326"/>
      <c r="W362" s="326">
        <v>83.614999999999995</v>
      </c>
      <c r="X362" s="326"/>
      <c r="Y362" s="326">
        <f t="shared" si="127"/>
        <v>83.614999999999995</v>
      </c>
      <c r="Z362" s="326"/>
      <c r="AA362" s="326"/>
      <c r="AB362" s="326"/>
      <c r="AC362" s="326"/>
      <c r="AD362" s="326"/>
    </row>
    <row r="363" spans="1:30" ht="47.25">
      <c r="A363" s="283"/>
      <c r="B363" s="334" t="s">
        <v>1015</v>
      </c>
      <c r="C363" s="283"/>
      <c r="D363" s="283"/>
      <c r="E363" s="283"/>
      <c r="F363" s="283"/>
      <c r="G363" s="325">
        <v>3500</v>
      </c>
      <c r="H363" s="325"/>
      <c r="I363" s="325"/>
      <c r="J363" s="325"/>
      <c r="K363" s="325">
        <v>3265.7049999999999</v>
      </c>
      <c r="L363" s="325"/>
      <c r="M363" s="325"/>
      <c r="N363" s="326"/>
      <c r="O363" s="326"/>
      <c r="P363" s="326">
        <v>3350.1480000000001</v>
      </c>
      <c r="Q363" s="326"/>
      <c r="R363" s="326"/>
      <c r="S363" s="326">
        <v>0</v>
      </c>
      <c r="T363" s="326"/>
      <c r="U363" s="326">
        <f t="shared" si="126"/>
        <v>0</v>
      </c>
      <c r="V363" s="326"/>
      <c r="W363" s="326">
        <v>84.442999999999998</v>
      </c>
      <c r="X363" s="326"/>
      <c r="Y363" s="326">
        <f t="shared" si="127"/>
        <v>84.442999999999998</v>
      </c>
      <c r="Z363" s="326"/>
      <c r="AA363" s="326"/>
      <c r="AB363" s="326"/>
      <c r="AC363" s="326"/>
      <c r="AD363" s="326"/>
    </row>
    <row r="364" spans="1:30" ht="47.25">
      <c r="A364" s="283"/>
      <c r="B364" s="334" t="s">
        <v>1016</v>
      </c>
      <c r="C364" s="283"/>
      <c r="D364" s="283"/>
      <c r="E364" s="283"/>
      <c r="F364" s="283"/>
      <c r="G364" s="325">
        <v>10000</v>
      </c>
      <c r="H364" s="325"/>
      <c r="I364" s="325"/>
      <c r="J364" s="325"/>
      <c r="K364" s="325">
        <v>383.44200000000001</v>
      </c>
      <c r="L364" s="325"/>
      <c r="M364" s="325"/>
      <c r="N364" s="326"/>
      <c r="O364" s="326"/>
      <c r="P364" s="326">
        <v>2189.5889999999999</v>
      </c>
      <c r="Q364" s="326"/>
      <c r="R364" s="326"/>
      <c r="S364" s="326">
        <v>0</v>
      </c>
      <c r="T364" s="326"/>
      <c r="U364" s="326">
        <f t="shared" si="126"/>
        <v>0</v>
      </c>
      <c r="V364" s="326"/>
      <c r="W364" s="326">
        <v>1806.1469999999999</v>
      </c>
      <c r="X364" s="326"/>
      <c r="Y364" s="326">
        <f t="shared" si="127"/>
        <v>1806.1469999999999</v>
      </c>
      <c r="Z364" s="326"/>
      <c r="AA364" s="326"/>
      <c r="AB364" s="326"/>
      <c r="AC364" s="326"/>
      <c r="AD364" s="326"/>
    </row>
    <row r="365" spans="1:30" s="280" customFormat="1">
      <c r="A365" s="282"/>
      <c r="B365" s="333" t="s">
        <v>789</v>
      </c>
      <c r="C365" s="282"/>
      <c r="D365" s="282"/>
      <c r="E365" s="282"/>
      <c r="F365" s="282"/>
      <c r="G365" s="330"/>
      <c r="H365" s="330"/>
      <c r="I365" s="330"/>
      <c r="J365" s="330"/>
      <c r="K365" s="330"/>
      <c r="L365" s="330"/>
      <c r="M365" s="330"/>
      <c r="N365" s="322"/>
      <c r="O365" s="322"/>
      <c r="P365" s="322"/>
      <c r="Q365" s="322"/>
      <c r="R365" s="322"/>
      <c r="S365" s="322"/>
      <c r="T365" s="322"/>
      <c r="U365" s="322"/>
      <c r="V365" s="322"/>
      <c r="W365" s="322"/>
      <c r="X365" s="322"/>
      <c r="Y365" s="322"/>
      <c r="Z365" s="322"/>
      <c r="AA365" s="322"/>
      <c r="AB365" s="322"/>
      <c r="AC365" s="322"/>
      <c r="AD365" s="322"/>
    </row>
    <row r="366" spans="1:30" ht="31.5">
      <c r="A366" s="283"/>
      <c r="B366" s="334" t="s">
        <v>1017</v>
      </c>
      <c r="C366" s="283"/>
      <c r="D366" s="283"/>
      <c r="E366" s="283"/>
      <c r="F366" s="283"/>
      <c r="G366" s="325">
        <v>20000</v>
      </c>
      <c r="H366" s="325"/>
      <c r="I366" s="325"/>
      <c r="J366" s="325"/>
      <c r="K366" s="325">
        <v>21806.089</v>
      </c>
      <c r="L366" s="325"/>
      <c r="M366" s="325"/>
      <c r="N366" s="326"/>
      <c r="O366" s="326"/>
      <c r="P366" s="326">
        <v>21921</v>
      </c>
      <c r="Q366" s="326"/>
      <c r="R366" s="326"/>
      <c r="S366" s="326">
        <v>0</v>
      </c>
      <c r="T366" s="326"/>
      <c r="U366" s="326"/>
      <c r="V366" s="326">
        <f t="shared" ref="V366:V368" si="128">S366</f>
        <v>0</v>
      </c>
      <c r="W366" s="326">
        <v>114.911</v>
      </c>
      <c r="X366" s="326"/>
      <c r="Y366" s="326"/>
      <c r="Z366" s="326">
        <f t="shared" ref="Z366:Z368" si="129">W366</f>
        <v>114.911</v>
      </c>
      <c r="AA366" s="326"/>
      <c r="AB366" s="326"/>
      <c r="AC366" s="326"/>
      <c r="AD366" s="326"/>
    </row>
    <row r="367" spans="1:30" ht="47.25">
      <c r="A367" s="283"/>
      <c r="B367" s="334" t="s">
        <v>1018</v>
      </c>
      <c r="C367" s="283"/>
      <c r="D367" s="283"/>
      <c r="E367" s="283"/>
      <c r="F367" s="283"/>
      <c r="G367" s="325">
        <v>41020.548999999999</v>
      </c>
      <c r="H367" s="325"/>
      <c r="I367" s="325"/>
      <c r="J367" s="325"/>
      <c r="K367" s="325">
        <v>9096.6380000000008</v>
      </c>
      <c r="L367" s="325"/>
      <c r="M367" s="325"/>
      <c r="N367" s="326"/>
      <c r="O367" s="326"/>
      <c r="P367" s="326">
        <v>20256.723000000002</v>
      </c>
      <c r="Q367" s="326"/>
      <c r="R367" s="326"/>
      <c r="S367" s="326">
        <v>0</v>
      </c>
      <c r="T367" s="326"/>
      <c r="U367" s="326"/>
      <c r="V367" s="326">
        <f t="shared" si="128"/>
        <v>0</v>
      </c>
      <c r="W367" s="326">
        <v>7423.973</v>
      </c>
      <c r="X367" s="326"/>
      <c r="Y367" s="326"/>
      <c r="Z367" s="326">
        <f t="shared" si="129"/>
        <v>7423.973</v>
      </c>
      <c r="AA367" s="326"/>
      <c r="AB367" s="326"/>
      <c r="AC367" s="326"/>
      <c r="AD367" s="326"/>
    </row>
    <row r="368" spans="1:30" ht="63">
      <c r="A368" s="283"/>
      <c r="B368" s="334" t="s">
        <v>1019</v>
      </c>
      <c r="C368" s="283"/>
      <c r="D368" s="283"/>
      <c r="E368" s="283"/>
      <c r="F368" s="283"/>
      <c r="G368" s="325">
        <v>28000</v>
      </c>
      <c r="H368" s="325"/>
      <c r="I368" s="325"/>
      <c r="J368" s="325"/>
      <c r="K368" s="325">
        <v>12811.588</v>
      </c>
      <c r="L368" s="325"/>
      <c r="M368" s="325"/>
      <c r="N368" s="326"/>
      <c r="O368" s="326"/>
      <c r="P368" s="326">
        <v>14808.751</v>
      </c>
      <c r="Q368" s="326"/>
      <c r="R368" s="326"/>
      <c r="S368" s="326">
        <v>0</v>
      </c>
      <c r="T368" s="326"/>
      <c r="U368" s="326"/>
      <c r="V368" s="326">
        <f t="shared" si="128"/>
        <v>0</v>
      </c>
      <c r="W368" s="326">
        <v>9188.4120000000003</v>
      </c>
      <c r="X368" s="326"/>
      <c r="Y368" s="326"/>
      <c r="Z368" s="326">
        <f t="shared" si="129"/>
        <v>9188.4120000000003</v>
      </c>
      <c r="AA368" s="326"/>
      <c r="AB368" s="326"/>
      <c r="AC368" s="326"/>
      <c r="AD368" s="326"/>
    </row>
    <row r="369" spans="1:30" ht="47.25">
      <c r="A369" s="283"/>
      <c r="B369" s="334" t="s">
        <v>1020</v>
      </c>
      <c r="C369" s="283"/>
      <c r="D369" s="283"/>
      <c r="E369" s="283"/>
      <c r="F369" s="283"/>
      <c r="G369" s="325">
        <v>150000</v>
      </c>
      <c r="H369" s="325"/>
      <c r="I369" s="325"/>
      <c r="J369" s="325"/>
      <c r="K369" s="325">
        <v>0</v>
      </c>
      <c r="L369" s="325"/>
      <c r="M369" s="325"/>
      <c r="N369" s="326"/>
      <c r="O369" s="326"/>
      <c r="P369" s="326">
        <v>0</v>
      </c>
      <c r="Q369" s="326"/>
      <c r="R369" s="326"/>
      <c r="S369" s="326">
        <v>25000</v>
      </c>
      <c r="T369" s="326"/>
      <c r="U369" s="326">
        <f t="shared" ref="U369:U370" si="130">S369</f>
        <v>25000</v>
      </c>
      <c r="V369" s="326"/>
      <c r="W369" s="326">
        <v>23692.081999999999</v>
      </c>
      <c r="X369" s="326"/>
      <c r="Y369" s="326">
        <f t="shared" ref="Y369:Y370" si="131">W369</f>
        <v>23692.081999999999</v>
      </c>
      <c r="Z369" s="326"/>
      <c r="AA369" s="326">
        <f t="shared" si="115"/>
        <v>94.768327999999997</v>
      </c>
      <c r="AB369" s="326"/>
      <c r="AC369" s="326">
        <f t="shared" si="116"/>
        <v>94.768327999999997</v>
      </c>
      <c r="AD369" s="326"/>
    </row>
    <row r="370" spans="1:30" ht="47.25">
      <c r="A370" s="283"/>
      <c r="B370" s="334" t="s">
        <v>1021</v>
      </c>
      <c r="C370" s="283"/>
      <c r="D370" s="283"/>
      <c r="E370" s="283"/>
      <c r="F370" s="283"/>
      <c r="G370" s="325">
        <v>3178.1779999999999</v>
      </c>
      <c r="H370" s="325"/>
      <c r="I370" s="325"/>
      <c r="J370" s="325"/>
      <c r="K370" s="325">
        <v>2925.692</v>
      </c>
      <c r="L370" s="325"/>
      <c r="M370" s="325"/>
      <c r="N370" s="326"/>
      <c r="O370" s="326"/>
      <c r="P370" s="326">
        <v>3000</v>
      </c>
      <c r="Q370" s="326"/>
      <c r="R370" s="326"/>
      <c r="S370" s="326">
        <v>0</v>
      </c>
      <c r="T370" s="326"/>
      <c r="U370" s="326">
        <f t="shared" si="130"/>
        <v>0</v>
      </c>
      <c r="V370" s="326"/>
      <c r="W370" s="326">
        <v>74.308000000000007</v>
      </c>
      <c r="X370" s="326"/>
      <c r="Y370" s="326">
        <f t="shared" si="131"/>
        <v>74.308000000000007</v>
      </c>
      <c r="Z370" s="326"/>
      <c r="AA370" s="326"/>
      <c r="AB370" s="326"/>
      <c r="AC370" s="326"/>
      <c r="AD370" s="326"/>
    </row>
    <row r="371" spans="1:30" s="280" customFormat="1">
      <c r="A371" s="282"/>
      <c r="B371" s="333" t="s">
        <v>1022</v>
      </c>
      <c r="C371" s="282"/>
      <c r="D371" s="282"/>
      <c r="E371" s="282"/>
      <c r="F371" s="282"/>
      <c r="G371" s="330"/>
      <c r="H371" s="330"/>
      <c r="I371" s="330"/>
      <c r="J371" s="330"/>
      <c r="K371" s="330"/>
      <c r="L371" s="330"/>
      <c r="M371" s="330"/>
      <c r="N371" s="322"/>
      <c r="O371" s="322"/>
      <c r="P371" s="322"/>
      <c r="Q371" s="322"/>
      <c r="R371" s="322"/>
      <c r="S371" s="322"/>
      <c r="T371" s="322"/>
      <c r="U371" s="322"/>
      <c r="V371" s="322"/>
      <c r="W371" s="322"/>
      <c r="X371" s="322"/>
      <c r="Y371" s="322"/>
      <c r="Z371" s="322"/>
      <c r="AA371" s="322"/>
      <c r="AB371" s="322"/>
      <c r="AC371" s="322"/>
      <c r="AD371" s="322"/>
    </row>
    <row r="372" spans="1:30" ht="31.5">
      <c r="A372" s="283"/>
      <c r="B372" s="334" t="s">
        <v>1023</v>
      </c>
      <c r="C372" s="283"/>
      <c r="D372" s="283"/>
      <c r="E372" s="283"/>
      <c r="F372" s="283"/>
      <c r="G372" s="325">
        <v>282000</v>
      </c>
      <c r="H372" s="325"/>
      <c r="I372" s="325"/>
      <c r="J372" s="325"/>
      <c r="K372" s="325">
        <v>36230.837</v>
      </c>
      <c r="L372" s="325"/>
      <c r="M372" s="325"/>
      <c r="N372" s="326"/>
      <c r="O372" s="326"/>
      <c r="P372" s="326">
        <v>37118</v>
      </c>
      <c r="Q372" s="326"/>
      <c r="R372" s="326"/>
      <c r="S372" s="326">
        <v>0</v>
      </c>
      <c r="T372" s="326"/>
      <c r="U372" s="326"/>
      <c r="V372" s="326">
        <f t="shared" ref="V372:V376" si="132">S372</f>
        <v>0</v>
      </c>
      <c r="W372" s="326">
        <v>7.7</v>
      </c>
      <c r="X372" s="326"/>
      <c r="Y372" s="326"/>
      <c r="Z372" s="326">
        <f t="shared" ref="Z372:Z376" si="133">W372</f>
        <v>7.7</v>
      </c>
      <c r="AA372" s="326"/>
      <c r="AB372" s="326"/>
      <c r="AC372" s="326"/>
      <c r="AD372" s="326"/>
    </row>
    <row r="373" spans="1:30" ht="47.25">
      <c r="A373" s="283"/>
      <c r="B373" s="334" t="s">
        <v>1024</v>
      </c>
      <c r="C373" s="283"/>
      <c r="D373" s="283"/>
      <c r="E373" s="283"/>
      <c r="F373" s="283"/>
      <c r="G373" s="325">
        <v>1239118.5460000001</v>
      </c>
      <c r="H373" s="325"/>
      <c r="I373" s="325"/>
      <c r="J373" s="325"/>
      <c r="K373" s="325">
        <v>16209.1296</v>
      </c>
      <c r="L373" s="325"/>
      <c r="M373" s="325"/>
      <c r="N373" s="326"/>
      <c r="O373" s="326"/>
      <c r="P373" s="326">
        <v>21000</v>
      </c>
      <c r="Q373" s="326"/>
      <c r="R373" s="326"/>
      <c r="S373" s="326">
        <v>11500</v>
      </c>
      <c r="T373" s="326"/>
      <c r="U373" s="326"/>
      <c r="V373" s="326">
        <f t="shared" si="132"/>
        <v>11500</v>
      </c>
      <c r="W373" s="326">
        <v>12603.162399999999</v>
      </c>
      <c r="X373" s="326"/>
      <c r="Y373" s="326"/>
      <c r="Z373" s="326">
        <f t="shared" si="133"/>
        <v>12603.162399999999</v>
      </c>
      <c r="AA373" s="326">
        <f t="shared" si="115"/>
        <v>109.59271652173912</v>
      </c>
      <c r="AB373" s="326"/>
      <c r="AC373" s="326"/>
      <c r="AD373" s="326">
        <f t="shared" si="121"/>
        <v>109.59271652173912</v>
      </c>
    </row>
    <row r="374" spans="1:30" ht="31.5">
      <c r="A374" s="283"/>
      <c r="B374" s="334" t="s">
        <v>1025</v>
      </c>
      <c r="C374" s="283"/>
      <c r="D374" s="283"/>
      <c r="E374" s="283"/>
      <c r="F374" s="283"/>
      <c r="G374" s="325">
        <v>128618</v>
      </c>
      <c r="H374" s="325"/>
      <c r="I374" s="325"/>
      <c r="J374" s="325"/>
      <c r="K374" s="325">
        <v>107380.294374</v>
      </c>
      <c r="L374" s="325"/>
      <c r="M374" s="325"/>
      <c r="N374" s="326"/>
      <c r="O374" s="326"/>
      <c r="P374" s="326">
        <v>118303.1571</v>
      </c>
      <c r="Q374" s="326"/>
      <c r="R374" s="326"/>
      <c r="S374" s="326">
        <v>0</v>
      </c>
      <c r="T374" s="326"/>
      <c r="U374" s="326"/>
      <c r="V374" s="326">
        <f t="shared" si="132"/>
        <v>0</v>
      </c>
      <c r="W374" s="326">
        <v>8917.2636259999999</v>
      </c>
      <c r="X374" s="326"/>
      <c r="Y374" s="326"/>
      <c r="Z374" s="326">
        <f t="shared" si="133"/>
        <v>8917.2636259999999</v>
      </c>
      <c r="AA374" s="326"/>
      <c r="AB374" s="326"/>
      <c r="AC374" s="326"/>
      <c r="AD374" s="326"/>
    </row>
    <row r="375" spans="1:30" ht="78.75">
      <c r="A375" s="283"/>
      <c r="B375" s="334" t="s">
        <v>814</v>
      </c>
      <c r="C375" s="283"/>
      <c r="D375" s="283"/>
      <c r="E375" s="283"/>
      <c r="F375" s="283"/>
      <c r="G375" s="325">
        <v>0</v>
      </c>
      <c r="H375" s="325"/>
      <c r="I375" s="325"/>
      <c r="J375" s="325"/>
      <c r="K375" s="325">
        <v>0</v>
      </c>
      <c r="L375" s="325"/>
      <c r="M375" s="325"/>
      <c r="N375" s="326"/>
      <c r="O375" s="326"/>
      <c r="P375" s="326">
        <v>0</v>
      </c>
      <c r="Q375" s="326"/>
      <c r="R375" s="326"/>
      <c r="S375" s="326">
        <v>150000</v>
      </c>
      <c r="T375" s="326"/>
      <c r="U375" s="326"/>
      <c r="V375" s="326">
        <f t="shared" si="132"/>
        <v>150000</v>
      </c>
      <c r="W375" s="326">
        <v>26820.0962</v>
      </c>
      <c r="X375" s="326"/>
      <c r="Y375" s="326"/>
      <c r="Z375" s="326">
        <f t="shared" si="133"/>
        <v>26820.0962</v>
      </c>
      <c r="AA375" s="326">
        <f t="shared" si="115"/>
        <v>17.880064133333335</v>
      </c>
      <c r="AB375" s="326"/>
      <c r="AC375" s="326"/>
      <c r="AD375" s="326">
        <f t="shared" si="121"/>
        <v>17.880064133333335</v>
      </c>
    </row>
    <row r="376" spans="1:30" ht="31.5">
      <c r="A376" s="283"/>
      <c r="B376" s="334" t="s">
        <v>1026</v>
      </c>
      <c r="C376" s="283"/>
      <c r="D376" s="283"/>
      <c r="E376" s="283"/>
      <c r="F376" s="283"/>
      <c r="G376" s="325">
        <v>125000</v>
      </c>
      <c r="H376" s="325"/>
      <c r="I376" s="325"/>
      <c r="J376" s="325"/>
      <c r="K376" s="325">
        <v>0</v>
      </c>
      <c r="L376" s="325"/>
      <c r="M376" s="325"/>
      <c r="N376" s="326"/>
      <c r="O376" s="326"/>
      <c r="P376" s="326">
        <v>0</v>
      </c>
      <c r="Q376" s="326"/>
      <c r="R376" s="326"/>
      <c r="S376" s="326">
        <v>500</v>
      </c>
      <c r="T376" s="326"/>
      <c r="U376" s="326"/>
      <c r="V376" s="326">
        <f t="shared" si="132"/>
        <v>500</v>
      </c>
      <c r="W376" s="326">
        <v>0</v>
      </c>
      <c r="X376" s="326"/>
      <c r="Y376" s="326"/>
      <c r="Z376" s="326">
        <f t="shared" si="133"/>
        <v>0</v>
      </c>
      <c r="AA376" s="326">
        <f t="shared" si="115"/>
        <v>0</v>
      </c>
      <c r="AB376" s="326"/>
      <c r="AC376" s="326"/>
      <c r="AD376" s="326">
        <f t="shared" si="121"/>
        <v>0</v>
      </c>
    </row>
    <row r="377" spans="1:30" ht="31.5">
      <c r="A377" s="283"/>
      <c r="B377" s="334" t="s">
        <v>1027</v>
      </c>
      <c r="C377" s="283"/>
      <c r="D377" s="283"/>
      <c r="E377" s="283"/>
      <c r="F377" s="283"/>
      <c r="G377" s="325">
        <v>282000</v>
      </c>
      <c r="H377" s="325"/>
      <c r="I377" s="325"/>
      <c r="J377" s="325"/>
      <c r="K377" s="325">
        <v>183647.155</v>
      </c>
      <c r="L377" s="325"/>
      <c r="M377" s="325"/>
      <c r="N377" s="326"/>
      <c r="O377" s="326"/>
      <c r="P377" s="326">
        <v>220000</v>
      </c>
      <c r="Q377" s="326"/>
      <c r="R377" s="326"/>
      <c r="S377" s="326">
        <v>0</v>
      </c>
      <c r="T377" s="326"/>
      <c r="U377" s="326">
        <f t="shared" ref="U377:U379" si="134">S377</f>
        <v>0</v>
      </c>
      <c r="V377" s="326"/>
      <c r="W377" s="326">
        <v>24794.094300000001</v>
      </c>
      <c r="X377" s="326"/>
      <c r="Y377" s="326">
        <f t="shared" ref="Y377:Y379" si="135">W377</f>
        <v>24794.094300000001</v>
      </c>
      <c r="Z377" s="326"/>
      <c r="AA377" s="326"/>
      <c r="AB377" s="326"/>
      <c r="AC377" s="326"/>
      <c r="AD377" s="326"/>
    </row>
    <row r="378" spans="1:30" ht="31.5">
      <c r="A378" s="283"/>
      <c r="B378" s="334" t="s">
        <v>813</v>
      </c>
      <c r="C378" s="283"/>
      <c r="D378" s="283"/>
      <c r="E378" s="283"/>
      <c r="F378" s="283"/>
      <c r="G378" s="325">
        <v>450520</v>
      </c>
      <c r="H378" s="325"/>
      <c r="I378" s="325"/>
      <c r="J378" s="325"/>
      <c r="K378" s="325">
        <v>0</v>
      </c>
      <c r="L378" s="325"/>
      <c r="M378" s="325"/>
      <c r="N378" s="326"/>
      <c r="O378" s="326"/>
      <c r="P378" s="326">
        <v>0</v>
      </c>
      <c r="Q378" s="326"/>
      <c r="R378" s="326"/>
      <c r="S378" s="326">
        <v>6674.0559999999996</v>
      </c>
      <c r="T378" s="326"/>
      <c r="U378" s="326">
        <f t="shared" si="134"/>
        <v>6674.0559999999996</v>
      </c>
      <c r="V378" s="326"/>
      <c r="W378" s="326">
        <v>6338.1850000000004</v>
      </c>
      <c r="X378" s="326"/>
      <c r="Y378" s="326">
        <f t="shared" si="135"/>
        <v>6338.1850000000004</v>
      </c>
      <c r="Z378" s="326"/>
      <c r="AA378" s="326">
        <f t="shared" si="115"/>
        <v>94.967513008581307</v>
      </c>
      <c r="AB378" s="326"/>
      <c r="AC378" s="326">
        <f t="shared" si="116"/>
        <v>94.967513008581307</v>
      </c>
      <c r="AD378" s="326"/>
    </row>
    <row r="379" spans="1:30" ht="47.25">
      <c r="A379" s="283"/>
      <c r="B379" s="334" t="s">
        <v>1028</v>
      </c>
      <c r="C379" s="283"/>
      <c r="D379" s="283"/>
      <c r="E379" s="283"/>
      <c r="F379" s="283"/>
      <c r="G379" s="325">
        <v>23038</v>
      </c>
      <c r="H379" s="325"/>
      <c r="I379" s="325"/>
      <c r="J379" s="325"/>
      <c r="K379" s="325">
        <v>18105.983</v>
      </c>
      <c r="L379" s="325"/>
      <c r="M379" s="325"/>
      <c r="N379" s="326"/>
      <c r="O379" s="326"/>
      <c r="P379" s="326">
        <v>19909.257300000001</v>
      </c>
      <c r="Q379" s="326"/>
      <c r="R379" s="326"/>
      <c r="S379" s="326">
        <v>0</v>
      </c>
      <c r="T379" s="326"/>
      <c r="U379" s="326">
        <f t="shared" si="134"/>
        <v>0</v>
      </c>
      <c r="V379" s="326"/>
      <c r="W379" s="326">
        <v>1729.4253000000001</v>
      </c>
      <c r="X379" s="326"/>
      <c r="Y379" s="326">
        <f t="shared" si="135"/>
        <v>1729.4253000000001</v>
      </c>
      <c r="Z379" s="326"/>
      <c r="AA379" s="326"/>
      <c r="AB379" s="326"/>
      <c r="AC379" s="326"/>
      <c r="AD379" s="326"/>
    </row>
    <row r="380" spans="1:30" ht="47.25">
      <c r="A380" s="283"/>
      <c r="B380" s="334" t="s">
        <v>819</v>
      </c>
      <c r="C380" s="283"/>
      <c r="D380" s="283"/>
      <c r="E380" s="283"/>
      <c r="F380" s="283"/>
      <c r="G380" s="325">
        <v>7096543</v>
      </c>
      <c r="H380" s="325"/>
      <c r="I380" s="325"/>
      <c r="J380" s="325"/>
      <c r="K380" s="325">
        <v>499564.53610000003</v>
      </c>
      <c r="L380" s="325"/>
      <c r="M380" s="325"/>
      <c r="N380" s="326"/>
      <c r="O380" s="326"/>
      <c r="P380" s="326">
        <v>499564.53610000003</v>
      </c>
      <c r="Q380" s="326"/>
      <c r="R380" s="326"/>
      <c r="S380" s="326">
        <v>1526248.7971940001</v>
      </c>
      <c r="T380" s="326"/>
      <c r="U380" s="326">
        <f>S380</f>
        <v>1526248.7971940001</v>
      </c>
      <c r="V380" s="326"/>
      <c r="W380" s="326">
        <v>1506871.579231</v>
      </c>
      <c r="X380" s="326"/>
      <c r="Y380" s="326">
        <f>W380</f>
        <v>1506871.579231</v>
      </c>
      <c r="Z380" s="326"/>
      <c r="AA380" s="326">
        <f>W380/S380*100</f>
        <v>98.730402408924093</v>
      </c>
      <c r="AB380" s="326"/>
      <c r="AC380" s="326">
        <f>Y380/U380*100</f>
        <v>98.730402408924093</v>
      </c>
      <c r="AD380" s="326"/>
    </row>
    <row r="381" spans="1:30" ht="47.25">
      <c r="A381" s="283"/>
      <c r="B381" s="334" t="s">
        <v>1024</v>
      </c>
      <c r="C381" s="283"/>
      <c r="D381" s="283"/>
      <c r="E381" s="283"/>
      <c r="F381" s="283"/>
      <c r="G381" s="325">
        <v>1239118.5460000001</v>
      </c>
      <c r="H381" s="325"/>
      <c r="I381" s="325"/>
      <c r="J381" s="325"/>
      <c r="K381" s="325">
        <v>814.95799999999997</v>
      </c>
      <c r="L381" s="325"/>
      <c r="M381" s="325"/>
      <c r="N381" s="326"/>
      <c r="O381" s="326"/>
      <c r="P381" s="326">
        <v>66666.519721000004</v>
      </c>
      <c r="Q381" s="326"/>
      <c r="R381" s="326"/>
      <c r="S381" s="326">
        <v>120000</v>
      </c>
      <c r="T381" s="326">
        <f t="shared" ref="T381:T382" si="136">S381</f>
        <v>120000</v>
      </c>
      <c r="U381" s="326"/>
      <c r="V381" s="326"/>
      <c r="W381" s="326">
        <v>125651.1971</v>
      </c>
      <c r="X381" s="326">
        <f t="shared" ref="X381:X382" si="137">W381</f>
        <v>125651.1971</v>
      </c>
      <c r="Y381" s="326"/>
      <c r="Z381" s="326"/>
      <c r="AA381" s="326">
        <f t="shared" si="115"/>
        <v>104.70933091666667</v>
      </c>
      <c r="AB381" s="326">
        <f t="shared" si="115"/>
        <v>104.70933091666667</v>
      </c>
      <c r="AC381" s="326"/>
      <c r="AD381" s="326"/>
    </row>
    <row r="382" spans="1:30" ht="47.25">
      <c r="A382" s="283"/>
      <c r="B382" s="334" t="s">
        <v>1024</v>
      </c>
      <c r="C382" s="283"/>
      <c r="D382" s="283"/>
      <c r="E382" s="283"/>
      <c r="F382" s="283"/>
      <c r="G382" s="325">
        <v>1239118.5460000001</v>
      </c>
      <c r="H382" s="325"/>
      <c r="I382" s="325"/>
      <c r="J382" s="325"/>
      <c r="K382" s="325">
        <v>543.30560000000003</v>
      </c>
      <c r="L382" s="325"/>
      <c r="M382" s="325"/>
      <c r="N382" s="326"/>
      <c r="O382" s="326"/>
      <c r="P382" s="326">
        <v>44444.347198000003</v>
      </c>
      <c r="Q382" s="326"/>
      <c r="R382" s="326"/>
      <c r="S382" s="326">
        <v>80000</v>
      </c>
      <c r="T382" s="326">
        <f t="shared" si="136"/>
        <v>80000</v>
      </c>
      <c r="U382" s="326"/>
      <c r="V382" s="326"/>
      <c r="W382" s="326">
        <v>83767.464733000001</v>
      </c>
      <c r="X382" s="326">
        <f t="shared" si="137"/>
        <v>83767.464733000001</v>
      </c>
      <c r="Y382" s="326"/>
      <c r="Z382" s="326"/>
      <c r="AA382" s="326">
        <f t="shared" si="115"/>
        <v>104.70933091625001</v>
      </c>
      <c r="AB382" s="326">
        <f t="shared" si="115"/>
        <v>104.70933091625001</v>
      </c>
      <c r="AC382" s="326"/>
      <c r="AD382" s="326"/>
    </row>
    <row r="383" spans="1:30" s="280" customFormat="1">
      <c r="A383" s="282"/>
      <c r="B383" s="333" t="s">
        <v>1029</v>
      </c>
      <c r="C383" s="282"/>
      <c r="D383" s="282"/>
      <c r="E383" s="282"/>
      <c r="F383" s="282"/>
      <c r="G383" s="330"/>
      <c r="H383" s="330"/>
      <c r="I383" s="330"/>
      <c r="J383" s="330"/>
      <c r="K383" s="330"/>
      <c r="L383" s="330"/>
      <c r="M383" s="330"/>
      <c r="N383" s="322"/>
      <c r="O383" s="322"/>
      <c r="P383" s="322"/>
      <c r="Q383" s="322"/>
      <c r="R383" s="322"/>
      <c r="S383" s="322"/>
      <c r="T383" s="322"/>
      <c r="U383" s="322"/>
      <c r="V383" s="322"/>
      <c r="W383" s="322"/>
      <c r="X383" s="322"/>
      <c r="Y383" s="322"/>
      <c r="Z383" s="322"/>
      <c r="AA383" s="322"/>
      <c r="AB383" s="322"/>
      <c r="AC383" s="322"/>
      <c r="AD383" s="322"/>
    </row>
    <row r="384" spans="1:30" ht="31.5">
      <c r="A384" s="283"/>
      <c r="B384" s="334" t="s">
        <v>1030</v>
      </c>
      <c r="C384" s="283"/>
      <c r="D384" s="283"/>
      <c r="E384" s="283"/>
      <c r="F384" s="283"/>
      <c r="G384" s="325">
        <v>10000</v>
      </c>
      <c r="H384" s="325"/>
      <c r="I384" s="325"/>
      <c r="J384" s="325"/>
      <c r="K384" s="325">
        <v>4824.4449999999997</v>
      </c>
      <c r="L384" s="325"/>
      <c r="M384" s="325"/>
      <c r="N384" s="326"/>
      <c r="O384" s="326"/>
      <c r="P384" s="326">
        <v>7000</v>
      </c>
      <c r="Q384" s="326"/>
      <c r="R384" s="326"/>
      <c r="S384" s="326">
        <v>0</v>
      </c>
      <c r="T384" s="326"/>
      <c r="U384" s="326">
        <f>S384</f>
        <v>0</v>
      </c>
      <c r="V384" s="326"/>
      <c r="W384" s="326">
        <v>2175.5549999999998</v>
      </c>
      <c r="X384" s="326"/>
      <c r="Y384" s="326">
        <f>W384</f>
        <v>2175.5549999999998</v>
      </c>
      <c r="Z384" s="326"/>
      <c r="AA384" s="326"/>
      <c r="AB384" s="326"/>
      <c r="AC384" s="326"/>
      <c r="AD384" s="326"/>
    </row>
    <row r="385" spans="1:30" s="280" customFormat="1">
      <c r="A385" s="282"/>
      <c r="B385" s="333" t="s">
        <v>764</v>
      </c>
      <c r="C385" s="282"/>
      <c r="D385" s="282"/>
      <c r="E385" s="282"/>
      <c r="F385" s="282"/>
      <c r="G385" s="330"/>
      <c r="H385" s="330"/>
      <c r="I385" s="330"/>
      <c r="J385" s="330"/>
      <c r="K385" s="330"/>
      <c r="L385" s="330"/>
      <c r="M385" s="330"/>
      <c r="N385" s="322"/>
      <c r="O385" s="322"/>
      <c r="P385" s="322"/>
      <c r="Q385" s="322"/>
      <c r="R385" s="322"/>
      <c r="S385" s="322"/>
      <c r="T385" s="322"/>
      <c r="U385" s="322"/>
      <c r="V385" s="322"/>
      <c r="W385" s="322"/>
      <c r="X385" s="322"/>
      <c r="Y385" s="322"/>
      <c r="Z385" s="322"/>
      <c r="AA385" s="322"/>
      <c r="AB385" s="322"/>
      <c r="AC385" s="322"/>
      <c r="AD385" s="322"/>
    </row>
    <row r="386" spans="1:30" ht="47.25">
      <c r="A386" s="283"/>
      <c r="B386" s="334" t="s">
        <v>1031</v>
      </c>
      <c r="C386" s="283"/>
      <c r="D386" s="283"/>
      <c r="E386" s="283"/>
      <c r="F386" s="283"/>
      <c r="G386" s="325">
        <v>1748</v>
      </c>
      <c r="H386" s="325"/>
      <c r="I386" s="325"/>
      <c r="J386" s="325"/>
      <c r="K386" s="325">
        <v>0</v>
      </c>
      <c r="L386" s="325"/>
      <c r="M386" s="325"/>
      <c r="N386" s="326"/>
      <c r="O386" s="326"/>
      <c r="P386" s="326">
        <v>0</v>
      </c>
      <c r="Q386" s="326"/>
      <c r="R386" s="326"/>
      <c r="S386" s="326">
        <v>1573</v>
      </c>
      <c r="T386" s="326"/>
      <c r="U386" s="326">
        <f>S386</f>
        <v>1573</v>
      </c>
      <c r="V386" s="326"/>
      <c r="W386" s="326">
        <v>1101.4290000000001</v>
      </c>
      <c r="X386" s="326"/>
      <c r="Y386" s="326">
        <f>W386</f>
        <v>1101.4290000000001</v>
      </c>
      <c r="Z386" s="326"/>
      <c r="AA386" s="326">
        <f t="shared" si="115"/>
        <v>70.020915448188177</v>
      </c>
      <c r="AB386" s="326"/>
      <c r="AC386" s="326">
        <f t="shared" si="116"/>
        <v>70.020915448188177</v>
      </c>
      <c r="AD386" s="326"/>
    </row>
    <row r="387" spans="1:30" s="280" customFormat="1">
      <c r="A387" s="282"/>
      <c r="B387" s="333" t="s">
        <v>1032</v>
      </c>
      <c r="C387" s="282"/>
      <c r="D387" s="282"/>
      <c r="E387" s="282"/>
      <c r="F387" s="282"/>
      <c r="G387" s="330"/>
      <c r="H387" s="330"/>
      <c r="I387" s="330"/>
      <c r="J387" s="330"/>
      <c r="K387" s="330"/>
      <c r="L387" s="330"/>
      <c r="M387" s="330"/>
      <c r="N387" s="322"/>
      <c r="O387" s="322"/>
      <c r="P387" s="322"/>
      <c r="Q387" s="322"/>
      <c r="R387" s="322"/>
      <c r="S387" s="322"/>
      <c r="T387" s="322"/>
      <c r="U387" s="322"/>
      <c r="V387" s="322"/>
      <c r="W387" s="322"/>
      <c r="X387" s="322"/>
      <c r="Y387" s="322"/>
      <c r="Z387" s="322"/>
      <c r="AA387" s="322"/>
      <c r="AB387" s="322"/>
      <c r="AC387" s="322"/>
      <c r="AD387" s="322"/>
    </row>
    <row r="388" spans="1:30" ht="47.25">
      <c r="A388" s="283"/>
      <c r="B388" s="334" t="s">
        <v>1033</v>
      </c>
      <c r="C388" s="283"/>
      <c r="D388" s="283"/>
      <c r="E388" s="283"/>
      <c r="F388" s="283"/>
      <c r="G388" s="325">
        <v>1400</v>
      </c>
      <c r="H388" s="325"/>
      <c r="I388" s="325"/>
      <c r="J388" s="325"/>
      <c r="K388" s="325">
        <v>0</v>
      </c>
      <c r="L388" s="325"/>
      <c r="M388" s="325"/>
      <c r="N388" s="326"/>
      <c r="O388" s="326"/>
      <c r="P388" s="326">
        <v>0</v>
      </c>
      <c r="Q388" s="326"/>
      <c r="R388" s="326"/>
      <c r="S388" s="326">
        <v>1260</v>
      </c>
      <c r="T388" s="326"/>
      <c r="U388" s="326">
        <f>S388</f>
        <v>1260</v>
      </c>
      <c r="V388" s="326"/>
      <c r="W388" s="326">
        <v>120</v>
      </c>
      <c r="X388" s="326"/>
      <c r="Y388" s="326">
        <f>W388</f>
        <v>120</v>
      </c>
      <c r="Z388" s="326"/>
      <c r="AA388" s="326">
        <f t="shared" si="115"/>
        <v>9.5238095238095237</v>
      </c>
      <c r="AB388" s="326"/>
      <c r="AC388" s="326">
        <f t="shared" si="116"/>
        <v>9.5238095238095237</v>
      </c>
      <c r="AD388" s="326"/>
    </row>
    <row r="389" spans="1:30" s="280" customFormat="1">
      <c r="A389" s="282"/>
      <c r="B389" s="333" t="s">
        <v>1034</v>
      </c>
      <c r="C389" s="282"/>
      <c r="D389" s="282"/>
      <c r="E389" s="282"/>
      <c r="F389" s="282"/>
      <c r="G389" s="330"/>
      <c r="H389" s="330"/>
      <c r="I389" s="330"/>
      <c r="J389" s="330"/>
      <c r="K389" s="330"/>
      <c r="L389" s="330"/>
      <c r="M389" s="330"/>
      <c r="N389" s="322"/>
      <c r="O389" s="322"/>
      <c r="P389" s="322"/>
      <c r="Q389" s="322"/>
      <c r="R389" s="322"/>
      <c r="S389" s="322"/>
      <c r="T389" s="322"/>
      <c r="U389" s="322"/>
      <c r="V389" s="322"/>
      <c r="W389" s="322"/>
      <c r="X389" s="322"/>
      <c r="Y389" s="322"/>
      <c r="Z389" s="322"/>
      <c r="AA389" s="322"/>
      <c r="AB389" s="322"/>
      <c r="AC389" s="322"/>
      <c r="AD389" s="322"/>
    </row>
    <row r="390" spans="1:30" ht="31.5">
      <c r="A390" s="283"/>
      <c r="B390" s="334" t="s">
        <v>1035</v>
      </c>
      <c r="C390" s="283"/>
      <c r="D390" s="283"/>
      <c r="E390" s="283"/>
      <c r="F390" s="283"/>
      <c r="G390" s="325">
        <v>48995.035000000003</v>
      </c>
      <c r="H390" s="325"/>
      <c r="I390" s="325"/>
      <c r="J390" s="325"/>
      <c r="K390" s="325">
        <v>17334.334914999999</v>
      </c>
      <c r="L390" s="325"/>
      <c r="M390" s="325"/>
      <c r="N390" s="326"/>
      <c r="O390" s="326"/>
      <c r="P390" s="326">
        <v>33000</v>
      </c>
      <c r="Q390" s="326"/>
      <c r="R390" s="326"/>
      <c r="S390" s="326">
        <v>0</v>
      </c>
      <c r="T390" s="326"/>
      <c r="U390" s="326">
        <f>S390</f>
        <v>0</v>
      </c>
      <c r="V390" s="326"/>
      <c r="W390" s="326">
        <v>7294.6269030000003</v>
      </c>
      <c r="X390" s="326"/>
      <c r="Y390" s="326">
        <f>W390</f>
        <v>7294.6269030000003</v>
      </c>
      <c r="Z390" s="326"/>
      <c r="AA390" s="326"/>
      <c r="AB390" s="326"/>
      <c r="AC390" s="326"/>
      <c r="AD390" s="326"/>
    </row>
    <row r="391" spans="1:30" s="280" customFormat="1">
      <c r="A391" s="282"/>
      <c r="B391" s="333" t="s">
        <v>1036</v>
      </c>
      <c r="C391" s="282"/>
      <c r="D391" s="282"/>
      <c r="E391" s="282"/>
      <c r="F391" s="282"/>
      <c r="G391" s="330"/>
      <c r="H391" s="330"/>
      <c r="I391" s="330"/>
      <c r="J391" s="330"/>
      <c r="K391" s="330"/>
      <c r="L391" s="330"/>
      <c r="M391" s="330"/>
      <c r="N391" s="322"/>
      <c r="O391" s="322"/>
      <c r="P391" s="322"/>
      <c r="Q391" s="322"/>
      <c r="R391" s="322"/>
      <c r="S391" s="322"/>
      <c r="T391" s="322"/>
      <c r="U391" s="322"/>
      <c r="V391" s="322"/>
      <c r="W391" s="322"/>
      <c r="X391" s="322"/>
      <c r="Y391" s="322"/>
      <c r="Z391" s="322"/>
      <c r="AA391" s="322"/>
      <c r="AB391" s="322"/>
      <c r="AC391" s="322"/>
      <c r="AD391" s="322"/>
    </row>
    <row r="392" spans="1:30" ht="31.5">
      <c r="A392" s="283"/>
      <c r="B392" s="334" t="s">
        <v>1037</v>
      </c>
      <c r="C392" s="283"/>
      <c r="D392" s="283"/>
      <c r="E392" s="283"/>
      <c r="F392" s="283"/>
      <c r="G392" s="325">
        <v>12800</v>
      </c>
      <c r="H392" s="325"/>
      <c r="I392" s="325"/>
      <c r="J392" s="325"/>
      <c r="K392" s="325">
        <v>4532.37</v>
      </c>
      <c r="L392" s="325"/>
      <c r="M392" s="325"/>
      <c r="N392" s="326"/>
      <c r="O392" s="326"/>
      <c r="P392" s="326">
        <v>7941.7610000000004</v>
      </c>
      <c r="Q392" s="326"/>
      <c r="R392" s="326"/>
      <c r="S392" s="326">
        <v>0</v>
      </c>
      <c r="T392" s="326"/>
      <c r="U392" s="326"/>
      <c r="V392" s="326">
        <f>S392</f>
        <v>0</v>
      </c>
      <c r="W392" s="326">
        <v>3233.3910000000001</v>
      </c>
      <c r="X392" s="326"/>
      <c r="Y392" s="326"/>
      <c r="Z392" s="326">
        <f>W392</f>
        <v>3233.3910000000001</v>
      </c>
      <c r="AA392" s="326"/>
      <c r="AB392" s="326"/>
      <c r="AC392" s="326"/>
      <c r="AD392" s="326"/>
    </row>
    <row r="393" spans="1:30" s="280" customFormat="1">
      <c r="A393" s="282"/>
      <c r="B393" s="333" t="s">
        <v>1038</v>
      </c>
      <c r="C393" s="282"/>
      <c r="D393" s="282"/>
      <c r="E393" s="282"/>
      <c r="F393" s="282"/>
      <c r="G393" s="330"/>
      <c r="H393" s="330"/>
      <c r="I393" s="330"/>
      <c r="J393" s="330"/>
      <c r="K393" s="330"/>
      <c r="L393" s="330"/>
      <c r="M393" s="330"/>
      <c r="N393" s="322"/>
      <c r="O393" s="322"/>
      <c r="P393" s="322"/>
      <c r="Q393" s="322"/>
      <c r="R393" s="322"/>
      <c r="S393" s="322"/>
      <c r="T393" s="322"/>
      <c r="U393" s="322"/>
      <c r="V393" s="322"/>
      <c r="W393" s="322"/>
      <c r="X393" s="322"/>
      <c r="Y393" s="322"/>
      <c r="Z393" s="322"/>
      <c r="AA393" s="322"/>
      <c r="AB393" s="322"/>
      <c r="AC393" s="322"/>
      <c r="AD393" s="322"/>
    </row>
    <row r="394" spans="1:30" ht="31.5">
      <c r="A394" s="283"/>
      <c r="B394" s="334" t="s">
        <v>1039</v>
      </c>
      <c r="C394" s="283"/>
      <c r="D394" s="283"/>
      <c r="E394" s="283"/>
      <c r="F394" s="283"/>
      <c r="G394" s="325">
        <v>44000</v>
      </c>
      <c r="H394" s="325"/>
      <c r="I394" s="325"/>
      <c r="J394" s="325"/>
      <c r="K394" s="325">
        <v>13407.872160000001</v>
      </c>
      <c r="L394" s="325"/>
      <c r="M394" s="325"/>
      <c r="N394" s="326"/>
      <c r="O394" s="326"/>
      <c r="P394" s="326">
        <v>30000</v>
      </c>
      <c r="Q394" s="326"/>
      <c r="R394" s="326"/>
      <c r="S394" s="326">
        <v>0</v>
      </c>
      <c r="T394" s="326"/>
      <c r="U394" s="326">
        <f>S394</f>
        <v>0</v>
      </c>
      <c r="V394" s="326"/>
      <c r="W394" s="326">
        <v>14502.488499999999</v>
      </c>
      <c r="X394" s="326"/>
      <c r="Y394" s="326">
        <f>W394</f>
        <v>14502.488499999999</v>
      </c>
      <c r="Z394" s="326"/>
      <c r="AA394" s="326"/>
      <c r="AB394" s="326"/>
      <c r="AC394" s="326"/>
      <c r="AD394" s="326"/>
    </row>
    <row r="395" spans="1:30" s="280" customFormat="1" ht="78.75">
      <c r="A395" s="282"/>
      <c r="B395" s="333" t="s">
        <v>1565</v>
      </c>
      <c r="C395" s="282"/>
      <c r="D395" s="282"/>
      <c r="E395" s="282"/>
      <c r="F395" s="282"/>
      <c r="G395" s="330">
        <f>11485149437/1000000</f>
        <v>11485.149437</v>
      </c>
      <c r="H395" s="330"/>
      <c r="I395" s="330"/>
      <c r="J395" s="330"/>
      <c r="K395" s="330">
        <v>11485.149437</v>
      </c>
      <c r="L395" s="330"/>
      <c r="M395" s="330"/>
      <c r="N395" s="322"/>
      <c r="O395" s="322"/>
      <c r="P395" s="322"/>
      <c r="Q395" s="322"/>
      <c r="R395" s="322"/>
      <c r="S395" s="330">
        <v>11485.149437</v>
      </c>
      <c r="T395" s="322"/>
      <c r="U395" s="322"/>
      <c r="V395" s="330">
        <v>11485.149437</v>
      </c>
      <c r="W395" s="330">
        <v>11485.149437</v>
      </c>
      <c r="X395" s="322"/>
      <c r="Y395" s="322"/>
      <c r="Z395" s="330">
        <v>11485.149437</v>
      </c>
      <c r="AA395" s="322"/>
      <c r="AB395" s="322"/>
      <c r="AC395" s="322"/>
      <c r="AD395" s="322"/>
    </row>
    <row r="396" spans="1:30" s="284" customFormat="1" ht="47.25">
      <c r="A396" s="327"/>
      <c r="B396" s="332" t="s">
        <v>1040</v>
      </c>
      <c r="C396" s="327"/>
      <c r="D396" s="327"/>
      <c r="E396" s="328"/>
      <c r="F396" s="328"/>
      <c r="G396" s="328"/>
      <c r="H396" s="328"/>
      <c r="I396" s="328"/>
      <c r="J396" s="328"/>
      <c r="K396" s="328"/>
      <c r="L396" s="328"/>
      <c r="M396" s="328"/>
      <c r="N396" s="328"/>
      <c r="O396" s="328"/>
      <c r="P396" s="328"/>
      <c r="Q396" s="328"/>
      <c r="R396" s="328"/>
      <c r="S396" s="319">
        <f t="shared" ref="S396:Z396" si="138">SUBTOTAL(109,S397:S410)</f>
        <v>3247.9915080000001</v>
      </c>
      <c r="T396" s="319">
        <f t="shared" si="138"/>
        <v>0</v>
      </c>
      <c r="U396" s="319">
        <f t="shared" si="138"/>
        <v>1620</v>
      </c>
      <c r="V396" s="319">
        <f t="shared" si="138"/>
        <v>1627.9915080000001</v>
      </c>
      <c r="W396" s="319">
        <f t="shared" si="138"/>
        <v>21613.812508000003</v>
      </c>
      <c r="X396" s="319">
        <f t="shared" si="138"/>
        <v>0</v>
      </c>
      <c r="Y396" s="319">
        <f t="shared" si="138"/>
        <v>843.46199999999999</v>
      </c>
      <c r="Z396" s="319">
        <f t="shared" si="138"/>
        <v>20770.350508</v>
      </c>
      <c r="AA396" s="319">
        <f>W396/S396*100</f>
        <v>665.45163233228516</v>
      </c>
      <c r="AB396" s="319"/>
      <c r="AC396" s="319">
        <f>Y396/U396*100</f>
        <v>52.065555555555555</v>
      </c>
      <c r="AD396" s="319">
        <f>Z396/V396*100</f>
        <v>1275.8267107619333</v>
      </c>
    </row>
    <row r="397" spans="1:30" s="280" customFormat="1" ht="47.25">
      <c r="A397" s="329"/>
      <c r="B397" s="333" t="s">
        <v>749</v>
      </c>
      <c r="C397" s="329"/>
      <c r="D397" s="329"/>
      <c r="E397" s="328"/>
      <c r="F397" s="328"/>
      <c r="G397" s="328"/>
      <c r="H397" s="328"/>
      <c r="I397" s="328"/>
      <c r="J397" s="328"/>
      <c r="K397" s="328"/>
      <c r="L397" s="328"/>
      <c r="M397" s="328"/>
      <c r="N397" s="328"/>
      <c r="O397" s="328"/>
      <c r="P397" s="328"/>
      <c r="Q397" s="328"/>
      <c r="R397" s="328"/>
      <c r="S397" s="329"/>
      <c r="T397" s="329"/>
      <c r="U397" s="329"/>
      <c r="V397" s="329"/>
      <c r="W397" s="329"/>
      <c r="X397" s="329"/>
      <c r="Y397" s="329"/>
      <c r="Z397" s="329"/>
      <c r="AA397" s="322"/>
      <c r="AB397" s="322"/>
      <c r="AC397" s="322"/>
      <c r="AD397" s="322"/>
    </row>
    <row r="398" spans="1:30" ht="47.25">
      <c r="A398" s="283"/>
      <c r="B398" s="334" t="s">
        <v>1041</v>
      </c>
      <c r="C398" s="283"/>
      <c r="D398" s="283"/>
      <c r="E398" s="283"/>
      <c r="F398" s="283"/>
      <c r="G398" s="325">
        <v>0</v>
      </c>
      <c r="H398" s="325"/>
      <c r="I398" s="325"/>
      <c r="J398" s="325"/>
      <c r="K398" s="325"/>
      <c r="L398" s="325"/>
      <c r="M398" s="325"/>
      <c r="N398" s="326"/>
      <c r="O398" s="326"/>
      <c r="P398" s="326">
        <v>0</v>
      </c>
      <c r="Q398" s="326"/>
      <c r="R398" s="326"/>
      <c r="S398" s="326">
        <v>0</v>
      </c>
      <c r="T398" s="326"/>
      <c r="U398" s="326"/>
      <c r="V398" s="326">
        <f t="shared" ref="V398:V399" si="139">S398</f>
        <v>0</v>
      </c>
      <c r="W398" s="326">
        <v>11.477</v>
      </c>
      <c r="X398" s="326"/>
      <c r="Y398" s="326"/>
      <c r="Z398" s="326">
        <f t="shared" ref="Z398:Z399" si="140">W398</f>
        <v>11.477</v>
      </c>
      <c r="AA398" s="326"/>
      <c r="AB398" s="326"/>
      <c r="AC398" s="326"/>
      <c r="AD398" s="326"/>
    </row>
    <row r="399" spans="1:30" ht="47.25">
      <c r="A399" s="283"/>
      <c r="B399" s="334" t="s">
        <v>1042</v>
      </c>
      <c r="C399" s="283"/>
      <c r="D399" s="283"/>
      <c r="E399" s="283"/>
      <c r="F399" s="283"/>
      <c r="G399" s="325">
        <v>104270</v>
      </c>
      <c r="H399" s="325"/>
      <c r="I399" s="325"/>
      <c r="J399" s="325"/>
      <c r="K399" s="325">
        <v>74429.712826999996</v>
      </c>
      <c r="L399" s="325"/>
      <c r="M399" s="325"/>
      <c r="N399" s="326"/>
      <c r="O399" s="326"/>
      <c r="P399" s="326">
        <v>81082.566827000002</v>
      </c>
      <c r="Q399" s="326"/>
      <c r="R399" s="326"/>
      <c r="S399" s="326">
        <v>0</v>
      </c>
      <c r="T399" s="326"/>
      <c r="U399" s="326"/>
      <c r="V399" s="326">
        <f t="shared" si="139"/>
        <v>0</v>
      </c>
      <c r="W399" s="326">
        <v>19130.882000000001</v>
      </c>
      <c r="X399" s="326"/>
      <c r="Y399" s="326"/>
      <c r="Z399" s="326">
        <f t="shared" si="140"/>
        <v>19130.882000000001</v>
      </c>
      <c r="AA399" s="326"/>
      <c r="AB399" s="326"/>
      <c r="AC399" s="326"/>
      <c r="AD399" s="326"/>
    </row>
    <row r="400" spans="1:30" s="280" customFormat="1" ht="63">
      <c r="A400" s="282"/>
      <c r="B400" s="333" t="s">
        <v>852</v>
      </c>
      <c r="C400" s="282"/>
      <c r="D400" s="282"/>
      <c r="E400" s="282"/>
      <c r="F400" s="282"/>
      <c r="G400" s="330"/>
      <c r="H400" s="330"/>
      <c r="I400" s="330"/>
      <c r="J400" s="330"/>
      <c r="K400" s="330"/>
      <c r="L400" s="330"/>
      <c r="M400" s="330"/>
      <c r="N400" s="322"/>
      <c r="O400" s="322"/>
      <c r="P400" s="322"/>
      <c r="Q400" s="322"/>
      <c r="R400" s="322"/>
      <c r="S400" s="322"/>
      <c r="T400" s="322"/>
      <c r="U400" s="322"/>
      <c r="V400" s="322"/>
      <c r="W400" s="322"/>
      <c r="X400" s="322"/>
      <c r="Y400" s="322"/>
      <c r="Z400" s="322"/>
      <c r="AA400" s="322"/>
      <c r="AB400" s="322"/>
      <c r="AC400" s="322"/>
      <c r="AD400" s="322"/>
    </row>
    <row r="401" spans="1:30" ht="31.5">
      <c r="A401" s="283"/>
      <c r="B401" s="334" t="s">
        <v>1043</v>
      </c>
      <c r="C401" s="283"/>
      <c r="D401" s="283"/>
      <c r="E401" s="283"/>
      <c r="F401" s="283"/>
      <c r="G401" s="325">
        <v>3454.8470000000002</v>
      </c>
      <c r="H401" s="325"/>
      <c r="I401" s="325"/>
      <c r="J401" s="325"/>
      <c r="K401" s="325">
        <v>2000</v>
      </c>
      <c r="L401" s="325"/>
      <c r="M401" s="325"/>
      <c r="N401" s="326"/>
      <c r="O401" s="326"/>
      <c r="P401" s="326">
        <v>2000</v>
      </c>
      <c r="Q401" s="326"/>
      <c r="R401" s="326"/>
      <c r="S401" s="326">
        <v>500</v>
      </c>
      <c r="T401" s="326"/>
      <c r="U401" s="326"/>
      <c r="V401" s="326">
        <f>S401</f>
        <v>500</v>
      </c>
      <c r="W401" s="326">
        <v>500</v>
      </c>
      <c r="X401" s="326"/>
      <c r="Y401" s="326"/>
      <c r="Z401" s="326">
        <f>W401</f>
        <v>500</v>
      </c>
      <c r="AA401" s="326">
        <f t="shared" ref="AA401:AA410" si="141">W401/S401*100</f>
        <v>100</v>
      </c>
      <c r="AB401" s="326"/>
      <c r="AC401" s="326"/>
      <c r="AD401" s="326">
        <f t="shared" ref="AD401:AD410" si="142">Z401/V401*100</f>
        <v>100</v>
      </c>
    </row>
    <row r="402" spans="1:30" s="280" customFormat="1">
      <c r="A402" s="282"/>
      <c r="B402" s="333" t="s">
        <v>284</v>
      </c>
      <c r="C402" s="282"/>
      <c r="D402" s="282"/>
      <c r="E402" s="282"/>
      <c r="F402" s="282"/>
      <c r="G402" s="330"/>
      <c r="H402" s="330"/>
      <c r="I402" s="330"/>
      <c r="J402" s="330"/>
      <c r="K402" s="330"/>
      <c r="L402" s="330"/>
      <c r="M402" s="330"/>
      <c r="N402" s="322"/>
      <c r="O402" s="322"/>
      <c r="P402" s="322"/>
      <c r="Q402" s="322"/>
      <c r="R402" s="322"/>
      <c r="S402" s="322"/>
      <c r="T402" s="322"/>
      <c r="U402" s="322"/>
      <c r="V402" s="322"/>
      <c r="W402" s="322"/>
      <c r="X402" s="322"/>
      <c r="Y402" s="322"/>
      <c r="Z402" s="322"/>
      <c r="AA402" s="322"/>
      <c r="AB402" s="322"/>
      <c r="AC402" s="322"/>
      <c r="AD402" s="322"/>
    </row>
    <row r="403" spans="1:30" ht="31.5">
      <c r="A403" s="283"/>
      <c r="B403" s="334" t="s">
        <v>1044</v>
      </c>
      <c r="C403" s="283"/>
      <c r="D403" s="283"/>
      <c r="E403" s="283"/>
      <c r="F403" s="283"/>
      <c r="G403" s="325">
        <v>124933.51700000001</v>
      </c>
      <c r="H403" s="325"/>
      <c r="I403" s="325"/>
      <c r="J403" s="325"/>
      <c r="K403" s="325">
        <v>111395.8076</v>
      </c>
      <c r="L403" s="325"/>
      <c r="M403" s="325"/>
      <c r="N403" s="326"/>
      <c r="O403" s="326"/>
      <c r="P403" s="326">
        <v>112130.1186</v>
      </c>
      <c r="Q403" s="326"/>
      <c r="R403" s="326"/>
      <c r="S403" s="326">
        <v>0</v>
      </c>
      <c r="T403" s="326"/>
      <c r="U403" s="326">
        <f>S403</f>
        <v>0</v>
      </c>
      <c r="V403" s="326"/>
      <c r="W403" s="326">
        <v>734.31100000000004</v>
      </c>
      <c r="X403" s="326"/>
      <c r="Y403" s="326">
        <f>W403</f>
        <v>734.31100000000004</v>
      </c>
      <c r="Z403" s="326"/>
      <c r="AA403" s="326"/>
      <c r="AB403" s="326"/>
      <c r="AC403" s="326"/>
      <c r="AD403" s="326"/>
    </row>
    <row r="404" spans="1:30" s="280" customFormat="1">
      <c r="A404" s="282"/>
      <c r="B404" s="333" t="s">
        <v>386</v>
      </c>
      <c r="C404" s="282"/>
      <c r="D404" s="282"/>
      <c r="E404" s="282"/>
      <c r="F404" s="282"/>
      <c r="G404" s="330"/>
      <c r="H404" s="330"/>
      <c r="I404" s="330"/>
      <c r="J404" s="330"/>
      <c r="K404" s="330"/>
      <c r="L404" s="330"/>
      <c r="M404" s="330"/>
      <c r="N404" s="322"/>
      <c r="O404" s="322"/>
      <c r="P404" s="322"/>
      <c r="Q404" s="322"/>
      <c r="R404" s="322"/>
      <c r="S404" s="322"/>
      <c r="T404" s="322"/>
      <c r="U404" s="322"/>
      <c r="V404" s="322"/>
      <c r="W404" s="322"/>
      <c r="X404" s="322"/>
      <c r="Y404" s="322"/>
      <c r="Z404" s="322"/>
      <c r="AA404" s="322"/>
      <c r="AB404" s="322"/>
      <c r="AC404" s="322"/>
      <c r="AD404" s="322"/>
    </row>
    <row r="405" spans="1:30" ht="47.25">
      <c r="A405" s="283"/>
      <c r="B405" s="334" t="s">
        <v>1045</v>
      </c>
      <c r="C405" s="283"/>
      <c r="D405" s="283"/>
      <c r="E405" s="283"/>
      <c r="F405" s="283"/>
      <c r="G405" s="325">
        <v>500</v>
      </c>
      <c r="H405" s="325"/>
      <c r="I405" s="325"/>
      <c r="J405" s="325"/>
      <c r="K405" s="325">
        <v>432.97500000000002</v>
      </c>
      <c r="L405" s="325"/>
      <c r="M405" s="325"/>
      <c r="N405" s="326"/>
      <c r="O405" s="326"/>
      <c r="P405" s="326">
        <v>447.12599999999998</v>
      </c>
      <c r="Q405" s="326"/>
      <c r="R405" s="326"/>
      <c r="S405" s="326">
        <v>0</v>
      </c>
      <c r="T405" s="326"/>
      <c r="U405" s="326">
        <f>S405</f>
        <v>0</v>
      </c>
      <c r="V405" s="326"/>
      <c r="W405" s="326">
        <v>14.151</v>
      </c>
      <c r="X405" s="326"/>
      <c r="Y405" s="326">
        <f>W405</f>
        <v>14.151</v>
      </c>
      <c r="Z405" s="326"/>
      <c r="AA405" s="326"/>
      <c r="AB405" s="326"/>
      <c r="AC405" s="326"/>
      <c r="AD405" s="326"/>
    </row>
    <row r="406" spans="1:30" s="280" customFormat="1">
      <c r="A406" s="282"/>
      <c r="B406" s="333" t="s">
        <v>1032</v>
      </c>
      <c r="C406" s="282"/>
      <c r="D406" s="282"/>
      <c r="E406" s="282"/>
      <c r="F406" s="282"/>
      <c r="G406" s="330"/>
      <c r="H406" s="330"/>
      <c r="I406" s="330"/>
      <c r="J406" s="330"/>
      <c r="K406" s="330"/>
      <c r="L406" s="330"/>
      <c r="M406" s="330"/>
      <c r="N406" s="322"/>
      <c r="O406" s="322"/>
      <c r="P406" s="322"/>
      <c r="Q406" s="322"/>
      <c r="R406" s="322"/>
      <c r="S406" s="322"/>
      <c r="T406" s="322"/>
      <c r="U406" s="322"/>
      <c r="V406" s="322"/>
      <c r="W406" s="322"/>
      <c r="X406" s="322"/>
      <c r="Y406" s="322"/>
      <c r="Z406" s="322"/>
      <c r="AA406" s="322"/>
      <c r="AB406" s="322"/>
      <c r="AC406" s="322"/>
      <c r="AD406" s="322"/>
    </row>
    <row r="407" spans="1:30" ht="31.5">
      <c r="A407" s="283"/>
      <c r="B407" s="334" t="s">
        <v>1046</v>
      </c>
      <c r="C407" s="283"/>
      <c r="D407" s="283"/>
      <c r="E407" s="283"/>
      <c r="F407" s="283"/>
      <c r="G407" s="325">
        <v>1800</v>
      </c>
      <c r="H407" s="325"/>
      <c r="I407" s="325"/>
      <c r="J407" s="325"/>
      <c r="K407" s="325">
        <v>0</v>
      </c>
      <c r="L407" s="325"/>
      <c r="M407" s="325"/>
      <c r="N407" s="326"/>
      <c r="O407" s="326"/>
      <c r="P407" s="326">
        <v>0</v>
      </c>
      <c r="Q407" s="326"/>
      <c r="R407" s="326"/>
      <c r="S407" s="326">
        <v>1620</v>
      </c>
      <c r="T407" s="326"/>
      <c r="U407" s="326">
        <f>S407</f>
        <v>1620</v>
      </c>
      <c r="V407" s="326"/>
      <c r="W407" s="326">
        <v>95</v>
      </c>
      <c r="X407" s="326"/>
      <c r="Y407" s="326">
        <f>W407</f>
        <v>95</v>
      </c>
      <c r="Z407" s="326"/>
      <c r="AA407" s="326">
        <f t="shared" si="141"/>
        <v>5.8641975308641969</v>
      </c>
      <c r="AB407" s="326"/>
      <c r="AC407" s="326">
        <f t="shared" ref="AC407" si="143">Y407/U407*100</f>
        <v>5.8641975308641969</v>
      </c>
      <c r="AD407" s="326"/>
    </row>
    <row r="408" spans="1:30" s="280" customFormat="1">
      <c r="A408" s="282"/>
      <c r="B408" s="333" t="s">
        <v>1047</v>
      </c>
      <c r="C408" s="282"/>
      <c r="D408" s="282"/>
      <c r="E408" s="282"/>
      <c r="F408" s="282"/>
      <c r="G408" s="330"/>
      <c r="H408" s="330"/>
      <c r="I408" s="330"/>
      <c r="J408" s="330"/>
      <c r="K408" s="330"/>
      <c r="L408" s="330"/>
      <c r="M408" s="330"/>
      <c r="N408" s="322"/>
      <c r="O408" s="322"/>
      <c r="P408" s="322"/>
      <c r="Q408" s="322"/>
      <c r="R408" s="322"/>
      <c r="S408" s="322"/>
      <c r="T408" s="322"/>
      <c r="U408" s="322"/>
      <c r="V408" s="322"/>
      <c r="W408" s="322"/>
      <c r="X408" s="322"/>
      <c r="Y408" s="322"/>
      <c r="Z408" s="322"/>
      <c r="AA408" s="322"/>
      <c r="AB408" s="322"/>
      <c r="AC408" s="322"/>
      <c r="AD408" s="322"/>
    </row>
    <row r="409" spans="1:30" ht="47.25">
      <c r="A409" s="283"/>
      <c r="B409" s="334" t="s">
        <v>1048</v>
      </c>
      <c r="C409" s="283"/>
      <c r="D409" s="283"/>
      <c r="E409" s="283"/>
      <c r="F409" s="283"/>
      <c r="G409" s="325">
        <v>1996.229</v>
      </c>
      <c r="H409" s="325"/>
      <c r="I409" s="325"/>
      <c r="J409" s="325"/>
      <c r="K409" s="325">
        <v>1969.4034690000001</v>
      </c>
      <c r="L409" s="325"/>
      <c r="M409" s="325"/>
      <c r="N409" s="326"/>
      <c r="O409" s="326"/>
      <c r="P409" s="326">
        <v>1969.4034690000001</v>
      </c>
      <c r="Q409" s="326"/>
      <c r="R409" s="326"/>
      <c r="S409" s="326">
        <v>547.328531</v>
      </c>
      <c r="T409" s="326"/>
      <c r="U409" s="326"/>
      <c r="V409" s="326">
        <f t="shared" ref="V409:V410" si="144">S409</f>
        <v>547.328531</v>
      </c>
      <c r="W409" s="326">
        <v>547.328531</v>
      </c>
      <c r="X409" s="326"/>
      <c r="Y409" s="326"/>
      <c r="Z409" s="326">
        <f t="shared" ref="Z409:Z410" si="145">W409</f>
        <v>547.328531</v>
      </c>
      <c r="AA409" s="326">
        <f t="shared" si="141"/>
        <v>100</v>
      </c>
      <c r="AB409" s="326"/>
      <c r="AC409" s="326"/>
      <c r="AD409" s="326">
        <f t="shared" si="142"/>
        <v>100</v>
      </c>
    </row>
    <row r="410" spans="1:30" ht="78.75">
      <c r="A410" s="283"/>
      <c r="B410" s="334" t="s">
        <v>1049</v>
      </c>
      <c r="C410" s="283"/>
      <c r="D410" s="283"/>
      <c r="E410" s="283"/>
      <c r="F410" s="283"/>
      <c r="G410" s="325">
        <v>1899.93</v>
      </c>
      <c r="H410" s="325"/>
      <c r="I410" s="325"/>
      <c r="J410" s="325"/>
      <c r="K410" s="325">
        <v>1297.962023</v>
      </c>
      <c r="L410" s="325"/>
      <c r="M410" s="325"/>
      <c r="N410" s="326"/>
      <c r="O410" s="326"/>
      <c r="P410" s="326">
        <v>1297.962023</v>
      </c>
      <c r="Q410" s="326"/>
      <c r="R410" s="326"/>
      <c r="S410" s="326">
        <v>580.66297699999996</v>
      </c>
      <c r="T410" s="326"/>
      <c r="U410" s="326"/>
      <c r="V410" s="326">
        <f t="shared" si="144"/>
        <v>580.66297699999996</v>
      </c>
      <c r="W410" s="326">
        <v>580.66297699999996</v>
      </c>
      <c r="X410" s="326"/>
      <c r="Y410" s="326"/>
      <c r="Z410" s="326">
        <f t="shared" si="145"/>
        <v>580.66297699999996</v>
      </c>
      <c r="AA410" s="326">
        <f t="shared" si="141"/>
        <v>100</v>
      </c>
      <c r="AB410" s="326"/>
      <c r="AC410" s="326"/>
      <c r="AD410" s="326">
        <f t="shared" si="142"/>
        <v>100</v>
      </c>
    </row>
  </sheetData>
  <mergeCells count="19">
    <mergeCell ref="W7:W8"/>
    <mergeCell ref="X7:Z7"/>
    <mergeCell ref="AA7:AA8"/>
    <mergeCell ref="S5:V6"/>
    <mergeCell ref="W5:Z6"/>
    <mergeCell ref="AA5:AD6"/>
    <mergeCell ref="A2:AD2"/>
    <mergeCell ref="A3:AD3"/>
    <mergeCell ref="A5:A8"/>
    <mergeCell ref="B5:B8"/>
    <mergeCell ref="C5:C8"/>
    <mergeCell ref="D5:D8"/>
    <mergeCell ref="E5:E8"/>
    <mergeCell ref="AB7:AD7"/>
    <mergeCell ref="O5:R8"/>
    <mergeCell ref="K5:N8"/>
    <mergeCell ref="F5:J8"/>
    <mergeCell ref="S7:S8"/>
    <mergeCell ref="T7:V7"/>
  </mergeCells>
  <pageMargins left="0.5" right="0.48" top="0.48" bottom="0.42" header="0.3" footer="0.3"/>
  <pageSetup paperSize="9" scale="75" fitToHeight="10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60 CÂN ĐỐI TT 342,</vt:lpstr>
      <vt:lpstr>61 THU TT 342</vt:lpstr>
      <vt:lpstr>62 CHI TT 342,</vt:lpstr>
      <vt:lpstr>MB  55 chi ĐT</vt:lpstr>
      <vt:lpstr>MB 56- chi TX</vt:lpstr>
      <vt:lpstr>MB 58 chi từng địa bàn</vt:lpstr>
      <vt:lpstr>Biểu 59- BSCMT</vt:lpstr>
      <vt:lpstr> 61.NĐ.31.CTMTQG</vt:lpstr>
      <vt:lpstr>MB 62 - Dự án, CT</vt:lpstr>
      <vt:lpstr>63, Quỹ TCNN ngoài NS</vt:lpstr>
      <vt:lpstr>64 thu DVC</vt:lpstr>
      <vt:lpstr>69. KTNN</vt:lpstr>
      <vt:lpstr>70 CN TT 342</vt:lpstr>
      <vt:lpstr>vay và trợ nợ vay</vt:lpstr>
      <vt:lpstr>' 61.NĐ.31.CTMTQG'!chuong_phuluc_61</vt:lpstr>
      <vt:lpstr>' 61.NĐ.31.CTMTQG'!chuong_phuluc_61_name</vt:lpstr>
      <vt:lpstr>'64 thu DVC'!chuong_phuluc_64</vt:lpstr>
      <vt:lpstr>'64 thu DVC'!chuong_phuluc_64_name</vt:lpstr>
      <vt:lpstr>'69. KTNN'!Criteria</vt:lpstr>
      <vt:lpstr>' 61.NĐ.31.CTMTQG'!Print_Area</vt:lpstr>
      <vt:lpstr>'60 CÂN ĐỐI TT 342,'!Print_Area</vt:lpstr>
      <vt:lpstr>'61 THU TT 342'!Print_Area</vt:lpstr>
      <vt:lpstr>'62 CHI TT 342,'!Print_Area</vt:lpstr>
      <vt:lpstr>'63, Quỹ TCNN ngoài NS'!Print_Area</vt:lpstr>
      <vt:lpstr>'64 thu DVC'!Print_Area</vt:lpstr>
      <vt:lpstr>'69. KTNN'!Print_Area</vt:lpstr>
      <vt:lpstr>'70 CN TT 342'!Print_Area</vt:lpstr>
      <vt:lpstr>'Biểu 59- BSCMT'!Print_Area</vt:lpstr>
      <vt:lpstr>'MB  55 chi ĐT'!Print_Area</vt:lpstr>
      <vt:lpstr>'MB 56- chi TX'!Print_Area</vt:lpstr>
      <vt:lpstr>'MB 58 chi từng địa bàn'!Print_Area</vt:lpstr>
      <vt:lpstr>'MB 62 - Dự án, CT'!Print_Area</vt:lpstr>
      <vt:lpstr>'vay và trợ nợ vay'!Print_Area</vt:lpstr>
      <vt:lpstr>' 61.NĐ.31.CTMTQG'!Print_Titles</vt:lpstr>
      <vt:lpstr>'61 THU TT 342'!Print_Titles</vt:lpstr>
      <vt:lpstr>'62 CHI TT 342,'!Print_Titles</vt:lpstr>
      <vt:lpstr>'64 thu DVC'!Print_Titles</vt:lpstr>
      <vt:lpstr>'69. KTNN'!Print_Titles</vt:lpstr>
      <vt:lpstr>'MB  55 chi ĐT'!Print_Titles</vt:lpstr>
      <vt:lpstr>'MB 56- chi TX'!Print_Titles</vt:lpstr>
      <vt:lpstr>'MB 62 - Dự án, CT'!Print_Titles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TRONG CHINH</cp:lastModifiedBy>
  <cp:lastPrinted>2023-12-01T02:46:09Z</cp:lastPrinted>
  <dcterms:created xsi:type="dcterms:W3CDTF">2021-10-28T02:07:15Z</dcterms:created>
  <dcterms:modified xsi:type="dcterms:W3CDTF">2023-12-01T02:46:17Z</dcterms:modified>
</cp:coreProperties>
</file>