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0520" windowHeight="9480" activeTab="0"/>
  </bookViews>
  <sheets>
    <sheet name="hdnd" sheetId="1" r:id="rId1"/>
  </sheets>
  <definedNames>
    <definedName name="_xlnm.Print_Titles" localSheetId="0">'hdnd'!$6:$7</definedName>
  </definedNames>
  <calcPr fullCalcOnLoad="1"/>
</workbook>
</file>

<file path=xl/sharedStrings.xml><?xml version="1.0" encoding="utf-8"?>
<sst xmlns="http://schemas.openxmlformats.org/spreadsheetml/2006/main" count="90" uniqueCount="63">
  <si>
    <t>TT</t>
  </si>
  <si>
    <t>Tổng cộng</t>
  </si>
  <si>
    <t>I</t>
  </si>
  <si>
    <t>II</t>
  </si>
  <si>
    <t>III</t>
  </si>
  <si>
    <t>TỔNG HỢP KINH PHÍ</t>
  </si>
  <si>
    <t>Mức hỗ trợ</t>
  </si>
  <si>
    <t>Ngân sách tỉnh</t>
  </si>
  <si>
    <t>Hỗ trợ cập nhật thông tin thị trường lao động</t>
  </si>
  <si>
    <t>Hỗ trợ hoạt động tư vấn, giới thiệu việc làm miễn phí cho người lao động, học sinh, sinh viên và cung ứng lao động miễn phí cho doanh nghiệp, hợp tác xã, cơ sở sản xuất kinh doanh trên địa bàn tỉnh Hà Tĩnh</t>
  </si>
  <si>
    <t>Hoạt động tư vấn, giới thiệu việc làm  miễn phí cho người lao động, học sinh, sinh viên hàng ngày tại Trung tâm DVVL Hà Tĩnh và các Phiên giao dịch việc làm tại Thành phố Hà Tĩnh (Mức hỗ trợ 67 triệu đồng/tháng)</t>
  </si>
  <si>
    <t>Hoạt động tư vấn, giới thiệu việc làm  miễn phí cho người lao động, học sinh, sinh viên hàng ngày Cơ sở 2 của Trung tâm DVVL Khu kinh tế Vũng Áng và các Phiên giao dịch việc làm tại Khu kinh tế Vũng Áng  (Mức hỗ trợ: 45 triệu đồng/tháng )</t>
  </si>
  <si>
    <t>Hỗ trợ đào tạo nghề, ngoại ngữ, làm thủ tục hồ sơ đi làm việc ở nước ngoài theo hợp đồng</t>
  </si>
  <si>
    <t>Ngân sách Trung ương</t>
  </si>
  <si>
    <t>Hỗ trợ làm Visa, hộ chiếu, lý lịch tư pháp</t>
  </si>
  <si>
    <t>1.1</t>
  </si>
  <si>
    <t>1.2</t>
  </si>
  <si>
    <t>1.3</t>
  </si>
  <si>
    <t>1.4</t>
  </si>
  <si>
    <t>1.5</t>
  </si>
  <si>
    <t>Hỗ trợ tiền ăn trong quá trình học (40.000đồng/người/ngày x 20 ngày/tháng x 3 tháng)</t>
  </si>
  <si>
    <t>Đóng nộp Quỹ hỗ trợ lao động ngoài nước</t>
  </si>
  <si>
    <t>Hỗ trợ chi phí khám sức khỏe</t>
  </si>
  <si>
    <t>Hỗ trợ bồi dưỡng kiến thức cần thiết</t>
  </si>
  <si>
    <t>1.6</t>
  </si>
  <si>
    <t>2.1</t>
  </si>
  <si>
    <t>2.2</t>
  </si>
  <si>
    <t>2.3</t>
  </si>
  <si>
    <t>2.4</t>
  </si>
  <si>
    <t>2.5</t>
  </si>
  <si>
    <t>2.6</t>
  </si>
  <si>
    <t>Hỗ trợ chi phí bồi dưỡng kiến thức cần thiết</t>
  </si>
  <si>
    <t>Hỗ trợ chi phí làm  hộ chiếu</t>
  </si>
  <si>
    <t>Hỗ trợ học phí học nghề</t>
  </si>
  <si>
    <t>Hỗ trợ học phí học ngoại ngữ</t>
  </si>
  <si>
    <t xml:space="preserve"> Hỗ trợ học phí học nghề</t>
  </si>
  <si>
    <t>Hỗ trợ người lao động không thuộc đối tượng hưởng chính sách từ ngân sách nhà nước (2.500 người/năm x 3 năm)</t>
  </si>
  <si>
    <t>ĐVT</t>
  </si>
  <si>
    <t xml:space="preserve">Số lượng </t>
  </si>
  <si>
    <t xml:space="preserve">Tổng số tiền </t>
  </si>
  <si>
    <t>Tháng</t>
  </si>
  <si>
    <t>Người</t>
  </si>
  <si>
    <t>Hộ</t>
  </si>
  <si>
    <t>Đơn vị</t>
  </si>
  <si>
    <t>Hỗ trợ chi phí đi lại</t>
  </si>
  <si>
    <t>1.7</t>
  </si>
  <si>
    <t>Hỗ trợ người lao động thuộc đối tượng hộ nghèo, hộ cận nghèo, thân nhân người có công với cách mạng đi làm việc ở nước ngoài theo hợp đồng (150 người/năm)</t>
  </si>
  <si>
    <t>Trong đó</t>
  </si>
  <si>
    <t>Rà soát, cập nhật thông tin về Cung lao động hàng năm (250.000 hộ/năm x 3 năm x 4.000 đồng/hộ)</t>
  </si>
  <si>
    <t>Hỗ trợ chênh lệch lãi suất cho người lao động thuộc hộ gia đình có mức sống trung bình vay vốn đi làm việc ở nước ngoài theo hợp đồng (tổng nguồn vốn thực hiện cho vay trong 7 năm: 225.000 triệu đồng)</t>
  </si>
  <si>
    <t>Tổ chức tư vấn, giới thiệu việc làm  miễn phí  tại Sàn giao dịch việc làm tại TP Hà Tĩnh (200 người/phiên giao dịch/tháng, mức hỗ trợ 35 triệu đồng/tháng)</t>
  </si>
  <si>
    <t>Tổ chức tư vấn, giới thiệu việc làm  miễn phí hàng ngày Trung tâm DVVL Hà Tĩnh (220 người/tháng, mức hỗ trợ 32 triệu đồng/tháng)</t>
  </si>
  <si>
    <t>Tổ chức tư vấn, giới thiệu việc làm  miễn phí  tại Sàn giao dịch việc làm tại KKT Vũng Áng (150 người/phiên giao dịch/tháng, mức hỗ trợ: 25 triệu đồng/tháng)</t>
  </si>
  <si>
    <t>Tổ chức tư vấn, giới thiệu việc làm  miễn phí hàng ngày Cơ sở 2 của Trung tâm DVVL Hà Tĩnh (170 người/tháng, mức hỗ trợ: 20 triệu đồng/tháng)</t>
  </si>
  <si>
    <t>THỰC HIỆN MỘT SỐ CHÍNH SÁCH VỀ GIẢI QUYẾT VIỆC LÀM; HỖ TRỢ NGƯỜI LAO ĐỘNG 
ĐI LÀM VIỆC Ở NƯỚC NGOÀI THEO HỢP ĐỒNG GIAI ĐOẠN  2019 - 2025</t>
  </si>
  <si>
    <t xml:space="preserve">Mức chi  bình quân chung /năm </t>
  </si>
  <si>
    <t xml:space="preserve">Mức chi ngân sách tỉnh/năm </t>
  </si>
  <si>
    <t>NỘI DUNG CHI</t>
  </si>
  <si>
    <t xml:space="preserve">Sử dụng tiền ký quỹ của lao động </t>
  </si>
  <si>
    <t>Cập nhật thông tin thực trạng và nhu cầu sử dụng lao động của các doanh nghiệp, hợp tác xã (8.000 đơn vị/năm x 30.000 đồng/đơn vị/năm)</t>
  </si>
  <si>
    <t xml:space="preserve">Tr.đồng </t>
  </si>
  <si>
    <t>Bằng chữ: Một trăm tỷ, bảy trăm ba mươi bảy triệu đồng</t>
  </si>
  <si>
    <t>(Kèm theo Tờ trình số 205 /2019/TTr-UBND ngày  09/7/2019 của UBND tỉnh)</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</si>
</sst>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_(* #,##0.0_);_(* \(#,##0.0\);_(* &quot;-&quot;??_);_(@_)"/>
    <numFmt numFmtId="178" formatCode="_(* #,##0_);_(* \(#,##0\);_(* &quot;-&quot;??_);_(@_)"/>
    <numFmt numFmtId="179" formatCode="#,##0.0"/>
    <numFmt numFmtId="180" formatCode="#,##0.000"/>
    <numFmt numFmtId="181" formatCode="0.0000"/>
    <numFmt numFmtId="182" formatCode="0.000"/>
    <numFmt numFmtId="183" formatCode="0.0"/>
  </numFmts>
  <fonts count="53">
    <font>
      <sz val="12"/>
      <name val="Times New Roman"/>
      <family val="0"/>
    </font>
    <font>
      <b/>
      <sz val="12"/>
      <name val="Times New Roman"/>
      <family val="1"/>
    </font>
    <font>
      <b/>
      <sz val="13"/>
      <name val="Times New Roman"/>
      <family val="1"/>
    </font>
    <font>
      <sz val="13"/>
      <name val="Times New Roman"/>
      <family val="1"/>
    </font>
    <font>
      <i/>
      <sz val="13"/>
      <name val="Times New Roman"/>
      <family val="1"/>
    </font>
    <font>
      <b/>
      <sz val="11"/>
      <name val="Times New Roman"/>
      <family val="1"/>
    </font>
    <font>
      <sz val="11"/>
      <name val="Times New Roman"/>
      <family val="1"/>
    </font>
    <font>
      <b/>
      <i/>
      <sz val="13"/>
      <name val="Times New Roman"/>
      <family val="1"/>
    </font>
    <font>
      <b/>
      <i/>
      <sz val="12"/>
      <name val="Times New Roman"/>
      <family val="1"/>
    </font>
    <font>
      <b/>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b/>
      <i/>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0" fontId="3" fillId="0" borderId="0" xfId="0" applyFont="1" applyAlignment="1">
      <alignment horizontal="left" vertical="center" wrapText="1"/>
    </xf>
    <xf numFmtId="0" fontId="1" fillId="0" borderId="0" xfId="0" applyFont="1" applyAlignment="1">
      <alignment/>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horizontal="center"/>
    </xf>
    <xf numFmtId="0" fontId="5" fillId="0" borderId="10" xfId="0" applyFont="1" applyBorder="1" applyAlignment="1">
      <alignment horizontal="center" vertical="center" wrapText="1"/>
    </xf>
    <xf numFmtId="0" fontId="6" fillId="0" borderId="0" xfId="0" applyFont="1" applyAlignment="1">
      <alignment/>
    </xf>
    <xf numFmtId="0" fontId="5" fillId="0" borderId="0" xfId="0" applyFont="1" applyAlignment="1">
      <alignment horizontal="center"/>
    </xf>
    <xf numFmtId="0" fontId="4" fillId="0" borderId="0" xfId="0" applyFont="1" applyBorder="1" applyAlignment="1">
      <alignment horizontal="center"/>
    </xf>
    <xf numFmtId="0" fontId="2" fillId="0" borderId="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Border="1" applyAlignment="1" quotePrefix="1">
      <alignment horizontal="left" vertical="center" wrapText="1"/>
    </xf>
    <xf numFmtId="0" fontId="50" fillId="0" borderId="10" xfId="0" applyFont="1" applyBorder="1" applyAlignment="1">
      <alignment horizontal="justify" vertical="center"/>
    </xf>
    <xf numFmtId="0" fontId="51" fillId="0" borderId="10" xfId="0" applyFont="1" applyBorder="1" applyAlignment="1">
      <alignment horizontal="center" vertical="center"/>
    </xf>
    <xf numFmtId="3" fontId="1" fillId="0" borderId="10" xfId="0" applyNumberFormat="1" applyFont="1" applyBorder="1" applyAlignment="1">
      <alignment horizontal="center" vertical="center" wrapText="1"/>
    </xf>
    <xf numFmtId="0" fontId="50" fillId="0" borderId="10" xfId="0" applyFont="1" applyBorder="1" applyAlignment="1">
      <alignment horizontal="center" vertical="center"/>
    </xf>
    <xf numFmtId="0" fontId="51" fillId="0" borderId="10" xfId="0" applyFont="1" applyBorder="1" applyAlignment="1">
      <alignment horizontal="justify" vertical="center"/>
    </xf>
    <xf numFmtId="3" fontId="51" fillId="0" borderId="10" xfId="0" applyNumberFormat="1" applyFont="1" applyBorder="1" applyAlignment="1">
      <alignment horizontal="center" vertical="center"/>
    </xf>
    <xf numFmtId="3" fontId="0" fillId="0" borderId="10" xfId="0" applyNumberFormat="1" applyFont="1" applyBorder="1" applyAlignment="1">
      <alignment horizontal="center" vertical="center" wrapText="1"/>
    </xf>
    <xf numFmtId="179" fontId="0" fillId="0" borderId="10"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180" fontId="51" fillId="0" borderId="10" xfId="0" applyNumberFormat="1" applyFont="1" applyBorder="1" applyAlignment="1">
      <alignment horizontal="center" vertical="center"/>
    </xf>
    <xf numFmtId="3" fontId="1" fillId="0" borderId="11" xfId="0" applyNumberFormat="1" applyFont="1" applyBorder="1" applyAlignment="1">
      <alignment horizontal="center" vertical="center" wrapText="1"/>
    </xf>
    <xf numFmtId="3"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0" fillId="0" borderId="11" xfId="0" applyFont="1" applyBorder="1" applyAlignment="1" quotePrefix="1">
      <alignment horizontal="center" vertical="center" wrapText="1"/>
    </xf>
    <xf numFmtId="0" fontId="7" fillId="0" borderId="0" xfId="0" applyFont="1" applyAlignment="1">
      <alignment horizontal="center"/>
    </xf>
    <xf numFmtId="3" fontId="7" fillId="0" borderId="0" xfId="0" applyNumberFormat="1" applyFont="1" applyAlignment="1">
      <alignment horizontal="center" vertical="center" wrapText="1"/>
    </xf>
    <xf numFmtId="0" fontId="8" fillId="0" borderId="0" xfId="0" applyFont="1" applyAlignment="1">
      <alignment/>
    </xf>
    <xf numFmtId="0" fontId="1"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52" fillId="0" borderId="10" xfId="0" applyFont="1" applyBorder="1" applyAlignment="1">
      <alignment horizontal="justify" vertical="center"/>
    </xf>
    <xf numFmtId="0" fontId="52" fillId="0" borderId="10" xfId="0" applyFont="1" applyBorder="1" applyAlignment="1">
      <alignment horizontal="center" vertical="center"/>
    </xf>
    <xf numFmtId="3"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9" fillId="0" borderId="10" xfId="0" applyFont="1" applyBorder="1" applyAlignment="1">
      <alignment horizontal="center"/>
    </xf>
    <xf numFmtId="3" fontId="0" fillId="0" borderId="11"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0" fontId="8" fillId="0" borderId="0" xfId="0" applyFont="1" applyBorder="1" applyAlignment="1">
      <alignment/>
    </xf>
    <xf numFmtId="3" fontId="1" fillId="0" borderId="0"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0" xfId="0" applyFont="1" applyBorder="1" applyAlignment="1">
      <alignment horizontal="center"/>
    </xf>
    <xf numFmtId="0" fontId="7"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3</xdr:row>
      <xdr:rowOff>38100</xdr:rowOff>
    </xdr:from>
    <xdr:to>
      <xdr:col>6</xdr:col>
      <xdr:colOff>9525</xdr:colOff>
      <xdr:row>3</xdr:row>
      <xdr:rowOff>38100</xdr:rowOff>
    </xdr:to>
    <xdr:sp>
      <xdr:nvSpPr>
        <xdr:cNvPr id="1" name="Straight Connector 3"/>
        <xdr:cNvSpPr>
          <a:spLocks/>
        </xdr:cNvSpPr>
      </xdr:nvSpPr>
      <xdr:spPr>
        <a:xfrm>
          <a:off x="2886075" y="942975"/>
          <a:ext cx="3924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view="pageBreakPreview" zoomScaleNormal="89" zoomScaleSheetLayoutView="100" workbookViewId="0" topLeftCell="A1">
      <selection activeCell="A1" sqref="A1:K1"/>
    </sheetView>
  </sheetViews>
  <sheetFormatPr defaultColWidth="9.00390625" defaultRowHeight="15.75"/>
  <cols>
    <col min="1" max="1" width="5.75390625" style="6" customWidth="1"/>
    <col min="2" max="2" width="48.00390625" style="2" customWidth="1"/>
    <col min="3" max="3" width="8.625" style="4" customWidth="1"/>
    <col min="4" max="4" width="9.625" style="4" customWidth="1"/>
    <col min="5" max="9" width="8.625" style="4" customWidth="1"/>
    <col min="10" max="11" width="8.625" style="0" customWidth="1"/>
  </cols>
  <sheetData>
    <row r="1" spans="1:11" ht="18" customHeight="1">
      <c r="A1" s="56" t="s">
        <v>5</v>
      </c>
      <c r="B1" s="56"/>
      <c r="C1" s="56"/>
      <c r="D1" s="56"/>
      <c r="E1" s="56"/>
      <c r="F1" s="56"/>
      <c r="G1" s="56"/>
      <c r="H1" s="56"/>
      <c r="I1" s="56"/>
      <c r="J1" s="56"/>
      <c r="K1" s="56"/>
    </row>
    <row r="2" spans="1:11" s="9" customFormat="1" ht="35.25" customHeight="1">
      <c r="A2" s="55" t="s">
        <v>54</v>
      </c>
      <c r="B2" s="55"/>
      <c r="C2" s="55"/>
      <c r="D2" s="55"/>
      <c r="E2" s="55"/>
      <c r="F2" s="55"/>
      <c r="G2" s="55"/>
      <c r="H2" s="55"/>
      <c r="I2" s="55"/>
      <c r="J2" s="55"/>
      <c r="K2" s="55"/>
    </row>
    <row r="3" spans="1:11" s="9" customFormat="1" ht="18" customHeight="1">
      <c r="A3" s="57" t="s">
        <v>62</v>
      </c>
      <c r="B3" s="57"/>
      <c r="C3" s="57"/>
      <c r="D3" s="57"/>
      <c r="E3" s="57"/>
      <c r="F3" s="57"/>
      <c r="G3" s="57"/>
      <c r="H3" s="57"/>
      <c r="I3" s="57"/>
      <c r="J3" s="57"/>
      <c r="K3" s="57"/>
    </row>
    <row r="4" spans="1:9" s="9" customFormat="1" ht="8.25" customHeight="1">
      <c r="A4" s="14"/>
      <c r="B4" s="15"/>
      <c r="C4" s="15"/>
      <c r="D4" s="15"/>
      <c r="E4" s="15"/>
      <c r="F4" s="15"/>
      <c r="G4" s="15"/>
      <c r="H4" s="15"/>
      <c r="I4" s="15"/>
    </row>
    <row r="5" spans="1:9" s="9" customFormat="1" ht="12" customHeight="1">
      <c r="A5" s="10"/>
      <c r="B5" s="7"/>
      <c r="C5" s="36"/>
      <c r="D5" s="8"/>
      <c r="E5" s="8"/>
      <c r="F5" s="8"/>
      <c r="G5" s="8"/>
      <c r="H5" s="8"/>
      <c r="I5" s="41"/>
    </row>
    <row r="6" spans="1:11" s="12" customFormat="1" ht="18" customHeight="1">
      <c r="A6" s="54" t="s">
        <v>0</v>
      </c>
      <c r="B6" s="54" t="s">
        <v>57</v>
      </c>
      <c r="C6" s="63" t="s">
        <v>37</v>
      </c>
      <c r="D6" s="54" t="s">
        <v>38</v>
      </c>
      <c r="E6" s="54" t="s">
        <v>6</v>
      </c>
      <c r="F6" s="54" t="s">
        <v>39</v>
      </c>
      <c r="G6" s="58" t="s">
        <v>47</v>
      </c>
      <c r="H6" s="59"/>
      <c r="I6" s="60"/>
      <c r="J6" s="54" t="s">
        <v>55</v>
      </c>
      <c r="K6" s="54" t="s">
        <v>56</v>
      </c>
    </row>
    <row r="7" spans="1:11" s="13" customFormat="1" ht="65.25" customHeight="1">
      <c r="A7" s="54"/>
      <c r="B7" s="54"/>
      <c r="C7" s="64"/>
      <c r="D7" s="54"/>
      <c r="E7" s="54"/>
      <c r="F7" s="54"/>
      <c r="G7" s="11" t="s">
        <v>13</v>
      </c>
      <c r="H7" s="11" t="s">
        <v>7</v>
      </c>
      <c r="I7" s="11" t="s">
        <v>58</v>
      </c>
      <c r="J7" s="54"/>
      <c r="K7" s="54"/>
    </row>
    <row r="8" spans="1:11" s="3" customFormat="1" ht="43.5" customHeight="1">
      <c r="A8" s="16" t="s">
        <v>2</v>
      </c>
      <c r="B8" s="24" t="s">
        <v>12</v>
      </c>
      <c r="C8" s="27" t="s">
        <v>41</v>
      </c>
      <c r="D8" s="26">
        <f>D9+D17</f>
        <v>18550</v>
      </c>
      <c r="E8" s="26"/>
      <c r="F8" s="26">
        <f>F9+F17</f>
        <v>73549</v>
      </c>
      <c r="G8" s="26"/>
      <c r="H8" s="26">
        <f>H9+H17</f>
        <v>42224</v>
      </c>
      <c r="I8" s="26">
        <f>I9+I17</f>
        <v>31325.000000000007</v>
      </c>
      <c r="J8" s="34">
        <f aca="true" t="shared" si="0" ref="J8:J24">F8/7</f>
        <v>10507</v>
      </c>
      <c r="K8" s="34">
        <f aca="true" t="shared" si="1" ref="K8:K24">H8/7</f>
        <v>6032</v>
      </c>
    </row>
    <row r="9" spans="1:11" s="40" customFormat="1" ht="62.25" customHeight="1">
      <c r="A9" s="42">
        <v>1</v>
      </c>
      <c r="B9" s="43" t="s">
        <v>46</v>
      </c>
      <c r="C9" s="44" t="s">
        <v>41</v>
      </c>
      <c r="D9" s="45">
        <f>150*7</f>
        <v>1050</v>
      </c>
      <c r="E9" s="46">
        <f>SUM(E10:E16)</f>
        <v>10.379999999999999</v>
      </c>
      <c r="F9" s="45">
        <f>SUM(F10:F16)</f>
        <v>10899</v>
      </c>
      <c r="G9" s="45"/>
      <c r="H9" s="45">
        <f aca="true" t="shared" si="2" ref="H9:H16">F9</f>
        <v>10899</v>
      </c>
      <c r="I9" s="45"/>
      <c r="J9" s="53">
        <f t="shared" si="0"/>
        <v>1557</v>
      </c>
      <c r="K9" s="53">
        <f t="shared" si="1"/>
        <v>1557</v>
      </c>
    </row>
    <row r="10" spans="1:11" s="1" customFormat="1" ht="22.5" customHeight="1">
      <c r="A10" s="20" t="s">
        <v>15</v>
      </c>
      <c r="B10" s="28" t="s">
        <v>35</v>
      </c>
      <c r="C10" s="25" t="s">
        <v>41</v>
      </c>
      <c r="D10" s="30">
        <v>1050</v>
      </c>
      <c r="E10" s="31">
        <v>2.5</v>
      </c>
      <c r="F10" s="30">
        <f aca="true" t="shared" si="3" ref="F10:F16">D10*E10</f>
        <v>2625</v>
      </c>
      <c r="G10" s="30"/>
      <c r="H10" s="30">
        <f t="shared" si="2"/>
        <v>2625</v>
      </c>
      <c r="I10" s="30"/>
      <c r="J10" s="49">
        <f t="shared" si="0"/>
        <v>375</v>
      </c>
      <c r="K10" s="49">
        <f t="shared" si="1"/>
        <v>375</v>
      </c>
    </row>
    <row r="11" spans="1:11" s="1" customFormat="1" ht="22.5" customHeight="1">
      <c r="A11" s="20" t="s">
        <v>16</v>
      </c>
      <c r="B11" s="28" t="s">
        <v>34</v>
      </c>
      <c r="C11" s="25" t="s">
        <v>41</v>
      </c>
      <c r="D11" s="30">
        <v>1050</v>
      </c>
      <c r="E11" s="31">
        <v>2.5</v>
      </c>
      <c r="F11" s="30">
        <f t="shared" si="3"/>
        <v>2625</v>
      </c>
      <c r="G11" s="30"/>
      <c r="H11" s="30">
        <f t="shared" si="2"/>
        <v>2625</v>
      </c>
      <c r="I11" s="30"/>
      <c r="J11" s="49">
        <f t="shared" si="0"/>
        <v>375</v>
      </c>
      <c r="K11" s="49">
        <f t="shared" si="1"/>
        <v>375</v>
      </c>
    </row>
    <row r="12" spans="1:11" s="1" customFormat="1" ht="22.5" customHeight="1">
      <c r="A12" s="20" t="s">
        <v>17</v>
      </c>
      <c r="B12" s="28" t="s">
        <v>23</v>
      </c>
      <c r="C12" s="25" t="s">
        <v>41</v>
      </c>
      <c r="D12" s="30">
        <v>1050</v>
      </c>
      <c r="E12" s="32">
        <v>0.53</v>
      </c>
      <c r="F12" s="30">
        <f t="shared" si="3"/>
        <v>556.5</v>
      </c>
      <c r="G12" s="30"/>
      <c r="H12" s="30">
        <f t="shared" si="2"/>
        <v>556.5</v>
      </c>
      <c r="I12" s="30"/>
      <c r="J12" s="49">
        <f t="shared" si="0"/>
        <v>79.5</v>
      </c>
      <c r="K12" s="49">
        <f t="shared" si="1"/>
        <v>79.5</v>
      </c>
    </row>
    <row r="13" spans="1:11" s="1" customFormat="1" ht="35.25" customHeight="1">
      <c r="A13" s="20" t="s">
        <v>18</v>
      </c>
      <c r="B13" s="28" t="s">
        <v>20</v>
      </c>
      <c r="C13" s="25" t="s">
        <v>41</v>
      </c>
      <c r="D13" s="30">
        <v>1050</v>
      </c>
      <c r="E13" s="31">
        <v>2.4</v>
      </c>
      <c r="F13" s="30">
        <f t="shared" si="3"/>
        <v>2520</v>
      </c>
      <c r="G13" s="30"/>
      <c r="H13" s="30">
        <f t="shared" si="2"/>
        <v>2520</v>
      </c>
      <c r="I13" s="30"/>
      <c r="J13" s="49">
        <f t="shared" si="0"/>
        <v>360</v>
      </c>
      <c r="K13" s="49">
        <f t="shared" si="1"/>
        <v>360</v>
      </c>
    </row>
    <row r="14" spans="1:11" s="1" customFormat="1" ht="22.5" customHeight="1">
      <c r="A14" s="20" t="s">
        <v>19</v>
      </c>
      <c r="B14" s="28" t="s">
        <v>22</v>
      </c>
      <c r="C14" s="25" t="s">
        <v>41</v>
      </c>
      <c r="D14" s="30">
        <v>1050</v>
      </c>
      <c r="E14" s="32">
        <v>0.75</v>
      </c>
      <c r="F14" s="30">
        <f t="shared" si="3"/>
        <v>787.5</v>
      </c>
      <c r="G14" s="30"/>
      <c r="H14" s="30">
        <f t="shared" si="2"/>
        <v>787.5</v>
      </c>
      <c r="I14" s="30"/>
      <c r="J14" s="49">
        <f t="shared" si="0"/>
        <v>112.5</v>
      </c>
      <c r="K14" s="49">
        <f t="shared" si="1"/>
        <v>112.5</v>
      </c>
    </row>
    <row r="15" spans="1:11" s="1" customFormat="1" ht="22.5" customHeight="1">
      <c r="A15" s="20" t="s">
        <v>24</v>
      </c>
      <c r="B15" s="28" t="s">
        <v>44</v>
      </c>
      <c r="C15" s="25" t="s">
        <v>41</v>
      </c>
      <c r="D15" s="30">
        <v>1050</v>
      </c>
      <c r="E15" s="31">
        <v>0.2</v>
      </c>
      <c r="F15" s="30">
        <f t="shared" si="3"/>
        <v>210</v>
      </c>
      <c r="G15" s="30"/>
      <c r="H15" s="30">
        <f t="shared" si="2"/>
        <v>210</v>
      </c>
      <c r="I15" s="30"/>
      <c r="J15" s="49">
        <f t="shared" si="0"/>
        <v>30</v>
      </c>
      <c r="K15" s="49">
        <f t="shared" si="1"/>
        <v>30</v>
      </c>
    </row>
    <row r="16" spans="1:11" s="1" customFormat="1" ht="27.75" customHeight="1">
      <c r="A16" s="20" t="s">
        <v>45</v>
      </c>
      <c r="B16" s="28" t="s">
        <v>14</v>
      </c>
      <c r="C16" s="25" t="s">
        <v>41</v>
      </c>
      <c r="D16" s="30">
        <v>1050</v>
      </c>
      <c r="E16" s="31">
        <v>1.5</v>
      </c>
      <c r="F16" s="30">
        <f t="shared" si="3"/>
        <v>1575</v>
      </c>
      <c r="G16" s="30"/>
      <c r="H16" s="30">
        <f t="shared" si="2"/>
        <v>1575</v>
      </c>
      <c r="I16" s="30"/>
      <c r="J16" s="49">
        <f t="shared" si="0"/>
        <v>225</v>
      </c>
      <c r="K16" s="49">
        <f t="shared" si="1"/>
        <v>225</v>
      </c>
    </row>
    <row r="17" spans="1:11" s="40" customFormat="1" ht="53.25" customHeight="1">
      <c r="A17" s="42">
        <v>2</v>
      </c>
      <c r="B17" s="43" t="s">
        <v>36</v>
      </c>
      <c r="C17" s="44" t="s">
        <v>41</v>
      </c>
      <c r="D17" s="45">
        <v>17500</v>
      </c>
      <c r="E17" s="46">
        <f>SUM(E18:E23)</f>
        <v>3.5800000000000005</v>
      </c>
      <c r="F17" s="45">
        <f>D17*E17</f>
        <v>62650.00000000001</v>
      </c>
      <c r="G17" s="45"/>
      <c r="H17" s="45">
        <f>SUM(H18:H23)</f>
        <v>31325</v>
      </c>
      <c r="I17" s="45">
        <f aca="true" t="shared" si="4" ref="I17:I23">F17-H17</f>
        <v>31325.000000000007</v>
      </c>
      <c r="J17" s="53">
        <f t="shared" si="0"/>
        <v>8950.000000000002</v>
      </c>
      <c r="K17" s="53">
        <f t="shared" si="1"/>
        <v>4475</v>
      </c>
    </row>
    <row r="18" spans="1:11" s="1" customFormat="1" ht="28.5" customHeight="1">
      <c r="A18" s="20" t="s">
        <v>25</v>
      </c>
      <c r="B18" s="28" t="s">
        <v>33</v>
      </c>
      <c r="C18" s="25" t="s">
        <v>41</v>
      </c>
      <c r="D18" s="30">
        <f aca="true" t="shared" si="5" ref="D18:D23">2500*7</f>
        <v>17500</v>
      </c>
      <c r="E18" s="31">
        <v>1</v>
      </c>
      <c r="F18" s="30">
        <f aca="true" t="shared" si="6" ref="F18:F23">D18*E18</f>
        <v>17500</v>
      </c>
      <c r="G18" s="30"/>
      <c r="H18" s="30">
        <f aca="true" t="shared" si="7" ref="H18:H23">F18*0.5</f>
        <v>8750</v>
      </c>
      <c r="I18" s="30">
        <f t="shared" si="4"/>
        <v>8750</v>
      </c>
      <c r="J18" s="49">
        <f t="shared" si="0"/>
        <v>2500</v>
      </c>
      <c r="K18" s="49">
        <f t="shared" si="1"/>
        <v>1250</v>
      </c>
    </row>
    <row r="19" spans="1:11" s="1" customFormat="1" ht="28.5" customHeight="1">
      <c r="A19" s="20" t="s">
        <v>26</v>
      </c>
      <c r="B19" s="28" t="s">
        <v>34</v>
      </c>
      <c r="C19" s="25" t="s">
        <v>41</v>
      </c>
      <c r="D19" s="30">
        <f t="shared" si="5"/>
        <v>17500</v>
      </c>
      <c r="E19" s="31">
        <v>1</v>
      </c>
      <c r="F19" s="30">
        <f t="shared" si="6"/>
        <v>17500</v>
      </c>
      <c r="G19" s="30"/>
      <c r="H19" s="30">
        <f t="shared" si="7"/>
        <v>8750</v>
      </c>
      <c r="I19" s="30">
        <f t="shared" si="4"/>
        <v>8750</v>
      </c>
      <c r="J19" s="49">
        <f t="shared" si="0"/>
        <v>2500</v>
      </c>
      <c r="K19" s="49">
        <f t="shared" si="1"/>
        <v>1250</v>
      </c>
    </row>
    <row r="20" spans="1:11" s="1" customFormat="1" ht="28.5" customHeight="1">
      <c r="A20" s="20" t="s">
        <v>27</v>
      </c>
      <c r="B20" s="28" t="s">
        <v>31</v>
      </c>
      <c r="C20" s="25" t="s">
        <v>41</v>
      </c>
      <c r="D20" s="30">
        <f t="shared" si="5"/>
        <v>17500</v>
      </c>
      <c r="E20" s="32">
        <v>0.53</v>
      </c>
      <c r="F20" s="30">
        <f t="shared" si="6"/>
        <v>9275</v>
      </c>
      <c r="G20" s="30"/>
      <c r="H20" s="30">
        <f t="shared" si="7"/>
        <v>4637.5</v>
      </c>
      <c r="I20" s="30">
        <f t="shared" si="4"/>
        <v>4637.5</v>
      </c>
      <c r="J20" s="49">
        <f t="shared" si="0"/>
        <v>1325</v>
      </c>
      <c r="K20" s="49">
        <f t="shared" si="1"/>
        <v>662.5</v>
      </c>
    </row>
    <row r="21" spans="1:11" s="1" customFormat="1" ht="28.5" customHeight="1">
      <c r="A21" s="20" t="s">
        <v>28</v>
      </c>
      <c r="B21" s="28" t="s">
        <v>22</v>
      </c>
      <c r="C21" s="25" t="s">
        <v>41</v>
      </c>
      <c r="D21" s="30">
        <f t="shared" si="5"/>
        <v>17500</v>
      </c>
      <c r="E21" s="32">
        <v>0.75</v>
      </c>
      <c r="F21" s="30">
        <f t="shared" si="6"/>
        <v>13125</v>
      </c>
      <c r="G21" s="30"/>
      <c r="H21" s="30">
        <f t="shared" si="7"/>
        <v>6562.5</v>
      </c>
      <c r="I21" s="30">
        <f t="shared" si="4"/>
        <v>6562.5</v>
      </c>
      <c r="J21" s="49">
        <f t="shared" si="0"/>
        <v>1875</v>
      </c>
      <c r="K21" s="49">
        <f t="shared" si="1"/>
        <v>937.5</v>
      </c>
    </row>
    <row r="22" spans="1:11" s="1" customFormat="1" ht="28.5" customHeight="1">
      <c r="A22" s="20" t="s">
        <v>29</v>
      </c>
      <c r="B22" s="28" t="s">
        <v>32</v>
      </c>
      <c r="C22" s="25" t="s">
        <v>41</v>
      </c>
      <c r="D22" s="30">
        <f t="shared" si="5"/>
        <v>17500</v>
      </c>
      <c r="E22" s="31">
        <v>0.2</v>
      </c>
      <c r="F22" s="30">
        <f t="shared" si="6"/>
        <v>3500</v>
      </c>
      <c r="G22" s="30"/>
      <c r="H22" s="30">
        <f t="shared" si="7"/>
        <v>1750</v>
      </c>
      <c r="I22" s="30">
        <f t="shared" si="4"/>
        <v>1750</v>
      </c>
      <c r="J22" s="49">
        <f t="shared" si="0"/>
        <v>500</v>
      </c>
      <c r="K22" s="49">
        <f t="shared" si="1"/>
        <v>250</v>
      </c>
    </row>
    <row r="23" spans="1:11" s="1" customFormat="1" ht="26.25" customHeight="1">
      <c r="A23" s="20" t="s">
        <v>30</v>
      </c>
      <c r="B23" s="28" t="s">
        <v>21</v>
      </c>
      <c r="C23" s="25" t="s">
        <v>41</v>
      </c>
      <c r="D23" s="30">
        <f t="shared" si="5"/>
        <v>17500</v>
      </c>
      <c r="E23" s="31">
        <v>0.1</v>
      </c>
      <c r="F23" s="30">
        <f t="shared" si="6"/>
        <v>1750</v>
      </c>
      <c r="G23" s="30"/>
      <c r="H23" s="30">
        <f t="shared" si="7"/>
        <v>875</v>
      </c>
      <c r="I23" s="30">
        <f t="shared" si="4"/>
        <v>875</v>
      </c>
      <c r="J23" s="49">
        <f t="shared" si="0"/>
        <v>250</v>
      </c>
      <c r="K23" s="49">
        <f t="shared" si="1"/>
        <v>125</v>
      </c>
    </row>
    <row r="24" spans="1:11" s="3" customFormat="1" ht="78" customHeight="1">
      <c r="A24" s="16" t="s">
        <v>3</v>
      </c>
      <c r="B24" s="17" t="s">
        <v>49</v>
      </c>
      <c r="C24" s="27" t="s">
        <v>60</v>
      </c>
      <c r="D24" s="26">
        <v>227500</v>
      </c>
      <c r="E24" s="47">
        <v>0.04</v>
      </c>
      <c r="F24" s="26">
        <f>D24*E24</f>
        <v>9100</v>
      </c>
      <c r="G24" s="26"/>
      <c r="H24" s="26">
        <f>F24</f>
        <v>9100</v>
      </c>
      <c r="I24" s="26"/>
      <c r="J24" s="34">
        <f t="shared" si="0"/>
        <v>1300</v>
      </c>
      <c r="K24" s="34">
        <f t="shared" si="1"/>
        <v>1300</v>
      </c>
    </row>
    <row r="25" spans="1:11" s="19" customFormat="1" ht="74.25" customHeight="1">
      <c r="A25" s="16" t="s">
        <v>4</v>
      </c>
      <c r="B25" s="17" t="s">
        <v>9</v>
      </c>
      <c r="C25" s="18"/>
      <c r="D25" s="18"/>
      <c r="E25" s="18"/>
      <c r="F25" s="34">
        <f aca="true" t="shared" si="8" ref="F25:K25">F26+F29</f>
        <v>9408</v>
      </c>
      <c r="G25" s="34">
        <f t="shared" si="8"/>
        <v>0</v>
      </c>
      <c r="H25" s="34">
        <f t="shared" si="8"/>
        <v>9408</v>
      </c>
      <c r="I25" s="34">
        <f t="shared" si="8"/>
        <v>0</v>
      </c>
      <c r="J25" s="34">
        <f t="shared" si="8"/>
        <v>1344</v>
      </c>
      <c r="K25" s="34">
        <f t="shared" si="8"/>
        <v>1344</v>
      </c>
    </row>
    <row r="26" spans="1:13" s="19" customFormat="1" ht="80.25" customHeight="1">
      <c r="A26" s="20">
        <v>1</v>
      </c>
      <c r="B26" s="21" t="s">
        <v>10</v>
      </c>
      <c r="C26" s="22" t="s">
        <v>40</v>
      </c>
      <c r="D26" s="22">
        <f aca="true" t="shared" si="9" ref="D26:D31">12*7</f>
        <v>84</v>
      </c>
      <c r="E26" s="22">
        <v>67</v>
      </c>
      <c r="F26" s="29">
        <f>SUM(F27:F28)</f>
        <v>5628</v>
      </c>
      <c r="G26" s="29"/>
      <c r="H26" s="29">
        <f aca="true" t="shared" si="10" ref="H26:H31">F26</f>
        <v>5628</v>
      </c>
      <c r="I26" s="16"/>
      <c r="J26" s="49">
        <f aca="true" t="shared" si="11" ref="J26:J31">F26/7</f>
        <v>804</v>
      </c>
      <c r="K26" s="49">
        <f aca="true" t="shared" si="12" ref="K26:K31">H26/7</f>
        <v>804</v>
      </c>
      <c r="M26" s="19">
        <f>500*7*65</f>
        <v>227500</v>
      </c>
    </row>
    <row r="27" spans="1:11" s="19" customFormat="1" ht="57" customHeight="1">
      <c r="A27" s="20" t="s">
        <v>15</v>
      </c>
      <c r="B27" s="23" t="s">
        <v>50</v>
      </c>
      <c r="C27" s="37" t="s">
        <v>40</v>
      </c>
      <c r="D27" s="22">
        <f t="shared" si="9"/>
        <v>84</v>
      </c>
      <c r="E27" s="22">
        <v>35</v>
      </c>
      <c r="F27" s="29">
        <f>D27*E27</f>
        <v>2940</v>
      </c>
      <c r="G27" s="29"/>
      <c r="H27" s="29">
        <f t="shared" si="10"/>
        <v>2940</v>
      </c>
      <c r="I27" s="16"/>
      <c r="J27" s="49">
        <f t="shared" si="11"/>
        <v>420</v>
      </c>
      <c r="K27" s="49">
        <f t="shared" si="12"/>
        <v>420</v>
      </c>
    </row>
    <row r="28" spans="1:11" s="19" customFormat="1" ht="54.75" customHeight="1">
      <c r="A28" s="20" t="s">
        <v>16</v>
      </c>
      <c r="B28" s="23" t="s">
        <v>51</v>
      </c>
      <c r="C28" s="37" t="s">
        <v>40</v>
      </c>
      <c r="D28" s="22">
        <f t="shared" si="9"/>
        <v>84</v>
      </c>
      <c r="E28" s="22">
        <v>32</v>
      </c>
      <c r="F28" s="29">
        <f>D28*E28</f>
        <v>2688</v>
      </c>
      <c r="G28" s="29"/>
      <c r="H28" s="29">
        <f t="shared" si="10"/>
        <v>2688</v>
      </c>
      <c r="I28" s="16"/>
      <c r="J28" s="49">
        <f t="shared" si="11"/>
        <v>384</v>
      </c>
      <c r="K28" s="49">
        <f t="shared" si="12"/>
        <v>384</v>
      </c>
    </row>
    <row r="29" spans="1:11" s="19" customFormat="1" ht="77.25" customHeight="1">
      <c r="A29" s="20">
        <v>2</v>
      </c>
      <c r="B29" s="21" t="s">
        <v>11</v>
      </c>
      <c r="C29" s="22" t="s">
        <v>40</v>
      </c>
      <c r="D29" s="22">
        <f t="shared" si="9"/>
        <v>84</v>
      </c>
      <c r="E29" s="22">
        <v>45</v>
      </c>
      <c r="F29" s="29">
        <f>D29*E29</f>
        <v>3780</v>
      </c>
      <c r="G29" s="29"/>
      <c r="H29" s="29">
        <f t="shared" si="10"/>
        <v>3780</v>
      </c>
      <c r="I29" s="16"/>
      <c r="J29" s="49">
        <f t="shared" si="11"/>
        <v>540</v>
      </c>
      <c r="K29" s="49">
        <f t="shared" si="12"/>
        <v>540</v>
      </c>
    </row>
    <row r="30" spans="1:11" s="19" customFormat="1" ht="60.75" customHeight="1">
      <c r="A30" s="20" t="s">
        <v>25</v>
      </c>
      <c r="B30" s="23" t="s">
        <v>52</v>
      </c>
      <c r="C30" s="37" t="s">
        <v>40</v>
      </c>
      <c r="D30" s="22">
        <f t="shared" si="9"/>
        <v>84</v>
      </c>
      <c r="E30" s="22">
        <v>25</v>
      </c>
      <c r="F30" s="29">
        <f>D30*E30</f>
        <v>2100</v>
      </c>
      <c r="G30" s="29"/>
      <c r="H30" s="29">
        <f t="shared" si="10"/>
        <v>2100</v>
      </c>
      <c r="I30" s="16"/>
      <c r="J30" s="49">
        <f t="shared" si="11"/>
        <v>300</v>
      </c>
      <c r="K30" s="49">
        <f t="shared" si="12"/>
        <v>300</v>
      </c>
    </row>
    <row r="31" spans="1:11" s="19" customFormat="1" ht="59.25" customHeight="1">
      <c r="A31" s="20" t="s">
        <v>26</v>
      </c>
      <c r="B31" s="23" t="s">
        <v>53</v>
      </c>
      <c r="C31" s="37" t="s">
        <v>40</v>
      </c>
      <c r="D31" s="22">
        <f t="shared" si="9"/>
        <v>84</v>
      </c>
      <c r="E31" s="22">
        <v>20</v>
      </c>
      <c r="F31" s="29">
        <f>D31*E31</f>
        <v>1680</v>
      </c>
      <c r="G31" s="29"/>
      <c r="H31" s="29">
        <f t="shared" si="10"/>
        <v>1680</v>
      </c>
      <c r="I31" s="16"/>
      <c r="J31" s="49">
        <f t="shared" si="11"/>
        <v>240</v>
      </c>
      <c r="K31" s="49">
        <f t="shared" si="12"/>
        <v>240</v>
      </c>
    </row>
    <row r="32" spans="1:11" s="19" customFormat="1" ht="34.5" customHeight="1">
      <c r="A32" s="16" t="s">
        <v>3</v>
      </c>
      <c r="B32" s="24" t="s">
        <v>8</v>
      </c>
      <c r="C32" s="27"/>
      <c r="D32" s="25"/>
      <c r="E32" s="25"/>
      <c r="F32" s="26">
        <f aca="true" t="shared" si="13" ref="F32:K32">F33+F34</f>
        <v>8680</v>
      </c>
      <c r="G32" s="26">
        <f t="shared" si="13"/>
        <v>2170</v>
      </c>
      <c r="H32" s="26">
        <f t="shared" si="13"/>
        <v>6510</v>
      </c>
      <c r="I32" s="26">
        <f t="shared" si="13"/>
        <v>0</v>
      </c>
      <c r="J32" s="26">
        <f t="shared" si="13"/>
        <v>1240</v>
      </c>
      <c r="K32" s="26">
        <f t="shared" si="13"/>
        <v>930</v>
      </c>
    </row>
    <row r="33" spans="1:11" s="19" customFormat="1" ht="39" customHeight="1">
      <c r="A33" s="20">
        <v>1</v>
      </c>
      <c r="B33" s="28" t="s">
        <v>48</v>
      </c>
      <c r="C33" s="25" t="s">
        <v>42</v>
      </c>
      <c r="D33" s="29">
        <f>250000*7</f>
        <v>1750000</v>
      </c>
      <c r="E33" s="33">
        <v>0.004</v>
      </c>
      <c r="F33" s="29">
        <f>D33*E33</f>
        <v>7000</v>
      </c>
      <c r="G33" s="29">
        <f>250*7</f>
        <v>1750</v>
      </c>
      <c r="H33" s="30">
        <f>F33-G33</f>
        <v>5250</v>
      </c>
      <c r="I33" s="29"/>
      <c r="J33" s="49">
        <f>F33/7</f>
        <v>1000</v>
      </c>
      <c r="K33" s="49">
        <f>H33/7</f>
        <v>750</v>
      </c>
    </row>
    <row r="34" spans="1:11" s="19" customFormat="1" ht="57.75" customHeight="1">
      <c r="A34" s="20">
        <v>2</v>
      </c>
      <c r="B34" s="28" t="s">
        <v>59</v>
      </c>
      <c r="C34" s="25" t="s">
        <v>43</v>
      </c>
      <c r="D34" s="29">
        <f>8000*7</f>
        <v>56000</v>
      </c>
      <c r="E34" s="33">
        <v>0.03</v>
      </c>
      <c r="F34" s="29">
        <f>D34*E34</f>
        <v>1680</v>
      </c>
      <c r="G34" s="29">
        <f>60*7</f>
        <v>420</v>
      </c>
      <c r="H34" s="30">
        <f>F34-G34</f>
        <v>1260</v>
      </c>
      <c r="I34" s="29"/>
      <c r="J34" s="49">
        <f>F34/7</f>
        <v>240</v>
      </c>
      <c r="K34" s="49">
        <f>H34/7</f>
        <v>180</v>
      </c>
    </row>
    <row r="35" spans="1:11" s="40" customFormat="1" ht="27" customHeight="1">
      <c r="A35" s="61" t="s">
        <v>1</v>
      </c>
      <c r="B35" s="61"/>
      <c r="C35" s="48"/>
      <c r="D35" s="45"/>
      <c r="E35" s="45"/>
      <c r="F35" s="45">
        <f aca="true" t="shared" si="14" ref="F35:K35">F32+F24+F8+F25</f>
        <v>100737</v>
      </c>
      <c r="G35" s="45">
        <f t="shared" si="14"/>
        <v>2170</v>
      </c>
      <c r="H35" s="45">
        <f t="shared" si="14"/>
        <v>67242</v>
      </c>
      <c r="I35" s="45">
        <f t="shared" si="14"/>
        <v>31325.000000000007</v>
      </c>
      <c r="J35" s="45">
        <f t="shared" si="14"/>
        <v>14391</v>
      </c>
      <c r="K35" s="45">
        <f t="shared" si="14"/>
        <v>9606</v>
      </c>
    </row>
    <row r="36" spans="1:11" s="40" customFormat="1" ht="24.75" customHeight="1">
      <c r="A36" s="38"/>
      <c r="B36" s="62" t="s">
        <v>61</v>
      </c>
      <c r="C36" s="62"/>
      <c r="D36" s="62"/>
      <c r="E36" s="39"/>
      <c r="F36" s="39"/>
      <c r="G36" s="39"/>
      <c r="H36" s="39"/>
      <c r="I36" s="50"/>
      <c r="J36" s="51"/>
      <c r="K36" s="52"/>
    </row>
    <row r="37" spans="8:9" ht="16.5">
      <c r="H37" s="35"/>
      <c r="I37" s="5"/>
    </row>
    <row r="39" spans="6:7" ht="16.5">
      <c r="F39" s="5"/>
      <c r="G39" s="35"/>
    </row>
  </sheetData>
  <sheetProtection/>
  <mergeCells count="14">
    <mergeCell ref="A35:B35"/>
    <mergeCell ref="B36:D36"/>
    <mergeCell ref="A6:A7"/>
    <mergeCell ref="B6:B7"/>
    <mergeCell ref="C6:C7"/>
    <mergeCell ref="D6:D7"/>
    <mergeCell ref="K6:K7"/>
    <mergeCell ref="A2:K2"/>
    <mergeCell ref="A1:K1"/>
    <mergeCell ref="A3:K3"/>
    <mergeCell ref="J6:J7"/>
    <mergeCell ref="E6:E7"/>
    <mergeCell ref="F6:F7"/>
    <mergeCell ref="G6:I6"/>
  </mergeCells>
  <printOptions/>
  <pageMargins left="0.4724409448818898" right="0.15748031496062992" top="0.7874015748031497" bottom="0.7874015748031497" header="0.1968503937007874" footer="0.2362204724409449"/>
  <pageSetup horizontalDpi="300" verticalDpi="3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BCS</dc:creator>
  <cp:keywords/>
  <dc:description/>
  <cp:lastModifiedBy>hatechvn@outlook.com</cp:lastModifiedBy>
  <cp:lastPrinted>2019-07-09T08:21:36Z</cp:lastPrinted>
  <dcterms:created xsi:type="dcterms:W3CDTF">2011-08-20T01:29:24Z</dcterms:created>
  <dcterms:modified xsi:type="dcterms:W3CDTF">2019-07-09T09:45:39Z</dcterms:modified>
  <cp:category/>
  <cp:version/>
  <cp:contentType/>
  <cp:contentStatus/>
</cp:coreProperties>
</file>