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305" firstSheet="1" activeTab="1"/>
  </bookViews>
  <sheets>
    <sheet name="SGV" sheetId="14" state="veryHidden" r:id="rId1"/>
    <sheet name="PL 01" sheetId="12" r:id="rId2"/>
  </sheets>
  <definedNames>
    <definedName name="_xlnm._FilterDatabase" localSheetId="1" hidden="1">'PL 01'!$A$9:$P$120</definedName>
    <definedName name="_xlnm.Print_Titles" localSheetId="1">'PL 01'!$6:$9</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12" l="1"/>
  <c r="D71" i="12" s="1"/>
  <c r="E72" i="12"/>
  <c r="E71" i="12" s="1"/>
  <c r="G72" i="12"/>
  <c r="G71" i="12" s="1"/>
  <c r="H72" i="12"/>
  <c r="H71" i="12" s="1"/>
  <c r="J72" i="12"/>
  <c r="J71" i="12" s="1"/>
  <c r="K72" i="12"/>
  <c r="K71" i="12" s="1"/>
  <c r="P73" i="12"/>
  <c r="N73" i="12"/>
  <c r="N72" i="12" s="1"/>
  <c r="N71" i="12" s="1"/>
  <c r="M73" i="12"/>
  <c r="M72" i="12" s="1"/>
  <c r="M71" i="12" s="1"/>
  <c r="L73" i="12"/>
  <c r="L72" i="12" s="1"/>
  <c r="L71" i="12" s="1"/>
  <c r="I73" i="12"/>
  <c r="I72" i="12" s="1"/>
  <c r="I71" i="12" s="1"/>
  <c r="F73" i="12"/>
  <c r="F72" i="12" s="1"/>
  <c r="F71" i="12" s="1"/>
  <c r="C73" i="12"/>
  <c r="C72" i="12" s="1"/>
  <c r="C71" i="12" s="1"/>
  <c r="D26" i="12"/>
  <c r="E26" i="12"/>
  <c r="H26" i="12"/>
  <c r="J26" i="12"/>
  <c r="K26" i="12"/>
  <c r="C28" i="12"/>
  <c r="M28" i="12"/>
  <c r="L28" i="12" s="1"/>
  <c r="I28" i="12"/>
  <c r="N28" i="12"/>
  <c r="P28" i="12"/>
  <c r="D39" i="12"/>
  <c r="E39" i="12"/>
  <c r="G39" i="12"/>
  <c r="H39" i="12"/>
  <c r="K39" i="12"/>
  <c r="J42" i="12"/>
  <c r="J39" i="12" s="1"/>
  <c r="C42" i="12"/>
  <c r="F42" i="12"/>
  <c r="I42" i="12"/>
  <c r="M42" i="12"/>
  <c r="N42" i="12"/>
  <c r="P42" i="12"/>
  <c r="D55" i="12"/>
  <c r="E55" i="12"/>
  <c r="G55" i="12"/>
  <c r="H55" i="12"/>
  <c r="J55" i="12"/>
  <c r="K55" i="12"/>
  <c r="C59" i="12"/>
  <c r="F59" i="12"/>
  <c r="I59" i="12"/>
  <c r="M59" i="12"/>
  <c r="L59" i="12" s="1"/>
  <c r="N59" i="12"/>
  <c r="P59" i="12"/>
  <c r="D36" i="12"/>
  <c r="E36" i="12"/>
  <c r="H36" i="12"/>
  <c r="J36" i="12"/>
  <c r="K36" i="12"/>
  <c r="P72" i="12" l="1"/>
  <c r="P71" i="12"/>
  <c r="F28" i="12"/>
  <c r="L42" i="12"/>
  <c r="N37" i="12"/>
  <c r="I37" i="12"/>
  <c r="I36" i="12" s="1"/>
  <c r="G37" i="12"/>
  <c r="C37" i="12"/>
  <c r="C36" i="12" s="1"/>
  <c r="N36" i="12"/>
  <c r="P37" i="12" l="1"/>
  <c r="G36" i="12"/>
  <c r="F37" i="12"/>
  <c r="F36" i="12" s="1"/>
  <c r="M37" i="12"/>
  <c r="L37" i="12" s="1"/>
  <c r="D60" i="12"/>
  <c r="E60" i="12"/>
  <c r="H60" i="12"/>
  <c r="J60" i="12"/>
  <c r="K60" i="12"/>
  <c r="P36" i="12" l="1"/>
  <c r="M36" i="12"/>
  <c r="L36" i="12" s="1"/>
  <c r="D54" i="12"/>
  <c r="D53" i="12" s="1"/>
  <c r="E54" i="12"/>
  <c r="E53" i="12" s="1"/>
  <c r="G54" i="12"/>
  <c r="H54" i="12"/>
  <c r="H53" i="12" s="1"/>
  <c r="J54" i="12"/>
  <c r="J53" i="12" s="1"/>
  <c r="K54" i="12"/>
  <c r="K53" i="12" s="1"/>
  <c r="C51" i="12"/>
  <c r="D38" i="12"/>
  <c r="E38" i="12"/>
  <c r="H38" i="12"/>
  <c r="J38" i="12"/>
  <c r="K38" i="12"/>
  <c r="D34" i="12"/>
  <c r="E34" i="12"/>
  <c r="H34" i="12"/>
  <c r="J34" i="12"/>
  <c r="K34" i="12"/>
  <c r="D32" i="12"/>
  <c r="D31" i="12" s="1"/>
  <c r="E32" i="12"/>
  <c r="E31" i="12" s="1"/>
  <c r="H32" i="12"/>
  <c r="H31" i="12" s="1"/>
  <c r="J32" i="12"/>
  <c r="K32" i="12"/>
  <c r="K31" i="12" s="1"/>
  <c r="D29" i="12"/>
  <c r="E29" i="12"/>
  <c r="H29" i="12"/>
  <c r="J29" i="12"/>
  <c r="K29" i="12"/>
  <c r="D23" i="12"/>
  <c r="D22" i="12" s="1"/>
  <c r="E23" i="12"/>
  <c r="E22" i="12" s="1"/>
  <c r="G23" i="12"/>
  <c r="G22" i="12" s="1"/>
  <c r="H23" i="12"/>
  <c r="H22" i="12" s="1"/>
  <c r="J23" i="12"/>
  <c r="J22" i="12" s="1"/>
  <c r="K23" i="12"/>
  <c r="K22" i="12" s="1"/>
  <c r="D19" i="12"/>
  <c r="E19" i="12"/>
  <c r="H19" i="12"/>
  <c r="J19" i="12"/>
  <c r="K19" i="12"/>
  <c r="D17" i="12"/>
  <c r="E17" i="12"/>
  <c r="H17" i="12"/>
  <c r="J17" i="12"/>
  <c r="K17" i="12"/>
  <c r="D44" i="12"/>
  <c r="P24" i="12"/>
  <c r="P45" i="12"/>
  <c r="P47" i="12"/>
  <c r="P49" i="12"/>
  <c r="P51" i="12"/>
  <c r="P52" i="12"/>
  <c r="P56" i="12"/>
  <c r="P57" i="12"/>
  <c r="P58" i="12"/>
  <c r="P66" i="12"/>
  <c r="P70" i="12"/>
  <c r="N58" i="12"/>
  <c r="I58" i="12"/>
  <c r="M58" i="12"/>
  <c r="C58" i="12"/>
  <c r="N57" i="12"/>
  <c r="M57" i="12"/>
  <c r="I57" i="12"/>
  <c r="F57" i="12"/>
  <c r="C57" i="12"/>
  <c r="N62" i="12"/>
  <c r="I62" i="12"/>
  <c r="G62" i="12"/>
  <c r="M62" i="12" s="1"/>
  <c r="C62" i="12"/>
  <c r="N61" i="12"/>
  <c r="N60" i="12" s="1"/>
  <c r="I61" i="12"/>
  <c r="G61" i="12"/>
  <c r="C61" i="12"/>
  <c r="C60" i="12" s="1"/>
  <c r="N70" i="12"/>
  <c r="N69" i="12" s="1"/>
  <c r="N68" i="12" s="1"/>
  <c r="N67" i="12" s="1"/>
  <c r="M70" i="12"/>
  <c r="N66" i="12"/>
  <c r="N65" i="12" s="1"/>
  <c r="N64" i="12" s="1"/>
  <c r="N63" i="12" s="1"/>
  <c r="M66" i="12"/>
  <c r="M65" i="12" s="1"/>
  <c r="M64" i="12" s="1"/>
  <c r="M63" i="12" s="1"/>
  <c r="N56" i="12"/>
  <c r="M56" i="12"/>
  <c r="M55" i="12" s="1"/>
  <c r="N52" i="12"/>
  <c r="M52" i="12"/>
  <c r="N51" i="12"/>
  <c r="M51" i="12"/>
  <c r="N49" i="12"/>
  <c r="M49" i="12"/>
  <c r="N47" i="12"/>
  <c r="M47" i="12"/>
  <c r="N45" i="12"/>
  <c r="M45" i="12"/>
  <c r="N24" i="12"/>
  <c r="N23" i="12" s="1"/>
  <c r="N22" i="12" s="1"/>
  <c r="M24" i="12"/>
  <c r="M23" i="12" s="1"/>
  <c r="M22" i="12" s="1"/>
  <c r="I70" i="12"/>
  <c r="I69" i="12" s="1"/>
  <c r="I68" i="12" s="1"/>
  <c r="I67" i="12" s="1"/>
  <c r="F70" i="12"/>
  <c r="F69" i="12" s="1"/>
  <c r="F68" i="12" s="1"/>
  <c r="F67" i="12" s="1"/>
  <c r="C70" i="12"/>
  <c r="C69" i="12" s="1"/>
  <c r="C68" i="12" s="1"/>
  <c r="C67" i="12" s="1"/>
  <c r="I66" i="12"/>
  <c r="I65" i="12" s="1"/>
  <c r="I64" i="12" s="1"/>
  <c r="I63" i="12" s="1"/>
  <c r="F66" i="12"/>
  <c r="F65" i="12" s="1"/>
  <c r="F64" i="12" s="1"/>
  <c r="F63" i="12" s="1"/>
  <c r="C66" i="12"/>
  <c r="C65" i="12" s="1"/>
  <c r="C64" i="12" s="1"/>
  <c r="C63" i="12" s="1"/>
  <c r="I56" i="12"/>
  <c r="I55" i="12" s="1"/>
  <c r="F56" i="12"/>
  <c r="C56" i="12"/>
  <c r="C55" i="12" s="1"/>
  <c r="I52" i="12"/>
  <c r="F52" i="12"/>
  <c r="C52" i="12"/>
  <c r="I51" i="12"/>
  <c r="F51" i="12"/>
  <c r="I49" i="12"/>
  <c r="F49" i="12"/>
  <c r="C49" i="12"/>
  <c r="I47" i="12"/>
  <c r="F47" i="12"/>
  <c r="C47" i="12"/>
  <c r="I45" i="12"/>
  <c r="F45" i="12"/>
  <c r="C45" i="12"/>
  <c r="I24" i="12"/>
  <c r="I23" i="12" s="1"/>
  <c r="I22" i="12" s="1"/>
  <c r="F24" i="12"/>
  <c r="F23" i="12" s="1"/>
  <c r="F22" i="12" s="1"/>
  <c r="C24" i="12"/>
  <c r="C18" i="12"/>
  <c r="C17" i="12" s="1"/>
  <c r="D69" i="12"/>
  <c r="D68" i="12" s="1"/>
  <c r="D67" i="12" s="1"/>
  <c r="E69" i="12"/>
  <c r="E68" i="12" s="1"/>
  <c r="E67" i="12" s="1"/>
  <c r="G69" i="12"/>
  <c r="G68" i="12" s="1"/>
  <c r="G67" i="12" s="1"/>
  <c r="H69" i="12"/>
  <c r="H68" i="12" s="1"/>
  <c r="H67" i="12" s="1"/>
  <c r="J69" i="12"/>
  <c r="J68" i="12" s="1"/>
  <c r="J67" i="12" s="1"/>
  <c r="K69" i="12"/>
  <c r="K68" i="12" s="1"/>
  <c r="K67" i="12" s="1"/>
  <c r="D65" i="12"/>
  <c r="D64" i="12" s="1"/>
  <c r="D63" i="12" s="1"/>
  <c r="E65" i="12"/>
  <c r="E64" i="12" s="1"/>
  <c r="E63" i="12" s="1"/>
  <c r="G65" i="12"/>
  <c r="G64" i="12" s="1"/>
  <c r="G63" i="12" s="1"/>
  <c r="H65" i="12"/>
  <c r="H64" i="12" s="1"/>
  <c r="H63" i="12" s="1"/>
  <c r="J65" i="12"/>
  <c r="J64" i="12" s="1"/>
  <c r="J63" i="12" s="1"/>
  <c r="K65" i="12"/>
  <c r="K64" i="12" s="1"/>
  <c r="K63" i="12" s="1"/>
  <c r="N55" i="12" l="1"/>
  <c r="J31" i="12"/>
  <c r="M54" i="12"/>
  <c r="C54" i="12"/>
  <c r="C53" i="12" s="1"/>
  <c r="P67" i="12"/>
  <c r="J16" i="12"/>
  <c r="N54" i="12"/>
  <c r="N53" i="12" s="1"/>
  <c r="H25" i="12"/>
  <c r="I60" i="12"/>
  <c r="D25" i="12"/>
  <c r="I54" i="12"/>
  <c r="E25" i="12"/>
  <c r="K25" i="12"/>
  <c r="P69" i="12"/>
  <c r="D16" i="12"/>
  <c r="P63" i="12"/>
  <c r="M61" i="12"/>
  <c r="M60" i="12" s="1"/>
  <c r="M53" i="12" s="1"/>
  <c r="G60" i="12"/>
  <c r="G53" i="12" s="1"/>
  <c r="E16" i="12"/>
  <c r="H16" i="12"/>
  <c r="P61" i="12"/>
  <c r="J25" i="12"/>
  <c r="K16" i="12"/>
  <c r="P65" i="12"/>
  <c r="P68" i="12"/>
  <c r="P64" i="12"/>
  <c r="P55" i="12"/>
  <c r="P62" i="12"/>
  <c r="L58" i="12"/>
  <c r="L57" i="12"/>
  <c r="L45" i="12"/>
  <c r="F58" i="12"/>
  <c r="P54" i="12"/>
  <c r="P60" i="12"/>
  <c r="L47" i="12"/>
  <c r="L56" i="12"/>
  <c r="L55" i="12" s="1"/>
  <c r="L70" i="12"/>
  <c r="L69" i="12" s="1"/>
  <c r="L68" i="12" s="1"/>
  <c r="L67" i="12" s="1"/>
  <c r="L66" i="12"/>
  <c r="L65" i="12" s="1"/>
  <c r="L64" i="12" s="1"/>
  <c r="L63" i="12" s="1"/>
  <c r="L51" i="12"/>
  <c r="M69" i="12"/>
  <c r="M68" i="12" s="1"/>
  <c r="M67" i="12" s="1"/>
  <c r="L49" i="12"/>
  <c r="L52" i="12"/>
  <c r="L62" i="12"/>
  <c r="F62" i="12"/>
  <c r="F61" i="12"/>
  <c r="L24" i="12"/>
  <c r="L23" i="12" s="1"/>
  <c r="L22" i="12" s="1"/>
  <c r="F54" i="12" l="1"/>
  <c r="F60" i="12"/>
  <c r="F55" i="12"/>
  <c r="I53" i="12"/>
  <c r="F53" i="12"/>
  <c r="L61" i="12"/>
  <c r="L60" i="12" s="1"/>
  <c r="L54" i="12"/>
  <c r="L53" i="12" l="1"/>
  <c r="C23" i="12"/>
  <c r="C22" i="12" s="1"/>
  <c r="M50" i="12"/>
  <c r="E44" i="12"/>
  <c r="F44" i="12"/>
  <c r="G44" i="12"/>
  <c r="P44" i="12" s="1"/>
  <c r="H44" i="12"/>
  <c r="I44" i="12"/>
  <c r="J44" i="12"/>
  <c r="K44" i="12"/>
  <c r="L44" i="12"/>
  <c r="M44" i="12"/>
  <c r="N44" i="12"/>
  <c r="D46" i="12"/>
  <c r="E46" i="12"/>
  <c r="F46" i="12"/>
  <c r="G46" i="12"/>
  <c r="H46" i="12"/>
  <c r="I46" i="12"/>
  <c r="J46" i="12"/>
  <c r="K46" i="12"/>
  <c r="L46" i="12"/>
  <c r="M46" i="12"/>
  <c r="N46" i="12"/>
  <c r="D48" i="12"/>
  <c r="E48" i="12"/>
  <c r="F48" i="12"/>
  <c r="G48" i="12"/>
  <c r="H48" i="12"/>
  <c r="I48" i="12"/>
  <c r="J48" i="12"/>
  <c r="K48" i="12"/>
  <c r="L48" i="12"/>
  <c r="M48" i="12"/>
  <c r="N48" i="12"/>
  <c r="D50" i="12"/>
  <c r="E50" i="12"/>
  <c r="F50" i="12"/>
  <c r="G50" i="12"/>
  <c r="H50" i="12"/>
  <c r="I50" i="12"/>
  <c r="J50" i="12"/>
  <c r="K50" i="12"/>
  <c r="L50" i="12"/>
  <c r="N50" i="12"/>
  <c r="C50" i="12"/>
  <c r="C48" i="12"/>
  <c r="C46" i="12"/>
  <c r="C44" i="12"/>
  <c r="N21" i="12"/>
  <c r="I21" i="12"/>
  <c r="G21" i="12"/>
  <c r="C21" i="12"/>
  <c r="N20" i="12"/>
  <c r="I20" i="12"/>
  <c r="G20" i="12"/>
  <c r="G19" i="12" s="1"/>
  <c r="C20" i="12"/>
  <c r="C19" i="12" s="1"/>
  <c r="C16" i="12" s="1"/>
  <c r="I19" i="12" l="1"/>
  <c r="H43" i="12"/>
  <c r="H15" i="12" s="1"/>
  <c r="L43" i="12"/>
  <c r="N19" i="12"/>
  <c r="P48" i="12"/>
  <c r="P46" i="12"/>
  <c r="D43" i="12"/>
  <c r="D15" i="12" s="1"/>
  <c r="C43" i="12"/>
  <c r="N43" i="12"/>
  <c r="J43" i="12"/>
  <c r="J15" i="12" s="1"/>
  <c r="F43" i="12"/>
  <c r="K43" i="12"/>
  <c r="K15" i="12" s="1"/>
  <c r="G43" i="12"/>
  <c r="M43" i="12"/>
  <c r="I43" i="12"/>
  <c r="E43" i="12"/>
  <c r="E15" i="12" s="1"/>
  <c r="P22" i="12"/>
  <c r="P23" i="12"/>
  <c r="P19" i="12"/>
  <c r="P20" i="12"/>
  <c r="M21" i="12"/>
  <c r="L21" i="12" s="1"/>
  <c r="P21" i="12"/>
  <c r="P50" i="12"/>
  <c r="P53" i="12"/>
  <c r="M20" i="12"/>
  <c r="F20" i="12"/>
  <c r="F21" i="12"/>
  <c r="L20" i="12" l="1"/>
  <c r="L19" i="12" s="1"/>
  <c r="M19" i="12"/>
  <c r="F19" i="12"/>
  <c r="P43" i="12"/>
  <c r="N35" i="12" l="1"/>
  <c r="N34" i="12" s="1"/>
  <c r="I35" i="12"/>
  <c r="I34" i="12" s="1"/>
  <c r="G35" i="12"/>
  <c r="G34" i="12" s="1"/>
  <c r="C35" i="12"/>
  <c r="C34" i="12" s="1"/>
  <c r="C31" i="12" s="1"/>
  <c r="N33" i="12"/>
  <c r="N32" i="12" s="1"/>
  <c r="I33" i="12"/>
  <c r="I32" i="12" s="1"/>
  <c r="G33" i="12"/>
  <c r="G32" i="12" s="1"/>
  <c r="C33" i="12"/>
  <c r="C32" i="12" s="1"/>
  <c r="N40" i="12"/>
  <c r="I40" i="12"/>
  <c r="C40" i="12"/>
  <c r="N30" i="12"/>
  <c r="N29" i="12" s="1"/>
  <c r="I30" i="12"/>
  <c r="I29" i="12" s="1"/>
  <c r="G30" i="12"/>
  <c r="G29" i="12" s="1"/>
  <c r="C30" i="12"/>
  <c r="C29" i="12" s="1"/>
  <c r="G27" i="12"/>
  <c r="G26" i="12" s="1"/>
  <c r="G31" i="12" l="1"/>
  <c r="I31" i="12"/>
  <c r="N31" i="12"/>
  <c r="G25" i="12"/>
  <c r="M30" i="12"/>
  <c r="M29" i="12" s="1"/>
  <c r="P30" i="12"/>
  <c r="M40" i="12"/>
  <c r="L40" i="12" s="1"/>
  <c r="P40" i="12"/>
  <c r="F27" i="12"/>
  <c r="F26" i="12" s="1"/>
  <c r="P27" i="12"/>
  <c r="M33" i="12"/>
  <c r="M32" i="12" s="1"/>
  <c r="P33" i="12"/>
  <c r="M35" i="12"/>
  <c r="M34" i="12" s="1"/>
  <c r="P35" i="12"/>
  <c r="P29" i="12"/>
  <c r="P26" i="12"/>
  <c r="P32" i="12"/>
  <c r="P34" i="12"/>
  <c r="F35" i="12"/>
  <c r="F34" i="12" s="1"/>
  <c r="F33" i="12"/>
  <c r="F32" i="12" s="1"/>
  <c r="L30" i="12"/>
  <c r="L29" i="12" s="1"/>
  <c r="F40" i="12"/>
  <c r="F30" i="12"/>
  <c r="F29" i="12" s="1"/>
  <c r="F31" i="12" l="1"/>
  <c r="M31" i="12"/>
  <c r="L33" i="12"/>
  <c r="L32" i="12" s="1"/>
  <c r="F25" i="12"/>
  <c r="L35" i="12"/>
  <c r="L34" i="12" s="1"/>
  <c r="L31" i="12" s="1"/>
  <c r="P25" i="12"/>
  <c r="P31" i="12"/>
  <c r="I27" i="12" l="1"/>
  <c r="M27" i="12"/>
  <c r="N27" i="12"/>
  <c r="I41" i="12"/>
  <c r="N41" i="12"/>
  <c r="G38" i="12"/>
  <c r="N18" i="12"/>
  <c r="N17" i="12" s="1"/>
  <c r="N16" i="12" s="1"/>
  <c r="I18" i="12"/>
  <c r="I17" i="12" s="1"/>
  <c r="I16" i="12" s="1"/>
  <c r="G18" i="12"/>
  <c r="N26" i="12" l="1"/>
  <c r="N25" i="12" s="1"/>
  <c r="N15" i="12" s="1"/>
  <c r="M26" i="12"/>
  <c r="M25" i="12" s="1"/>
  <c r="I26" i="12"/>
  <c r="I25" i="12" s="1"/>
  <c r="I15" i="12" s="1"/>
  <c r="I39" i="12"/>
  <c r="I38" i="12" s="1"/>
  <c r="N39" i="12"/>
  <c r="N38" i="12" s="1"/>
  <c r="P18" i="12"/>
  <c r="G17" i="12"/>
  <c r="G16" i="12" s="1"/>
  <c r="G15" i="12" s="1"/>
  <c r="P41" i="12"/>
  <c r="P39" i="12"/>
  <c r="F41" i="12"/>
  <c r="P38" i="12"/>
  <c r="M18" i="12"/>
  <c r="F18" i="12"/>
  <c r="M41" i="12"/>
  <c r="L27" i="12"/>
  <c r="C27" i="12"/>
  <c r="C41" i="12"/>
  <c r="C14" i="12"/>
  <c r="I13" i="12"/>
  <c r="I14" i="12"/>
  <c r="M14" i="12"/>
  <c r="N14" i="12"/>
  <c r="N13" i="12"/>
  <c r="M13" i="12"/>
  <c r="F14" i="12"/>
  <c r="F13" i="12"/>
  <c r="D12" i="12"/>
  <c r="D11" i="12" s="1"/>
  <c r="E12" i="12"/>
  <c r="E11" i="12" s="1"/>
  <c r="G12" i="12"/>
  <c r="G11" i="12" s="1"/>
  <c r="H12" i="12"/>
  <c r="H11" i="12" s="1"/>
  <c r="J12" i="12"/>
  <c r="J11" i="12" s="1"/>
  <c r="K12" i="12"/>
  <c r="K11" i="12" s="1"/>
  <c r="C13" i="12"/>
  <c r="E116" i="12"/>
  <c r="G116" i="12"/>
  <c r="H116" i="12"/>
  <c r="J116" i="12"/>
  <c r="K116" i="12"/>
  <c r="M116" i="12"/>
  <c r="N116" i="12"/>
  <c r="D109" i="12"/>
  <c r="E109" i="12"/>
  <c r="G109" i="12"/>
  <c r="H109" i="12"/>
  <c r="J109" i="12"/>
  <c r="K109" i="12"/>
  <c r="K108" i="12" s="1"/>
  <c r="G104" i="12"/>
  <c r="H104" i="12"/>
  <c r="J104" i="12"/>
  <c r="K104" i="12"/>
  <c r="N104" i="12"/>
  <c r="D104" i="12"/>
  <c r="G99" i="12"/>
  <c r="H99" i="12"/>
  <c r="J99" i="12"/>
  <c r="K99" i="12"/>
  <c r="M99" i="12"/>
  <c r="N99" i="12"/>
  <c r="D99" i="12"/>
  <c r="G95" i="12"/>
  <c r="H95" i="12"/>
  <c r="J95" i="12"/>
  <c r="K95" i="12"/>
  <c r="M95" i="12"/>
  <c r="N95" i="12"/>
  <c r="D95" i="12"/>
  <c r="E95" i="12"/>
  <c r="G91" i="12"/>
  <c r="H91" i="12"/>
  <c r="J91" i="12"/>
  <c r="K91" i="12"/>
  <c r="K90" i="12" s="1"/>
  <c r="M91" i="12"/>
  <c r="N91" i="12"/>
  <c r="D91" i="12"/>
  <c r="D90" i="12" s="1"/>
  <c r="E91" i="12"/>
  <c r="G87" i="12"/>
  <c r="H87" i="12"/>
  <c r="J87" i="12"/>
  <c r="K87" i="12"/>
  <c r="M87" i="12"/>
  <c r="N87" i="12"/>
  <c r="D87" i="12"/>
  <c r="E87" i="12"/>
  <c r="J82" i="12"/>
  <c r="K82" i="12"/>
  <c r="E82" i="12"/>
  <c r="E75" i="12"/>
  <c r="G75" i="12"/>
  <c r="H75" i="12"/>
  <c r="D75" i="12"/>
  <c r="I113" i="12"/>
  <c r="L77" i="12"/>
  <c r="L80" i="12"/>
  <c r="L84" i="12"/>
  <c r="L85" i="12"/>
  <c r="L86" i="12"/>
  <c r="L88" i="12"/>
  <c r="L89" i="12"/>
  <c r="L92" i="12"/>
  <c r="L93" i="12"/>
  <c r="L94" i="12"/>
  <c r="L96" i="12"/>
  <c r="L97" i="12"/>
  <c r="L100" i="12"/>
  <c r="L101" i="12"/>
  <c r="L102" i="12"/>
  <c r="L103" i="12"/>
  <c r="L106" i="12"/>
  <c r="L107" i="12"/>
  <c r="L111" i="12"/>
  <c r="L112" i="12"/>
  <c r="L113" i="12"/>
  <c r="L114" i="12"/>
  <c r="L115" i="12"/>
  <c r="L117" i="12"/>
  <c r="L118" i="12"/>
  <c r="L119" i="12"/>
  <c r="L120" i="12"/>
  <c r="I76" i="12"/>
  <c r="I77" i="12"/>
  <c r="I78" i="12"/>
  <c r="I80" i="12"/>
  <c r="I83" i="12"/>
  <c r="I84" i="12"/>
  <c r="I85" i="12"/>
  <c r="I86" i="12"/>
  <c r="I88" i="12"/>
  <c r="I89" i="12"/>
  <c r="I92" i="12"/>
  <c r="I93" i="12"/>
  <c r="I94" i="12"/>
  <c r="I96" i="12"/>
  <c r="I97" i="12"/>
  <c r="I100" i="12"/>
  <c r="I101" i="12"/>
  <c r="I102" i="12"/>
  <c r="I103" i="12"/>
  <c r="I105" i="12"/>
  <c r="I106" i="12"/>
  <c r="I107" i="12"/>
  <c r="I110" i="12"/>
  <c r="I111" i="12"/>
  <c r="I112" i="12"/>
  <c r="I114" i="12"/>
  <c r="I115" i="12"/>
  <c r="I117" i="12"/>
  <c r="I118" i="12"/>
  <c r="I119" i="12"/>
  <c r="I120" i="12"/>
  <c r="F76" i="12"/>
  <c r="F77" i="12"/>
  <c r="F78" i="12"/>
  <c r="F79" i="12"/>
  <c r="F80" i="12"/>
  <c r="F84" i="12"/>
  <c r="F85" i="12"/>
  <c r="F86" i="12"/>
  <c r="F88" i="12"/>
  <c r="F89" i="12"/>
  <c r="F92" i="12"/>
  <c r="F93" i="12"/>
  <c r="F94" i="12"/>
  <c r="F96" i="12"/>
  <c r="F97" i="12"/>
  <c r="F100" i="12"/>
  <c r="F101" i="12"/>
  <c r="F102" i="12"/>
  <c r="F103" i="12"/>
  <c r="F105" i="12"/>
  <c r="F106" i="12"/>
  <c r="F107" i="12"/>
  <c r="F110" i="12"/>
  <c r="F111" i="12"/>
  <c r="F112" i="12"/>
  <c r="F113" i="12"/>
  <c r="F114" i="12"/>
  <c r="F115" i="12"/>
  <c r="F117" i="12"/>
  <c r="F118" i="12"/>
  <c r="F119" i="12"/>
  <c r="F120" i="12"/>
  <c r="C77" i="12"/>
  <c r="C78" i="12"/>
  <c r="C79" i="12"/>
  <c r="C80" i="12"/>
  <c r="C84" i="12"/>
  <c r="C85" i="12"/>
  <c r="C86" i="12"/>
  <c r="C88" i="12"/>
  <c r="C89" i="12"/>
  <c r="C92" i="12"/>
  <c r="C93" i="12"/>
  <c r="C94" i="12"/>
  <c r="C96" i="12"/>
  <c r="C97" i="12"/>
  <c r="C100" i="12"/>
  <c r="C101" i="12"/>
  <c r="C102" i="12"/>
  <c r="C103" i="12"/>
  <c r="C105" i="12"/>
  <c r="C106" i="12"/>
  <c r="C107" i="12"/>
  <c r="C110" i="12"/>
  <c r="C111" i="12"/>
  <c r="C112" i="12"/>
  <c r="C113" i="12"/>
  <c r="C114" i="12"/>
  <c r="C115" i="12"/>
  <c r="C117" i="12"/>
  <c r="C118" i="12"/>
  <c r="C119" i="12"/>
  <c r="C120" i="12"/>
  <c r="C76" i="12"/>
  <c r="D116" i="12"/>
  <c r="E104" i="12"/>
  <c r="E99" i="12"/>
  <c r="N110" i="12"/>
  <c r="N109" i="12" s="1"/>
  <c r="M110" i="12"/>
  <c r="M105" i="12"/>
  <c r="L105" i="12" s="1"/>
  <c r="O98" i="12"/>
  <c r="H83" i="12"/>
  <c r="N83" i="12" s="1"/>
  <c r="N82" i="12" s="1"/>
  <c r="G83" i="12"/>
  <c r="G82" i="12" s="1"/>
  <c r="D83" i="12"/>
  <c r="D82" i="12" s="1"/>
  <c r="K79" i="12"/>
  <c r="K75" i="12" s="1"/>
  <c r="J79" i="12"/>
  <c r="N78" i="12"/>
  <c r="M78" i="12"/>
  <c r="N76" i="12"/>
  <c r="M76" i="12"/>
  <c r="C26" i="12" l="1"/>
  <c r="C25" i="12" s="1"/>
  <c r="L26" i="12"/>
  <c r="L25" i="12" s="1"/>
  <c r="F39" i="12"/>
  <c r="F38" i="12" s="1"/>
  <c r="M39" i="12"/>
  <c r="M38" i="12" s="1"/>
  <c r="C39" i="12"/>
  <c r="C38" i="12" s="1"/>
  <c r="F17" i="12"/>
  <c r="F16" i="12" s="1"/>
  <c r="F15" i="12" s="1"/>
  <c r="L18" i="12"/>
  <c r="L17" i="12" s="1"/>
  <c r="L16" i="12" s="1"/>
  <c r="M17" i="12"/>
  <c r="M16" i="12" s="1"/>
  <c r="M15" i="12" s="1"/>
  <c r="P17" i="12"/>
  <c r="P16" i="12"/>
  <c r="I87" i="12"/>
  <c r="F12" i="12"/>
  <c r="F11" i="12" s="1"/>
  <c r="C12" i="12"/>
  <c r="C11" i="12" s="1"/>
  <c r="L41" i="12"/>
  <c r="F87" i="12"/>
  <c r="F83" i="12"/>
  <c r="F82" i="12" s="1"/>
  <c r="L110" i="12"/>
  <c r="L109" i="12" s="1"/>
  <c r="N98" i="12"/>
  <c r="H98" i="12"/>
  <c r="N12" i="12"/>
  <c r="N11" i="12" s="1"/>
  <c r="I79" i="12"/>
  <c r="I75" i="12" s="1"/>
  <c r="C83" i="12"/>
  <c r="C82" i="12" s="1"/>
  <c r="L78" i="12"/>
  <c r="J90" i="12"/>
  <c r="E90" i="12"/>
  <c r="J98" i="12"/>
  <c r="G81" i="12"/>
  <c r="M109" i="12"/>
  <c r="M108" i="12" s="1"/>
  <c r="J75" i="12"/>
  <c r="N90" i="12"/>
  <c r="H90" i="12"/>
  <c r="M104" i="12"/>
  <c r="M98" i="12" s="1"/>
  <c r="L14" i="12"/>
  <c r="N108" i="12"/>
  <c r="L76" i="12"/>
  <c r="H82" i="12"/>
  <c r="H81" i="12" s="1"/>
  <c r="M90" i="12"/>
  <c r="G90" i="12"/>
  <c r="K98" i="12"/>
  <c r="H108" i="12"/>
  <c r="I104" i="12"/>
  <c r="C91" i="12"/>
  <c r="F91" i="12"/>
  <c r="L99" i="12"/>
  <c r="C104" i="12"/>
  <c r="F109" i="12"/>
  <c r="L91" i="12"/>
  <c r="C87" i="12"/>
  <c r="C99" i="12"/>
  <c r="F99" i="12"/>
  <c r="F75" i="12"/>
  <c r="I99" i="12"/>
  <c r="L87" i="12"/>
  <c r="C109" i="12"/>
  <c r="C116" i="12"/>
  <c r="C95" i="12"/>
  <c r="F95" i="12"/>
  <c r="I95" i="12"/>
  <c r="I109" i="12"/>
  <c r="F116" i="12"/>
  <c r="I82" i="12"/>
  <c r="L104" i="12"/>
  <c r="L95" i="12"/>
  <c r="C75" i="12"/>
  <c r="E98" i="12"/>
  <c r="F104" i="12"/>
  <c r="I116" i="12"/>
  <c r="I91" i="12"/>
  <c r="L116" i="12"/>
  <c r="I12" i="12"/>
  <c r="I11" i="12" s="1"/>
  <c r="L13" i="12"/>
  <c r="M12" i="12"/>
  <c r="M11" i="12" s="1"/>
  <c r="E108" i="12"/>
  <c r="G108" i="12"/>
  <c r="J108" i="12"/>
  <c r="G98" i="12"/>
  <c r="D98" i="12"/>
  <c r="D81" i="12"/>
  <c r="K81" i="12"/>
  <c r="J81" i="12"/>
  <c r="E81" i="12"/>
  <c r="N81" i="12"/>
  <c r="N79" i="12"/>
  <c r="N75" i="12" s="1"/>
  <c r="M79" i="12"/>
  <c r="M83" i="12"/>
  <c r="C15" i="12" l="1"/>
  <c r="L39" i="12"/>
  <c r="L38" i="12" s="1"/>
  <c r="L15" i="12" s="1"/>
  <c r="I81" i="12"/>
  <c r="C81" i="12"/>
  <c r="I90" i="12"/>
  <c r="L12" i="12"/>
  <c r="L11" i="12" s="1"/>
  <c r="L79" i="12"/>
  <c r="L75" i="12" s="1"/>
  <c r="L98" i="12"/>
  <c r="F90" i="12"/>
  <c r="C90" i="12"/>
  <c r="M82" i="12"/>
  <c r="M81" i="12" s="1"/>
  <c r="L81" i="12" s="1"/>
  <c r="L83" i="12"/>
  <c r="L82" i="12" s="1"/>
  <c r="F108" i="12"/>
  <c r="L108" i="12"/>
  <c r="C98" i="12"/>
  <c r="L90" i="12"/>
  <c r="M75" i="12"/>
  <c r="I108" i="12"/>
  <c r="I98" i="12"/>
  <c r="F98" i="12"/>
  <c r="C108" i="12"/>
  <c r="F81" i="12"/>
  <c r="N74" i="12"/>
  <c r="N10" i="12" s="1"/>
  <c r="E74" i="12"/>
  <c r="E10" i="12" s="1"/>
  <c r="H74" i="12"/>
  <c r="H10" i="12" s="1"/>
  <c r="D108" i="12"/>
  <c r="D74" i="12" s="1"/>
  <c r="D10" i="12" s="1"/>
  <c r="G74" i="12"/>
  <c r="G10" i="12" s="1"/>
  <c r="J74" i="12"/>
  <c r="J10" i="12" s="1"/>
  <c r="K74" i="12"/>
  <c r="K10" i="12" s="1"/>
  <c r="C74" i="12" l="1"/>
  <c r="C10" i="12" s="1"/>
  <c r="F74" i="12"/>
  <c r="F10" i="12" s="1"/>
  <c r="I74" i="12"/>
  <c r="I10" i="12" s="1"/>
  <c r="M74" i="12"/>
  <c r="L74" i="12" s="1"/>
  <c r="L10" i="12" l="1"/>
  <c r="M10" i="12"/>
</calcChain>
</file>

<file path=xl/sharedStrings.xml><?xml version="1.0" encoding="utf-8"?>
<sst xmlns="http://schemas.openxmlformats.org/spreadsheetml/2006/main" count="234" uniqueCount="128">
  <si>
    <t>TT</t>
  </si>
  <si>
    <t>Ngân sách Trung ương</t>
  </si>
  <si>
    <t>Dự án 3: Hỗ trợ phát triển sản xuất, cải thiện dinh dưỡng</t>
  </si>
  <si>
    <t>I</t>
  </si>
  <si>
    <t>Tiểu dự án 1: Hỗ trợ phát triển sản xuất trong lĩnh vực nông nghiệp</t>
  </si>
  <si>
    <t>II</t>
  </si>
  <si>
    <t>Tiểu dự án 2: Cải thiện dinh dưỡng</t>
  </si>
  <si>
    <t>Dự án 4: Phát triển giáo dục nghề nghiệp, việc làm bền vững</t>
  </si>
  <si>
    <t>Tiểu dự án 1: Phát triển giáo dục nghề nghiệp vùng nghèo, vùng khó khăn</t>
  </si>
  <si>
    <t>Tiểu dự án 3: Hỗ trợ việc làm bền vững</t>
  </si>
  <si>
    <t>Dự án 6: Truyền Thông và giảm nghèo về thông tin</t>
  </si>
  <si>
    <t>Tiểu dự án 1: Giảm nghèo về thông tin</t>
  </si>
  <si>
    <t>Tiểu dự án 2: Truyền thông về giảm nghèo</t>
  </si>
  <si>
    <t>Dự án 7: Nâng cao năng lực và giám sát, đánh giá Chương trình</t>
  </si>
  <si>
    <t>Tiểu dự án 1: Nâng cao năng lực thực hiện Chương trình</t>
  </si>
  <si>
    <t>Tiểu dự án 2: Giám sát, đánh giá Chương trình</t>
  </si>
  <si>
    <t>Thành phố Hà Tĩnh</t>
  </si>
  <si>
    <t>Thị xã Hồng Lĩnh</t>
  </si>
  <si>
    <t>Thị xã Kỳ Anh</t>
  </si>
  <si>
    <t>Huyện Thạch Hà</t>
  </si>
  <si>
    <t>Huyện Cẩm Xuyên</t>
  </si>
  <si>
    <t>Huyện Lộc Hà</t>
  </si>
  <si>
    <t>TX Hồng Lĩnh</t>
  </si>
  <si>
    <t>Sở Lao động - Thương binh và Xã hội</t>
  </si>
  <si>
    <t>TX. Kỳ Anh</t>
  </si>
  <si>
    <t xml:space="preserve"> </t>
  </si>
  <si>
    <t>Ghi chú</t>
  </si>
  <si>
    <t>Báo Hà Tĩnh</t>
  </si>
  <si>
    <t>Trung tâm kiểm soát bệnh tật</t>
  </si>
  <si>
    <t>Sở Nông nghiệp và Phát triển Nông thôn (Chi cục Phát triển nông thôn)</t>
  </si>
  <si>
    <t xml:space="preserve"> Ngân sách tỉnh</t>
  </si>
  <si>
    <t>Hội Nông dân tỉnh</t>
  </si>
  <si>
    <t>Nội dung</t>
  </si>
  <si>
    <t>Tổng cộng</t>
  </si>
  <si>
    <t>Dự án 2: Đa dạng hóa sinh kế, phát triển mô hình giảm nghèo</t>
  </si>
  <si>
    <t>UBND xã Sơn Châu, huyện Hương Sơn</t>
  </si>
  <si>
    <t>UBND xã Sơn Lễ, huyện Hương Sơn</t>
  </si>
  <si>
    <t>UBND xã Sơn Giang, huyện Hương Sơn</t>
  </si>
  <si>
    <t>UBND xã Sơn Lâm, huyện Hương Sơn</t>
  </si>
  <si>
    <t>Mô hình trồng cây dược liệu theo Đề án của huyện Hương Sơn</t>
  </si>
  <si>
    <t>UBND huyện Hương Sơn</t>
  </si>
  <si>
    <t>Đào tạo, tập huấn Chương trình OCOP</t>
  </si>
  <si>
    <t>Xây dựng hệ thống truyền thanh thông minh (biên soạn lời phát thanh, chuyển file văn bản thành giọng nói và các tính năng thông minh khác)</t>
  </si>
  <si>
    <t>UBND xã Hòa Hải, huyện Hương Khê</t>
  </si>
  <si>
    <t>Nâng cao hiệu quả hoạt động của hệ thống thiết chế văn hóa, thể thao cơ sở</t>
  </si>
  <si>
    <t xml:space="preserve"> Chương trình mục tiêu Quốc gia giảm nghèo bền vững </t>
  </si>
  <si>
    <t>III</t>
  </si>
  <si>
    <t>-</t>
  </si>
  <si>
    <t>2.1</t>
  </si>
  <si>
    <t>2.2</t>
  </si>
  <si>
    <t>3.1</t>
  </si>
  <si>
    <t>3.2</t>
  </si>
  <si>
    <t>4.1</t>
  </si>
  <si>
    <t>4.2</t>
  </si>
  <si>
    <t>5.1</t>
  </si>
  <si>
    <t>5.2</t>
  </si>
  <si>
    <t>Chương trình mục tiêu quốc gia phát triển kinh tế xã hội vùng đồng bào dân tộc thiểu số và miền núi</t>
  </si>
  <si>
    <t>Dự án 8: Thực hiện bình đẳng giới và giải quyết những vấn đề cấp thiết của phụ nữ và trẻ em</t>
  </si>
  <si>
    <t>Hội liên hiệp phụ nữ Hà Tĩnh</t>
  </si>
  <si>
    <t>Cộng</t>
  </si>
  <si>
    <t>Hội liên hiệp phụ nữ huyện Hương Khê</t>
  </si>
  <si>
    <t>Chương trình mục tiêu quốc gia xây dựng nông thôn mới</t>
  </si>
  <si>
    <t>1. Kinh phí năm 2023 chuyển sang năm 2024</t>
  </si>
  <si>
    <t>2. Kinh phí điều chỉnh giảm</t>
  </si>
  <si>
    <t>3. Tổng kinh phí điều chỉnh tăng</t>
  </si>
  <si>
    <t>4. Tổng kinh phí sau điều chỉnh</t>
  </si>
  <si>
    <t>Trong đó:</t>
  </si>
  <si>
    <t>ĐVT: triệu đồng</t>
  </si>
  <si>
    <t>1.1</t>
  </si>
  <si>
    <t>Hỗ trợ xây dựng mô hình thôn thông minh</t>
  </si>
  <si>
    <t>Thôn 2, xã Sơn Giang, huyện Hương Sơn</t>
  </si>
  <si>
    <t>Hỗ trợ xây dựng xã thông minh</t>
  </si>
  <si>
    <t>Chương trình mỗi xã một sản phẩm (OCOP)</t>
  </si>
  <si>
    <t>Kinh phí thuê phần mềm đánh giá phân hạng sản phẩm</t>
  </si>
  <si>
    <t>Nâng cao chất lượng đời sống văn hóa nông thôn; bảo tồn và phát huy các giá trị văn hóa truyền thống gắn với phát triển du lịch nông thôn</t>
  </si>
  <si>
    <t>Văn phòng Điều phối nông thôn mới tỉnh</t>
  </si>
  <si>
    <t>UBND thị xã Hồng Lĩnh (hỗ trợ xây dựng Ngôi nhà trí tuệ)</t>
  </si>
  <si>
    <t>Nâng cao chất lượng đào tạo nghề cho lao động nông thôn, gắn với nhu cầu của thị trường</t>
  </si>
  <si>
    <t>Nội dung thành phần số 03 của Chương trình: Tiếp tục thực hiện có hiệu quả cơ cấu lại ngành nông nghiệp, phát triển nông thôn…</t>
  </si>
  <si>
    <t>Chương trình tăng cường bảo vệ môi trường, an toàn thực phẩm và cấp nước sạch nông thôn trong xây dựng nông thôn mới</t>
  </si>
  <si>
    <t>Mô hình thu gom, vận chuyển, xử lý chất thải rắn sinh hoạt theo hướng phân loại, thu gom, xử lý chất thải hữu cơ thành phân bón hữu cơ tại địa điểm tập trung</t>
  </si>
  <si>
    <t>Mô hình trồng nấm rơm công nghệ cao, trên cơ sở sử dụng phụ phẩm rơm rạ để làm nguyên liệu sản xuất nấm rơm</t>
  </si>
  <si>
    <t>Mô hình thu gom, xử lý nước thải sinh hoạt tại hộ gia đình để đánh giá và nhân ra diện rộng</t>
  </si>
  <si>
    <t>Mô hình xây dựng hệ thống cấp nước nhỏ lẻ cấp nước sạch cho cụm, hộ gia đình phục vụ sinh hoạt xã Điền Mỹ</t>
  </si>
  <si>
    <t>UBND xã Kỳ Đồng</t>
  </si>
  <si>
    <t>Trung tâm ƯDKHKT&amp;BVCTVN huyện Kỳ Anh</t>
  </si>
  <si>
    <t>5.3</t>
  </si>
  <si>
    <t>5.4</t>
  </si>
  <si>
    <t>5.5</t>
  </si>
  <si>
    <t>Sở Tài nguyên và Môi trường</t>
  </si>
  <si>
    <t>UBND huyện Hương Khê</t>
  </si>
  <si>
    <t>Dự án thành phần số 02:  Phát triển hạ tầng kinh tế - xã hội, cơ bản đồng bộ, hiện đại, đảm bảo kết nội nông thôn - đô thị và lết nội vùng miền</t>
  </si>
  <si>
    <t>Nội dung 09: Tăng cường hỗ trợ cho hệ thống thông tin và truyền thông cơ sở</t>
  </si>
  <si>
    <t>6.1</t>
  </si>
  <si>
    <t>+</t>
  </si>
  <si>
    <t>UBND xã Lộc Yên, huyện Hương Khê</t>
  </si>
  <si>
    <t>UBND xã Hương Vĩnh, huyện Hương Khê</t>
  </si>
  <si>
    <t>Nội dung 06: Nâng cao hiệu quả hoạt động của hệ thống kết nối, xúc tiến tiêu thụ nông sản; đa dạng hóa hệ thống kênh phân phối, tiêu thụ</t>
  </si>
  <si>
    <t xml:space="preserve"> Xúc tiến thương mại, kết nối cung cầu tiêu thụ sản phẩm cho các HTX trên địa bàn tỉnh</t>
  </si>
  <si>
    <t xml:space="preserve">Liên minh hợp tác xã </t>
  </si>
  <si>
    <t>Dự án thành phần số 5: Nâng cao chất lượng giáo dục, y tế và chăm sóc sức khỏe của người dân nông thôn</t>
  </si>
  <si>
    <t>Nội dung 01: Tiếp tục nâng cao chất lượng phát triển giáo dục ở nông thôn</t>
  </si>
  <si>
    <t>7.1</t>
  </si>
  <si>
    <t> Chi hỗ trợ công tác phổ cập giáo dục mầm non cho trẻ năm tuổi, phổ cập giáo dục tiểu học, phổ cập giáo dục phổ thông cơ sở</t>
  </si>
  <si>
    <t>Sở Giáo dục và Đào tạo</t>
  </si>
  <si>
    <t>Dự án thành phần số 07:  Nâng cao chất lượng môi trường; xây dựng cảnh quan nông thôn sáng - xanh - sạch - đẹp, an toàn; giữ gìn và khôi phục cảnh quan truyền thông nông thôn</t>
  </si>
  <si>
    <t>8.1</t>
  </si>
  <si>
    <t>Nội dung 05: Giữ  gĩn và khôi phục cảnh quan truyền thống của nông thôn; tập trung phát triển các mô hình thôn, xóm sáng, xanh, sạch, đẹp, an toàn; khu dân cư kiểu mẫu</t>
  </si>
  <si>
    <t>Xây dựng mô hình thôn, xóm sáng, xanh, sạch, đẹp, khu dân cư kiểu mẫu tại xã Lưu Vĩnh Sơn, huyện Thạch Hà.</t>
  </si>
  <si>
    <t>1.2</t>
  </si>
  <si>
    <t>1.3</t>
  </si>
  <si>
    <t>Chương trình chuyển đổi số trong xây dựng nông thôn mới</t>
  </si>
  <si>
    <t>6.2</t>
  </si>
  <si>
    <t>Vốn phân bổ để khởi động triển khai thực hiện các mô hình điểm sau khi Bộ Nông nghiệp và PTNT phê duyệt danh mục (Chưa PB chi tiết)</t>
  </si>
  <si>
    <t xml:space="preserve">ĐỀ XUẤT ĐIỀU CHỈNH DỰ TOÁN CHI THƯỜNG XUYÊN CỦA CÁC
CHƯƠNG TRÌNH MỤC TIÊU QUỐC GIA  CHƯA GIẢI NGÂN HẾT TRONG NĂM 2023 </t>
  </si>
  <si>
    <t>PHỤ LỤC:</t>
  </si>
  <si>
    <t>3.3</t>
  </si>
  <si>
    <t>Vốn sự nghiệp thực hiện Chương trình mỗi xã một sản phẩm</t>
  </si>
  <si>
    <t>Huyện Đức Thọ</t>
  </si>
  <si>
    <t>UBND xã Lâm Trung Thủy, huyện Đức Thọ</t>
  </si>
  <si>
    <t>UBND xã Bùi La Nhân, huyện Đức Thọ</t>
  </si>
  <si>
    <t>UBND xã Quang Vĩnh, huyện Đức Thọ</t>
  </si>
  <si>
    <t>Nội dung thành phần số 11: tăng cường công tác giám sát, đánh giá thực hiện Chương trình; nâng cao năng lực xây dựng NTM; truyền thông về xây dựng NTM; thực hiện phong trào thi đua cả nước chung sức xây dựng nông thôn mới</t>
  </si>
  <si>
    <t>9.1</t>
  </si>
  <si>
    <t>Đào tạo, tập huấn nhằm nâng cao nhận thức và chuyển đổi tư duy của người dân và cộng đồng về phát triển kinh tế nông nghiệp và xây dựng nông thôn mới</t>
  </si>
  <si>
    <t>UBND huyện Đức Thọ</t>
  </si>
  <si>
    <t>Hỗ trợ thiết lập Đài mới bằng Đài ứng dụng công nghệ thông tin - viễn thông</t>
  </si>
  <si>
    <t>(Kèm theo Nghị quyết số                 /NQ-HĐND ngày                /            /2024 của HĐND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</si>
</sst>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0_);_(* \(#,##0.000\);_(* &quot;-&quot;??_);_(@_)"/>
    <numFmt numFmtId="165" formatCode="_(* #,##0_);_(* \(#,##0\);_(* &quot;-&quot;??_);_(@_)"/>
    <numFmt numFmtId="166" formatCode="_-* #,##0.000\ _₫_-;\-* #,##0.000\ _₫_-;_-* &quot;-&quot;???\ _₫_-;_-@_-"/>
    <numFmt numFmtId="167" formatCode="#,##0.000"/>
  </numFmts>
  <fonts count="13">
    <font>
      <sz val="11"/>
      <color theme="1"/>
      <name val="Aptos Narrow"/>
      <family val="2"/>
      <scheme val="minor"/>
    </font>
    <font>
      <sz val="11"/>
      <color theme="1"/>
      <name val="Aptos Narrow"/>
      <family val="2"/>
      <scheme val="minor"/>
    </font>
    <font>
      <sz val="13"/>
      <name val="Times New Roman"/>
      <family val="1"/>
    </font>
    <font>
      <b/>
      <sz val="12"/>
      <name val="Times New Roman"/>
      <family val="1"/>
    </font>
    <font>
      <sz val="12"/>
      <color theme="1"/>
      <name val="Times New Roman"/>
      <family val="2"/>
    </font>
    <font>
      <sz val="9"/>
      <name val="Times New Roman"/>
      <family val="1"/>
    </font>
    <font>
      <sz val="12"/>
      <name val="Times New Roman"/>
      <family val="1"/>
    </font>
    <font>
      <b/>
      <sz val="13"/>
      <name val="Times New Roman"/>
      <family val="1"/>
    </font>
    <font>
      <b/>
      <i/>
      <sz val="12"/>
      <name val="Times New Roman"/>
      <family val="1"/>
    </font>
    <font>
      <sz val="12"/>
      <color rgb="FFFF0000"/>
      <name val="Times New Roman"/>
      <family val="1"/>
    </font>
    <font>
      <b/>
      <sz val="14"/>
      <name val="Times New Roman"/>
      <family val="1"/>
    </font>
    <font>
      <sz val="14"/>
      <name val="Times New Roman"/>
      <family val="1"/>
    </font>
    <font>
      <i/>
      <sz val="14"/>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67">
    <xf numFmtId="0" fontId="0" fillId="0" borderId="0" xfId="0"/>
    <xf numFmtId="0" fontId="2" fillId="2" borderId="0" xfId="0" applyFont="1" applyFill="1" applyAlignment="1">
      <alignment vertical="center"/>
    </xf>
    <xf numFmtId="167" fontId="2" fillId="2" borderId="0" xfId="0" applyNumberFormat="1" applyFont="1" applyFill="1" applyAlignment="1">
      <alignment horizontal="right" vertical="center" wrapText="1"/>
    </xf>
    <xf numFmtId="0" fontId="7" fillId="2" borderId="0" xfId="0" applyFont="1" applyFill="1" applyAlignment="1">
      <alignment horizontal="center" vertical="center"/>
    </xf>
    <xf numFmtId="167" fontId="3" fillId="2" borderId="2" xfId="0" applyNumberFormat="1" applyFont="1" applyFill="1" applyBorder="1" applyAlignment="1">
      <alignment horizontal="center" vertical="center" wrapText="1"/>
    </xf>
    <xf numFmtId="0" fontId="3" fillId="2" borderId="2" xfId="0" applyFont="1" applyFill="1" applyBorder="1" applyAlignment="1">
      <alignment horizontal="justify" vertical="center" wrapText="1"/>
    </xf>
    <xf numFmtId="167" fontId="3" fillId="2" borderId="2" xfId="0" applyNumberFormat="1" applyFont="1" applyFill="1" applyBorder="1" applyAlignment="1">
      <alignment horizontal="right" vertic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justify" vertical="center" wrapText="1"/>
    </xf>
    <xf numFmtId="167" fontId="6" fillId="2" borderId="2" xfId="0" applyNumberFormat="1" applyFont="1" applyFill="1" applyBorder="1" applyAlignment="1">
      <alignment horizontal="right" vertical="center" wrapText="1"/>
    </xf>
    <xf numFmtId="167" fontId="6" fillId="2" borderId="2" xfId="1" applyNumberFormat="1" applyFont="1" applyFill="1" applyBorder="1" applyAlignment="1">
      <alignment horizontal="right" vertical="center" wrapText="1"/>
    </xf>
    <xf numFmtId="167" fontId="6" fillId="2" borderId="3" xfId="1" applyNumberFormat="1" applyFont="1" applyFill="1" applyBorder="1" applyAlignment="1">
      <alignment horizontal="right" vertical="center" wrapText="1"/>
    </xf>
    <xf numFmtId="167" fontId="6" fillId="2" borderId="2" xfId="0" applyNumberFormat="1" applyFont="1" applyFill="1" applyBorder="1" applyAlignment="1">
      <alignment horizontal="right" vertical="center"/>
    </xf>
    <xf numFmtId="167" fontId="6" fillId="2" borderId="3" xfId="2" applyNumberFormat="1" applyFont="1" applyFill="1" applyBorder="1" applyAlignment="1">
      <alignment horizontal="right" vertical="center" wrapText="1"/>
    </xf>
    <xf numFmtId="0" fontId="6" fillId="2" borderId="2" xfId="2" applyFont="1" applyFill="1" applyBorder="1" applyAlignment="1">
      <alignment horizontal="center" vertical="center" wrapText="1"/>
    </xf>
    <xf numFmtId="166" fontId="6" fillId="2"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7" fontId="3" fillId="2" borderId="2" xfId="1" applyNumberFormat="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0" xfId="0" applyFont="1" applyFill="1" applyAlignment="1">
      <alignment vertical="center"/>
    </xf>
    <xf numFmtId="167" fontId="3" fillId="2" borderId="2" xfId="1" applyNumberFormat="1" applyFont="1" applyFill="1" applyBorder="1" applyAlignment="1">
      <alignment horizontal="right" vertical="center"/>
    </xf>
    <xf numFmtId="0" fontId="6" fillId="2" borderId="2" xfId="0" quotePrefix="1" applyFont="1" applyFill="1" applyBorder="1" applyAlignment="1">
      <alignment horizontal="center" vertical="center"/>
    </xf>
    <xf numFmtId="167" fontId="6" fillId="2" borderId="2" xfId="1" applyNumberFormat="1" applyFont="1" applyFill="1" applyBorder="1" applyAlignment="1">
      <alignment horizontal="right" vertical="center"/>
    </xf>
    <xf numFmtId="0" fontId="6" fillId="2" borderId="2" xfId="0" applyFont="1" applyFill="1" applyBorder="1" applyAlignment="1">
      <alignment horizontal="left" vertical="center" wrapText="1"/>
    </xf>
    <xf numFmtId="0" fontId="6" fillId="2" borderId="0" xfId="0" applyFont="1" applyFill="1" applyAlignment="1">
      <alignment vertical="center"/>
    </xf>
    <xf numFmtId="43" fontId="6" fillId="2" borderId="2" xfId="1" applyFont="1" applyFill="1" applyBorder="1" applyAlignment="1">
      <alignment horizontal="left" vertical="center" wrapText="1"/>
    </xf>
    <xf numFmtId="164" fontId="3" fillId="2" borderId="2" xfId="1" applyNumberFormat="1" applyFont="1" applyFill="1" applyBorder="1" applyAlignment="1">
      <alignment horizontal="right" vertical="center"/>
    </xf>
    <xf numFmtId="0" fontId="8" fillId="2" borderId="2" xfId="0" applyFont="1" applyFill="1" applyBorder="1" applyAlignment="1">
      <alignment horizontal="center" vertical="center"/>
    </xf>
    <xf numFmtId="0" fontId="8" fillId="2" borderId="2" xfId="0" applyFont="1" applyFill="1" applyBorder="1" applyAlignment="1">
      <alignment horizontal="justify" vertical="center" wrapText="1"/>
    </xf>
    <xf numFmtId="167" fontId="8" fillId="2" borderId="2" xfId="1" applyNumberFormat="1" applyFont="1" applyFill="1" applyBorder="1" applyAlignment="1">
      <alignment horizontal="right" vertical="center"/>
    </xf>
    <xf numFmtId="0" fontId="8" fillId="2" borderId="2" xfId="0" applyFont="1" applyFill="1" applyBorder="1" applyAlignment="1">
      <alignment horizontal="left" vertical="center" wrapText="1"/>
    </xf>
    <xf numFmtId="0" fontId="8" fillId="2" borderId="0" xfId="0" applyFont="1" applyFill="1" applyAlignment="1">
      <alignment vertical="center"/>
    </xf>
    <xf numFmtId="167" fontId="6" fillId="2" borderId="2" xfId="0" applyNumberFormat="1" applyFont="1" applyFill="1" applyBorder="1" applyAlignment="1">
      <alignment horizontal="right" vertical="center" shrinkToFit="1"/>
    </xf>
    <xf numFmtId="43" fontId="8" fillId="2" borderId="2" xfId="1" applyFont="1" applyFill="1" applyBorder="1" applyAlignment="1">
      <alignment horizontal="right" vertical="center"/>
    </xf>
    <xf numFmtId="165" fontId="6" fillId="2" borderId="2" xfId="1" applyNumberFormat="1" applyFont="1" applyFill="1" applyBorder="1" applyAlignment="1">
      <alignment horizontal="left" vertical="center" wrapText="1"/>
    </xf>
    <xf numFmtId="164" fontId="8" fillId="2" borderId="2" xfId="1" applyNumberFormat="1" applyFont="1" applyFill="1" applyBorder="1" applyAlignment="1">
      <alignment horizontal="right" vertical="center"/>
    </xf>
    <xf numFmtId="167" fontId="6" fillId="2" borderId="0" xfId="0" applyNumberFormat="1"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167" fontId="6" fillId="2" borderId="0" xfId="1" applyNumberFormat="1" applyFont="1" applyFill="1" applyAlignment="1">
      <alignment horizontal="right" vertical="center"/>
    </xf>
    <xf numFmtId="0" fontId="5" fillId="2" borderId="0" xfId="0" applyFont="1" applyFill="1" applyAlignment="1">
      <alignment horizontal="left" vertical="center" wrapText="1"/>
    </xf>
    <xf numFmtId="0" fontId="9" fillId="2" borderId="0" xfId="0" applyFont="1" applyFill="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2" applyFont="1" applyFill="1" applyBorder="1" applyAlignment="1">
      <alignment horizontal="center" vertical="center" wrapText="1"/>
    </xf>
    <xf numFmtId="0" fontId="10" fillId="2"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horizontal="center" vertical="center" wrapText="1"/>
    </xf>
    <xf numFmtId="0" fontId="10" fillId="2" borderId="0" xfId="0" applyFont="1" applyFill="1" applyAlignment="1">
      <alignment horizontal="justify" vertical="center" wrapText="1"/>
    </xf>
    <xf numFmtId="167" fontId="10" fillId="2" borderId="0" xfId="0" applyNumberFormat="1" applyFont="1" applyFill="1" applyAlignment="1">
      <alignment horizontal="right" vertical="center" wrapText="1"/>
    </xf>
    <xf numFmtId="167" fontId="11" fillId="2" borderId="1" xfId="0" applyNumberFormat="1" applyFont="1" applyFill="1" applyBorder="1" applyAlignment="1">
      <alignment horizontal="right" vertical="center" wrapText="1"/>
    </xf>
    <xf numFmtId="167" fontId="11" fillId="2" borderId="0" xfId="0" applyNumberFormat="1" applyFont="1" applyFill="1" applyBorder="1" applyAlignment="1">
      <alignment horizontal="right" vertical="center" wrapText="1"/>
    </xf>
    <xf numFmtId="167" fontId="11" fillId="2" borderId="0" xfId="0" applyNumberFormat="1" applyFont="1" applyFill="1" applyAlignment="1">
      <alignment horizontal="right" vertical="center" wrapText="1"/>
    </xf>
    <xf numFmtId="167" fontId="11" fillId="2" borderId="0" xfId="1" applyNumberFormat="1" applyFont="1" applyFill="1" applyBorder="1" applyAlignment="1">
      <alignment horizontal="right" vertical="center" wrapText="1"/>
    </xf>
    <xf numFmtId="0" fontId="10" fillId="2" borderId="0" xfId="0" applyFont="1" applyFill="1" applyAlignment="1">
      <alignment horizontal="center" vertical="center" wrapText="1"/>
    </xf>
    <xf numFmtId="167" fontId="6" fillId="2" borderId="2" xfId="0" applyNumberFormat="1" applyFont="1" applyFill="1" applyBorder="1" applyAlignment="1">
      <alignment horizontal="center" vertical="center" wrapText="1"/>
    </xf>
    <xf numFmtId="167" fontId="6" fillId="2" borderId="2" xfId="1" applyNumberFormat="1" applyFont="1" applyFill="1" applyBorder="1" applyAlignment="1">
      <alignment horizontal="center" vertical="center" wrapText="1"/>
    </xf>
    <xf numFmtId="167" fontId="3" fillId="2" borderId="2" xfId="1"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67" fontId="3" fillId="2" borderId="2" xfId="2" applyNumberFormat="1" applyFont="1" applyFill="1" applyBorder="1" applyAlignment="1">
      <alignment horizontal="center" vertical="center" wrapText="1"/>
    </xf>
    <xf numFmtId="0" fontId="3" fillId="2" borderId="2" xfId="2" applyFont="1" applyFill="1" applyBorder="1" applyAlignment="1">
      <alignment horizontal="center" vertical="center" wrapText="1"/>
    </xf>
    <xf numFmtId="0" fontId="12" fillId="2" borderId="0" xfId="0" applyFont="1" applyFill="1" applyAlignment="1">
      <alignment horizontal="center" vertical="center" wrapText="1"/>
    </xf>
    <xf numFmtId="165" fontId="12" fillId="2" borderId="1" xfId="0" applyNumberFormat="1"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tabSelected="1" zoomScale="80" zoomScaleNormal="80" workbookViewId="0">
      <pane xSplit="2" ySplit="9" topLeftCell="C107" activePane="bottomRight" state="frozen"/>
      <selection pane="topRight" activeCell="C1" sqref="C1"/>
      <selection pane="bottomLeft" activeCell="A7" sqref="A7"/>
      <selection pane="bottomRight" activeCell="G7" sqref="G7:H7"/>
    </sheetView>
  </sheetViews>
  <sheetFormatPr defaultColWidth="9.125" defaultRowHeight="30.75" customHeight="1"/>
  <cols>
    <col min="1" max="1" width="4.875" style="40" customWidth="1"/>
    <col min="2" max="2" width="43" style="41" customWidth="1"/>
    <col min="3" max="3" width="11.75" style="2" customWidth="1"/>
    <col min="4" max="4" width="11.875" style="42" customWidth="1"/>
    <col min="5" max="5" width="10.125" style="42" customWidth="1"/>
    <col min="6" max="6" width="10.75" style="42" customWidth="1"/>
    <col min="7" max="7" width="12" style="42" customWidth="1"/>
    <col min="8" max="8" width="10.125" style="42" customWidth="1"/>
    <col min="9" max="9" width="11.875" style="42" customWidth="1"/>
    <col min="10" max="10" width="12.75" style="42" customWidth="1"/>
    <col min="11" max="11" width="10.125" style="42" customWidth="1"/>
    <col min="12" max="12" width="12.5" style="42" customWidth="1"/>
    <col min="13" max="13" width="11.25" style="42" customWidth="1"/>
    <col min="14" max="14" width="10.125" style="42" customWidth="1"/>
    <col min="15" max="15" width="9.625" style="43" customWidth="1"/>
    <col min="16" max="16" width="12.625" style="1" bestFit="1" customWidth="1"/>
    <col min="17" max="16384" width="9.125" style="1"/>
  </cols>
  <sheetData>
    <row r="1" spans="1:16" s="48" customFormat="1" ht="18.75">
      <c r="A1" s="57" t="s">
        <v>115</v>
      </c>
      <c r="B1" s="57"/>
      <c r="C1" s="57"/>
      <c r="D1" s="57"/>
      <c r="E1" s="57"/>
      <c r="F1" s="57"/>
      <c r="G1" s="57"/>
      <c r="H1" s="57"/>
      <c r="I1" s="57"/>
      <c r="J1" s="57"/>
      <c r="K1" s="57"/>
      <c r="L1" s="57"/>
      <c r="M1" s="57"/>
      <c r="N1" s="57"/>
      <c r="O1" s="57"/>
    </row>
    <row r="2" spans="1:16" s="49" customFormat="1" ht="46.5" customHeight="1">
      <c r="A2" s="57" t="s">
        <v>114</v>
      </c>
      <c r="B2" s="57"/>
      <c r="C2" s="57"/>
      <c r="D2" s="57"/>
      <c r="E2" s="57"/>
      <c r="F2" s="57"/>
      <c r="G2" s="57"/>
      <c r="H2" s="57"/>
      <c r="I2" s="57"/>
      <c r="J2" s="57"/>
      <c r="K2" s="57"/>
      <c r="L2" s="57"/>
      <c r="M2" s="57"/>
      <c r="N2" s="57"/>
      <c r="O2" s="57"/>
    </row>
    <row r="3" spans="1:16" s="49" customFormat="1" ht="18.75">
      <c r="A3" s="65" t="s">
        <v>127</v>
      </c>
      <c r="B3" s="65"/>
      <c r="C3" s="65"/>
      <c r="D3" s="65"/>
      <c r="E3" s="65"/>
      <c r="F3" s="65"/>
      <c r="G3" s="65"/>
      <c r="H3" s="65"/>
      <c r="I3" s="65"/>
      <c r="J3" s="65"/>
      <c r="K3" s="65"/>
      <c r="L3" s="65"/>
      <c r="M3" s="65"/>
      <c r="N3" s="65"/>
      <c r="O3" s="65"/>
    </row>
    <row r="4" spans="1:16" s="49" customFormat="1" ht="17.25" customHeight="1">
      <c r="A4" s="50"/>
      <c r="B4" s="51"/>
      <c r="C4" s="52"/>
      <c r="D4" s="52"/>
      <c r="E4" s="52"/>
      <c r="F4" s="52"/>
      <c r="G4" s="52"/>
      <c r="H4" s="52"/>
      <c r="I4" s="52"/>
      <c r="J4" s="52"/>
      <c r="K4" s="52"/>
      <c r="L4" s="52"/>
      <c r="M4" s="52"/>
      <c r="N4" s="52"/>
      <c r="O4" s="50"/>
    </row>
    <row r="5" spans="1:16" s="49" customFormat="1" ht="18.75">
      <c r="A5" s="50"/>
      <c r="B5" s="51"/>
      <c r="C5" s="52"/>
      <c r="D5" s="53"/>
      <c r="E5" s="53"/>
      <c r="F5" s="54"/>
      <c r="G5" s="55"/>
      <c r="H5" s="55"/>
      <c r="I5" s="55"/>
      <c r="J5" s="56"/>
      <c r="K5" s="55"/>
      <c r="L5" s="55"/>
      <c r="M5" s="66" t="s">
        <v>67</v>
      </c>
      <c r="N5" s="66"/>
      <c r="O5" s="66"/>
    </row>
    <row r="6" spans="1:16" s="3" customFormat="1" ht="34.5" customHeight="1">
      <c r="A6" s="61" t="s">
        <v>0</v>
      </c>
      <c r="B6" s="62" t="s">
        <v>32</v>
      </c>
      <c r="C6" s="60" t="s">
        <v>62</v>
      </c>
      <c r="D6" s="60"/>
      <c r="E6" s="60"/>
      <c r="F6" s="60" t="s">
        <v>63</v>
      </c>
      <c r="G6" s="60"/>
      <c r="H6" s="60"/>
      <c r="I6" s="63" t="s">
        <v>64</v>
      </c>
      <c r="J6" s="63"/>
      <c r="K6" s="63"/>
      <c r="L6" s="60" t="s">
        <v>65</v>
      </c>
      <c r="M6" s="60"/>
      <c r="N6" s="60"/>
      <c r="O6" s="64" t="s">
        <v>26</v>
      </c>
    </row>
    <row r="7" spans="1:16" s="3" customFormat="1" ht="18.75" customHeight="1">
      <c r="A7" s="61"/>
      <c r="B7" s="62"/>
      <c r="C7" s="58" t="s">
        <v>59</v>
      </c>
      <c r="D7" s="59" t="s">
        <v>66</v>
      </c>
      <c r="E7" s="59"/>
      <c r="F7" s="58" t="s">
        <v>59</v>
      </c>
      <c r="G7" s="59" t="s">
        <v>66</v>
      </c>
      <c r="H7" s="59"/>
      <c r="I7" s="58" t="s">
        <v>59</v>
      </c>
      <c r="J7" s="59" t="s">
        <v>66</v>
      </c>
      <c r="K7" s="59"/>
      <c r="L7" s="58" t="s">
        <v>59</v>
      </c>
      <c r="M7" s="59" t="s">
        <v>66</v>
      </c>
      <c r="N7" s="59"/>
      <c r="O7" s="64"/>
    </row>
    <row r="8" spans="1:16" s="3" customFormat="1" ht="16.5">
      <c r="A8" s="61"/>
      <c r="B8" s="62"/>
      <c r="C8" s="58"/>
      <c r="D8" s="59" t="s">
        <v>1</v>
      </c>
      <c r="E8" s="59" t="s">
        <v>30</v>
      </c>
      <c r="F8" s="58"/>
      <c r="G8" s="59" t="s">
        <v>1</v>
      </c>
      <c r="H8" s="59" t="s">
        <v>30</v>
      </c>
      <c r="I8" s="58"/>
      <c r="J8" s="59" t="s">
        <v>1</v>
      </c>
      <c r="K8" s="59" t="s">
        <v>30</v>
      </c>
      <c r="L8" s="58"/>
      <c r="M8" s="59" t="s">
        <v>1</v>
      </c>
      <c r="N8" s="59" t="s">
        <v>30</v>
      </c>
      <c r="O8" s="64"/>
    </row>
    <row r="9" spans="1:16" s="3" customFormat="1" ht="33.75" customHeight="1">
      <c r="A9" s="61"/>
      <c r="B9" s="62"/>
      <c r="C9" s="58"/>
      <c r="D9" s="59"/>
      <c r="E9" s="59"/>
      <c r="F9" s="58"/>
      <c r="G9" s="59"/>
      <c r="H9" s="59"/>
      <c r="I9" s="58"/>
      <c r="J9" s="59"/>
      <c r="K9" s="59"/>
      <c r="L9" s="58"/>
      <c r="M9" s="59"/>
      <c r="N9" s="59"/>
      <c r="O9" s="64"/>
    </row>
    <row r="10" spans="1:16" s="3" customFormat="1" ht="33.75" customHeight="1">
      <c r="A10" s="45"/>
      <c r="B10" s="46" t="s">
        <v>33</v>
      </c>
      <c r="C10" s="4">
        <f t="shared" ref="C10:N10" si="0">C11+C15+C74</f>
        <v>22380.7618</v>
      </c>
      <c r="D10" s="4">
        <f t="shared" si="0"/>
        <v>21296.898799999999</v>
      </c>
      <c r="E10" s="4">
        <f t="shared" si="0"/>
        <v>1083.8630000000001</v>
      </c>
      <c r="F10" s="4">
        <f t="shared" si="0"/>
        <v>13377.593000000001</v>
      </c>
      <c r="G10" s="4">
        <f t="shared" si="0"/>
        <v>12927.593000000001</v>
      </c>
      <c r="H10" s="4">
        <f t="shared" si="0"/>
        <v>450</v>
      </c>
      <c r="I10" s="4">
        <f t="shared" si="0"/>
        <v>13377.593000000001</v>
      </c>
      <c r="J10" s="4">
        <f t="shared" si="0"/>
        <v>12927.593000000001</v>
      </c>
      <c r="K10" s="4">
        <f t="shared" si="0"/>
        <v>450</v>
      </c>
      <c r="L10" s="4">
        <f t="shared" si="0"/>
        <v>22380.7618</v>
      </c>
      <c r="M10" s="4">
        <f t="shared" si="0"/>
        <v>21296.898799999999</v>
      </c>
      <c r="N10" s="4">
        <f t="shared" si="0"/>
        <v>1083.8630000000001</v>
      </c>
      <c r="O10" s="47"/>
    </row>
    <row r="11" spans="1:16" s="8" customFormat="1" ht="50.25" customHeight="1">
      <c r="A11" s="45" t="s">
        <v>3</v>
      </c>
      <c r="B11" s="5" t="s">
        <v>56</v>
      </c>
      <c r="C11" s="6">
        <f>C12</f>
        <v>84.072000000000003</v>
      </c>
      <c r="D11" s="6">
        <f t="shared" ref="D11:N11" si="1">D12</f>
        <v>84.072000000000003</v>
      </c>
      <c r="E11" s="6">
        <f t="shared" si="1"/>
        <v>0</v>
      </c>
      <c r="F11" s="6">
        <f t="shared" si="1"/>
        <v>40.799999999999997</v>
      </c>
      <c r="G11" s="6">
        <f t="shared" si="1"/>
        <v>40.799999999999997</v>
      </c>
      <c r="H11" s="6">
        <f t="shared" si="1"/>
        <v>0</v>
      </c>
      <c r="I11" s="6">
        <f t="shared" si="1"/>
        <v>40.799999999999997</v>
      </c>
      <c r="J11" s="6">
        <f t="shared" si="1"/>
        <v>40.799999999999997</v>
      </c>
      <c r="K11" s="6">
        <f t="shared" si="1"/>
        <v>0</v>
      </c>
      <c r="L11" s="6">
        <f t="shared" si="1"/>
        <v>84.072000000000003</v>
      </c>
      <c r="M11" s="6">
        <f t="shared" si="1"/>
        <v>84.072000000000003</v>
      </c>
      <c r="N11" s="6">
        <f t="shared" si="1"/>
        <v>0</v>
      </c>
      <c r="O11" s="47"/>
    </row>
    <row r="12" spans="1:16" s="8" customFormat="1" ht="36.75" customHeight="1">
      <c r="A12" s="45">
        <v>1</v>
      </c>
      <c r="B12" s="5" t="s">
        <v>57</v>
      </c>
      <c r="C12" s="6">
        <f>C13+C14</f>
        <v>84.072000000000003</v>
      </c>
      <c r="D12" s="6">
        <f t="shared" ref="D12:N12" si="2">D13+D14</f>
        <v>84.072000000000003</v>
      </c>
      <c r="E12" s="6">
        <f t="shared" si="2"/>
        <v>0</v>
      </c>
      <c r="F12" s="6">
        <f t="shared" si="2"/>
        <v>40.799999999999997</v>
      </c>
      <c r="G12" s="6">
        <f t="shared" si="2"/>
        <v>40.799999999999997</v>
      </c>
      <c r="H12" s="6">
        <f t="shared" si="2"/>
        <v>0</v>
      </c>
      <c r="I12" s="6">
        <f t="shared" si="2"/>
        <v>40.799999999999997</v>
      </c>
      <c r="J12" s="6">
        <f t="shared" si="2"/>
        <v>40.799999999999997</v>
      </c>
      <c r="K12" s="6">
        <f t="shared" si="2"/>
        <v>0</v>
      </c>
      <c r="L12" s="6">
        <f t="shared" si="2"/>
        <v>84.072000000000003</v>
      </c>
      <c r="M12" s="6">
        <f t="shared" si="2"/>
        <v>84.072000000000003</v>
      </c>
      <c r="N12" s="6">
        <f t="shared" si="2"/>
        <v>0</v>
      </c>
      <c r="O12" s="47"/>
    </row>
    <row r="13" spans="1:16" s="7" customFormat="1" ht="24.75" customHeight="1">
      <c r="A13" s="9" t="s">
        <v>47</v>
      </c>
      <c r="B13" s="10" t="s">
        <v>58</v>
      </c>
      <c r="C13" s="11">
        <f>D13+E13</f>
        <v>84.072000000000003</v>
      </c>
      <c r="D13" s="12">
        <v>84.072000000000003</v>
      </c>
      <c r="E13" s="13"/>
      <c r="F13" s="13">
        <f>G13+H13</f>
        <v>40.799999999999997</v>
      </c>
      <c r="G13" s="12">
        <v>40.799999999999997</v>
      </c>
      <c r="H13" s="13"/>
      <c r="I13" s="14">
        <f>J13+K13</f>
        <v>0</v>
      </c>
      <c r="J13" s="15"/>
      <c r="K13" s="13"/>
      <c r="L13" s="13">
        <f>M13+N13</f>
        <v>43.272000000000006</v>
      </c>
      <c r="M13" s="12">
        <f>D13-G13+J13</f>
        <v>43.272000000000006</v>
      </c>
      <c r="N13" s="12">
        <f>E13-H13+K13</f>
        <v>0</v>
      </c>
      <c r="O13" s="16"/>
      <c r="P13" s="17"/>
    </row>
    <row r="14" spans="1:16" s="7" customFormat="1" ht="24.75" customHeight="1">
      <c r="A14" s="9" t="s">
        <v>47</v>
      </c>
      <c r="B14" s="10" t="s">
        <v>60</v>
      </c>
      <c r="C14" s="11">
        <f>D14+E14</f>
        <v>0</v>
      </c>
      <c r="D14" s="12"/>
      <c r="E14" s="13"/>
      <c r="F14" s="13">
        <f>G14+H14</f>
        <v>0</v>
      </c>
      <c r="G14" s="12"/>
      <c r="H14" s="13"/>
      <c r="I14" s="14">
        <f>J14+K14</f>
        <v>40.799999999999997</v>
      </c>
      <c r="J14" s="12">
        <v>40.799999999999997</v>
      </c>
      <c r="K14" s="13"/>
      <c r="L14" s="13">
        <f>M14+N14</f>
        <v>40.799999999999997</v>
      </c>
      <c r="M14" s="12">
        <f>D14-G14+J14</f>
        <v>40.799999999999997</v>
      </c>
      <c r="N14" s="12">
        <f>E14-H14+K14</f>
        <v>0</v>
      </c>
      <c r="O14" s="16"/>
      <c r="P14" s="17"/>
    </row>
    <row r="15" spans="1:16" s="8" customFormat="1" ht="35.25" customHeight="1">
      <c r="A15" s="45" t="s">
        <v>5</v>
      </c>
      <c r="B15" s="5" t="s">
        <v>61</v>
      </c>
      <c r="C15" s="6">
        <f>+C16+C25+C31+C38+C43+C53+C63+C67+C71</f>
        <v>5714.7129999999997</v>
      </c>
      <c r="D15" s="6">
        <f t="shared" ref="D15:N15" si="3">+D16+D25+D31+D38+D43+D53+D63+D67+D71</f>
        <v>5714.7129999999997</v>
      </c>
      <c r="E15" s="6">
        <f t="shared" si="3"/>
        <v>0</v>
      </c>
      <c r="F15" s="6">
        <f t="shared" si="3"/>
        <v>5714.7129999999997</v>
      </c>
      <c r="G15" s="6">
        <f t="shared" si="3"/>
        <v>5714.7129999999997</v>
      </c>
      <c r="H15" s="6">
        <f t="shared" si="3"/>
        <v>0</v>
      </c>
      <c r="I15" s="6">
        <f t="shared" si="3"/>
        <v>5714.7129999999997</v>
      </c>
      <c r="J15" s="6">
        <f t="shared" si="3"/>
        <v>5714.7129999999997</v>
      </c>
      <c r="K15" s="6">
        <f t="shared" si="3"/>
        <v>0</v>
      </c>
      <c r="L15" s="6">
        <f t="shared" si="3"/>
        <v>5714.7129999999997</v>
      </c>
      <c r="M15" s="6">
        <f t="shared" si="3"/>
        <v>5714.7129999999997</v>
      </c>
      <c r="N15" s="6">
        <f t="shared" si="3"/>
        <v>0</v>
      </c>
      <c r="O15" s="47"/>
      <c r="P15" s="18"/>
    </row>
    <row r="16" spans="1:16" s="8" customFormat="1" ht="52.5" customHeight="1">
      <c r="A16" s="45">
        <v>1</v>
      </c>
      <c r="B16" s="5" t="s">
        <v>78</v>
      </c>
      <c r="C16" s="11">
        <f>C17+C19+C22</f>
        <v>465</v>
      </c>
      <c r="D16" s="11">
        <f t="shared" ref="D16:N16" si="4">D17+D19+D22</f>
        <v>465</v>
      </c>
      <c r="E16" s="11">
        <f t="shared" si="4"/>
        <v>0</v>
      </c>
      <c r="F16" s="11">
        <f t="shared" si="4"/>
        <v>465</v>
      </c>
      <c r="G16" s="11">
        <f t="shared" si="4"/>
        <v>465</v>
      </c>
      <c r="H16" s="11">
        <f t="shared" si="4"/>
        <v>0</v>
      </c>
      <c r="I16" s="11">
        <f t="shared" si="4"/>
        <v>500</v>
      </c>
      <c r="J16" s="11">
        <f t="shared" si="4"/>
        <v>500</v>
      </c>
      <c r="K16" s="11">
        <f t="shared" si="4"/>
        <v>0</v>
      </c>
      <c r="L16" s="11">
        <f t="shared" si="4"/>
        <v>500</v>
      </c>
      <c r="M16" s="11">
        <f t="shared" si="4"/>
        <v>500</v>
      </c>
      <c r="N16" s="11">
        <f t="shared" si="4"/>
        <v>0</v>
      </c>
      <c r="O16" s="47"/>
      <c r="P16" s="18">
        <f>+D16-G16</f>
        <v>0</v>
      </c>
    </row>
    <row r="17" spans="1:16" s="7" customFormat="1" ht="39.75" customHeight="1">
      <c r="A17" s="9" t="s">
        <v>68</v>
      </c>
      <c r="B17" s="10" t="s">
        <v>77</v>
      </c>
      <c r="C17" s="11">
        <f>+C18</f>
        <v>165</v>
      </c>
      <c r="D17" s="11">
        <f t="shared" ref="D17:N17" si="5">+D18</f>
        <v>165</v>
      </c>
      <c r="E17" s="11">
        <f t="shared" si="5"/>
        <v>0</v>
      </c>
      <c r="F17" s="11">
        <f>+F18</f>
        <v>165</v>
      </c>
      <c r="G17" s="11">
        <f t="shared" si="5"/>
        <v>165</v>
      </c>
      <c r="H17" s="11">
        <f t="shared" si="5"/>
        <v>0</v>
      </c>
      <c r="I17" s="11">
        <f t="shared" si="5"/>
        <v>0</v>
      </c>
      <c r="J17" s="11">
        <f t="shared" si="5"/>
        <v>0</v>
      </c>
      <c r="K17" s="11">
        <f t="shared" si="5"/>
        <v>0</v>
      </c>
      <c r="L17" s="11">
        <f t="shared" si="5"/>
        <v>0</v>
      </c>
      <c r="M17" s="11">
        <f t="shared" si="5"/>
        <v>0</v>
      </c>
      <c r="N17" s="11">
        <f t="shared" si="5"/>
        <v>0</v>
      </c>
      <c r="O17" s="16"/>
      <c r="P17" s="18">
        <f t="shared" ref="P17:P70" si="6">+D17-G17</f>
        <v>0</v>
      </c>
    </row>
    <row r="18" spans="1:16" s="7" customFormat="1" ht="31.5" customHeight="1">
      <c r="A18" s="9" t="s">
        <v>47</v>
      </c>
      <c r="B18" s="10" t="s">
        <v>17</v>
      </c>
      <c r="C18" s="11">
        <f>D18+E18</f>
        <v>165</v>
      </c>
      <c r="D18" s="12">
        <v>165</v>
      </c>
      <c r="E18" s="13"/>
      <c r="F18" s="13">
        <f>SUM(G18:H18)</f>
        <v>165</v>
      </c>
      <c r="G18" s="12">
        <f>+D18</f>
        <v>165</v>
      </c>
      <c r="H18" s="13"/>
      <c r="I18" s="13">
        <f>SUM(J18:K18)</f>
        <v>0</v>
      </c>
      <c r="J18" s="12"/>
      <c r="K18" s="13"/>
      <c r="L18" s="13">
        <f>SUM(M18:N18)</f>
        <v>0</v>
      </c>
      <c r="M18" s="12">
        <f>+D18-G18+J18</f>
        <v>0</v>
      </c>
      <c r="N18" s="12">
        <f>+E18-H18+K18</f>
        <v>0</v>
      </c>
      <c r="O18" s="16"/>
      <c r="P18" s="18">
        <f t="shared" si="6"/>
        <v>0</v>
      </c>
    </row>
    <row r="19" spans="1:16" s="7" customFormat="1" ht="36.75" customHeight="1">
      <c r="A19" s="9" t="s">
        <v>109</v>
      </c>
      <c r="B19" s="10" t="s">
        <v>39</v>
      </c>
      <c r="C19" s="11">
        <f>SUM(C20:C21)</f>
        <v>300</v>
      </c>
      <c r="D19" s="11">
        <f t="shared" ref="D19:N19" si="7">SUM(D20:D21)</f>
        <v>300</v>
      </c>
      <c r="E19" s="11">
        <f t="shared" si="7"/>
        <v>0</v>
      </c>
      <c r="F19" s="11">
        <f t="shared" si="7"/>
        <v>300</v>
      </c>
      <c r="G19" s="11">
        <f t="shared" si="7"/>
        <v>300</v>
      </c>
      <c r="H19" s="11">
        <f t="shared" si="7"/>
        <v>0</v>
      </c>
      <c r="I19" s="11">
        <f t="shared" si="7"/>
        <v>300</v>
      </c>
      <c r="J19" s="11">
        <f t="shared" si="7"/>
        <v>300</v>
      </c>
      <c r="K19" s="11">
        <f t="shared" si="7"/>
        <v>0</v>
      </c>
      <c r="L19" s="11">
        <f t="shared" si="7"/>
        <v>300</v>
      </c>
      <c r="M19" s="11">
        <f t="shared" si="7"/>
        <v>300</v>
      </c>
      <c r="N19" s="11">
        <f t="shared" si="7"/>
        <v>0</v>
      </c>
      <c r="O19" s="16"/>
      <c r="P19" s="18">
        <f t="shared" si="6"/>
        <v>0</v>
      </c>
    </row>
    <row r="20" spans="1:16" s="7" customFormat="1" ht="26.25" customHeight="1">
      <c r="A20" s="9" t="s">
        <v>47</v>
      </c>
      <c r="B20" s="10" t="s">
        <v>38</v>
      </c>
      <c r="C20" s="11">
        <f t="shared" ref="C20:C21" si="8">D20+E20</f>
        <v>300</v>
      </c>
      <c r="D20" s="12">
        <v>300</v>
      </c>
      <c r="E20" s="13"/>
      <c r="F20" s="13">
        <f t="shared" ref="F20:F21" si="9">SUM(G20:H20)</f>
        <v>300</v>
      </c>
      <c r="G20" s="12">
        <f t="shared" ref="G20:G21" si="10">+D20</f>
        <v>300</v>
      </c>
      <c r="H20" s="13"/>
      <c r="I20" s="13">
        <f t="shared" ref="I20:I21" si="11">SUM(J20:K20)</f>
        <v>0</v>
      </c>
      <c r="J20" s="12"/>
      <c r="K20" s="13"/>
      <c r="L20" s="13">
        <f t="shared" ref="L20:L21" si="12">SUM(M20:N20)</f>
        <v>0</v>
      </c>
      <c r="M20" s="12">
        <f t="shared" ref="M20:M21" si="13">+D20-G20+J20</f>
        <v>0</v>
      </c>
      <c r="N20" s="12">
        <f t="shared" ref="N20:N21" si="14">+E20-H20+K20</f>
        <v>0</v>
      </c>
      <c r="O20" s="16"/>
      <c r="P20" s="18">
        <f t="shared" si="6"/>
        <v>0</v>
      </c>
    </row>
    <row r="21" spans="1:16" s="7" customFormat="1" ht="22.5" customHeight="1">
      <c r="A21" s="9" t="s">
        <v>47</v>
      </c>
      <c r="B21" s="10" t="s">
        <v>40</v>
      </c>
      <c r="C21" s="11">
        <f t="shared" si="8"/>
        <v>0</v>
      </c>
      <c r="D21" s="12"/>
      <c r="E21" s="13"/>
      <c r="F21" s="13">
        <f t="shared" si="9"/>
        <v>0</v>
      </c>
      <c r="G21" s="12">
        <f t="shared" si="10"/>
        <v>0</v>
      </c>
      <c r="H21" s="13"/>
      <c r="I21" s="13">
        <f t="shared" si="11"/>
        <v>300</v>
      </c>
      <c r="J21" s="12">
        <v>300</v>
      </c>
      <c r="K21" s="13"/>
      <c r="L21" s="13">
        <f t="shared" si="12"/>
        <v>300</v>
      </c>
      <c r="M21" s="12">
        <f t="shared" si="13"/>
        <v>300</v>
      </c>
      <c r="N21" s="12">
        <f t="shared" si="14"/>
        <v>0</v>
      </c>
      <c r="O21" s="16"/>
      <c r="P21" s="18">
        <f t="shared" si="6"/>
        <v>0</v>
      </c>
    </row>
    <row r="22" spans="1:16" s="7" customFormat="1" ht="52.5" customHeight="1">
      <c r="A22" s="9" t="s">
        <v>110</v>
      </c>
      <c r="B22" s="10" t="s">
        <v>97</v>
      </c>
      <c r="C22" s="11">
        <f>C23</f>
        <v>0</v>
      </c>
      <c r="D22" s="11">
        <f t="shared" ref="D22:N23" si="15">D23</f>
        <v>0</v>
      </c>
      <c r="E22" s="11">
        <f t="shared" si="15"/>
        <v>0</v>
      </c>
      <c r="F22" s="11">
        <f t="shared" si="15"/>
        <v>0</v>
      </c>
      <c r="G22" s="11">
        <f t="shared" si="15"/>
        <v>0</v>
      </c>
      <c r="H22" s="11">
        <f t="shared" si="15"/>
        <v>0</v>
      </c>
      <c r="I22" s="11">
        <f t="shared" si="15"/>
        <v>200</v>
      </c>
      <c r="J22" s="11">
        <f t="shared" si="15"/>
        <v>200</v>
      </c>
      <c r="K22" s="11">
        <f t="shared" si="15"/>
        <v>0</v>
      </c>
      <c r="L22" s="11">
        <f t="shared" si="15"/>
        <v>200</v>
      </c>
      <c r="M22" s="11">
        <f t="shared" si="15"/>
        <v>200</v>
      </c>
      <c r="N22" s="11">
        <f t="shared" si="15"/>
        <v>0</v>
      </c>
      <c r="O22" s="16"/>
      <c r="P22" s="18">
        <f t="shared" si="6"/>
        <v>0</v>
      </c>
    </row>
    <row r="23" spans="1:16" s="7" customFormat="1" ht="36.75" customHeight="1">
      <c r="A23" s="9" t="s">
        <v>47</v>
      </c>
      <c r="B23" s="10" t="s">
        <v>98</v>
      </c>
      <c r="C23" s="11">
        <f>C24</f>
        <v>0</v>
      </c>
      <c r="D23" s="11">
        <f t="shared" si="15"/>
        <v>0</v>
      </c>
      <c r="E23" s="11">
        <f t="shared" si="15"/>
        <v>0</v>
      </c>
      <c r="F23" s="11">
        <f t="shared" si="15"/>
        <v>0</v>
      </c>
      <c r="G23" s="11">
        <f t="shared" si="15"/>
        <v>0</v>
      </c>
      <c r="H23" s="11">
        <f t="shared" si="15"/>
        <v>0</v>
      </c>
      <c r="I23" s="11">
        <f t="shared" si="15"/>
        <v>200</v>
      </c>
      <c r="J23" s="11">
        <f t="shared" si="15"/>
        <v>200</v>
      </c>
      <c r="K23" s="11">
        <f t="shared" si="15"/>
        <v>0</v>
      </c>
      <c r="L23" s="11">
        <f t="shared" si="15"/>
        <v>200</v>
      </c>
      <c r="M23" s="11">
        <f t="shared" si="15"/>
        <v>200</v>
      </c>
      <c r="N23" s="11">
        <f t="shared" si="15"/>
        <v>0</v>
      </c>
      <c r="O23" s="16"/>
      <c r="P23" s="18">
        <f t="shared" si="6"/>
        <v>0</v>
      </c>
    </row>
    <row r="24" spans="1:16" s="7" customFormat="1" ht="27" customHeight="1">
      <c r="A24" s="9" t="s">
        <v>94</v>
      </c>
      <c r="B24" s="10" t="s">
        <v>99</v>
      </c>
      <c r="C24" s="11">
        <f>D24+E24</f>
        <v>0</v>
      </c>
      <c r="D24" s="12"/>
      <c r="E24" s="13"/>
      <c r="F24" s="11">
        <f>G24+H24</f>
        <v>0</v>
      </c>
      <c r="G24" s="12"/>
      <c r="H24" s="13"/>
      <c r="I24" s="11">
        <f>J24+K24</f>
        <v>200</v>
      </c>
      <c r="J24" s="12">
        <v>200</v>
      </c>
      <c r="K24" s="13"/>
      <c r="L24" s="13">
        <f>SUM(M24:N24)</f>
        <v>200</v>
      </c>
      <c r="M24" s="12">
        <f>+D24-G24+J24</f>
        <v>200</v>
      </c>
      <c r="N24" s="12">
        <f>+E24-H24+K24</f>
        <v>0</v>
      </c>
      <c r="O24" s="16"/>
      <c r="P24" s="18">
        <f t="shared" si="6"/>
        <v>0</v>
      </c>
    </row>
    <row r="25" spans="1:16" s="8" customFormat="1" ht="36.75" customHeight="1">
      <c r="A25" s="45">
        <v>2</v>
      </c>
      <c r="B25" s="5" t="s">
        <v>111</v>
      </c>
      <c r="C25" s="6">
        <f>C26+C29</f>
        <v>150</v>
      </c>
      <c r="D25" s="6">
        <f t="shared" ref="D25:N25" si="16">D26+D29</f>
        <v>150</v>
      </c>
      <c r="E25" s="6">
        <f t="shared" si="16"/>
        <v>0</v>
      </c>
      <c r="F25" s="6">
        <f t="shared" si="16"/>
        <v>150</v>
      </c>
      <c r="G25" s="6">
        <f t="shared" si="16"/>
        <v>150</v>
      </c>
      <c r="H25" s="6">
        <f t="shared" si="16"/>
        <v>0</v>
      </c>
      <c r="I25" s="6">
        <f t="shared" si="16"/>
        <v>300</v>
      </c>
      <c r="J25" s="6">
        <f t="shared" si="16"/>
        <v>300</v>
      </c>
      <c r="K25" s="6">
        <f t="shared" si="16"/>
        <v>0</v>
      </c>
      <c r="L25" s="6">
        <f t="shared" si="16"/>
        <v>300</v>
      </c>
      <c r="M25" s="6">
        <f t="shared" si="16"/>
        <v>300</v>
      </c>
      <c r="N25" s="6">
        <f t="shared" si="16"/>
        <v>0</v>
      </c>
      <c r="O25" s="47"/>
      <c r="P25" s="18">
        <f t="shared" si="6"/>
        <v>0</v>
      </c>
    </row>
    <row r="26" spans="1:16" s="7" customFormat="1" ht="26.25" customHeight="1">
      <c r="A26" s="9" t="s">
        <v>48</v>
      </c>
      <c r="B26" s="10" t="s">
        <v>69</v>
      </c>
      <c r="C26" s="11">
        <f>SUM(C27:C28)</f>
        <v>150</v>
      </c>
      <c r="D26" s="11">
        <f t="shared" ref="D26:N26" si="17">SUM(D27:D28)</f>
        <v>150</v>
      </c>
      <c r="E26" s="11">
        <f t="shared" si="17"/>
        <v>0</v>
      </c>
      <c r="F26" s="11">
        <f t="shared" si="17"/>
        <v>150</v>
      </c>
      <c r="G26" s="11">
        <f t="shared" si="17"/>
        <v>150</v>
      </c>
      <c r="H26" s="11">
        <f t="shared" si="17"/>
        <v>0</v>
      </c>
      <c r="I26" s="11">
        <f t="shared" si="17"/>
        <v>150</v>
      </c>
      <c r="J26" s="11">
        <f t="shared" si="17"/>
        <v>150</v>
      </c>
      <c r="K26" s="11">
        <f t="shared" si="17"/>
        <v>0</v>
      </c>
      <c r="L26" s="11">
        <f t="shared" si="17"/>
        <v>150</v>
      </c>
      <c r="M26" s="11">
        <f t="shared" si="17"/>
        <v>150</v>
      </c>
      <c r="N26" s="11">
        <f t="shared" si="17"/>
        <v>0</v>
      </c>
      <c r="O26" s="16"/>
      <c r="P26" s="18">
        <f t="shared" si="6"/>
        <v>0</v>
      </c>
    </row>
    <row r="27" spans="1:16" s="7" customFormat="1" ht="26.25" customHeight="1">
      <c r="A27" s="9" t="s">
        <v>47</v>
      </c>
      <c r="B27" s="10" t="s">
        <v>70</v>
      </c>
      <c r="C27" s="11">
        <f t="shared" ref="C27:C41" si="18">D27+E27</f>
        <v>150</v>
      </c>
      <c r="D27" s="12">
        <v>150</v>
      </c>
      <c r="E27" s="13"/>
      <c r="F27" s="13">
        <f>SUM(G27:H27)</f>
        <v>150</v>
      </c>
      <c r="G27" s="12">
        <f t="shared" ref="G27" si="19">+D27</f>
        <v>150</v>
      </c>
      <c r="H27" s="13"/>
      <c r="I27" s="13">
        <f t="shared" ref="I27:I41" si="20">SUM(J27:K27)</f>
        <v>0</v>
      </c>
      <c r="J27" s="12"/>
      <c r="K27" s="13"/>
      <c r="L27" s="13">
        <f t="shared" ref="L27:L41" si="21">SUM(M27:N27)</f>
        <v>0</v>
      </c>
      <c r="M27" s="12">
        <f t="shared" ref="M27:M41" si="22">+D27-G27+J27</f>
        <v>0</v>
      </c>
      <c r="N27" s="12">
        <f t="shared" ref="N27:N41" si="23">+E27-H27+K27</f>
        <v>0</v>
      </c>
      <c r="O27" s="16"/>
      <c r="P27" s="18">
        <f t="shared" si="6"/>
        <v>0</v>
      </c>
    </row>
    <row r="28" spans="1:16" s="44" customFormat="1" ht="26.25" customHeight="1">
      <c r="A28" s="9" t="s">
        <v>47</v>
      </c>
      <c r="B28" s="10" t="s">
        <v>121</v>
      </c>
      <c r="C28" s="11">
        <f t="shared" ref="C28" si="24">D28+E28</f>
        <v>0</v>
      </c>
      <c r="D28" s="12"/>
      <c r="E28" s="13"/>
      <c r="F28" s="13">
        <f>SUM(G28:H28)</f>
        <v>0</v>
      </c>
      <c r="G28" s="12"/>
      <c r="H28" s="13"/>
      <c r="I28" s="13">
        <f t="shared" ref="I28" si="25">SUM(J28:K28)</f>
        <v>150</v>
      </c>
      <c r="J28" s="12">
        <v>150</v>
      </c>
      <c r="K28" s="13"/>
      <c r="L28" s="13">
        <f t="shared" ref="L28" si="26">SUM(M28:N28)</f>
        <v>150</v>
      </c>
      <c r="M28" s="12">
        <f t="shared" ref="M28" si="27">+D28-G28+J28</f>
        <v>150</v>
      </c>
      <c r="N28" s="12">
        <f t="shared" ref="N28" si="28">+E28-H28+K28</f>
        <v>0</v>
      </c>
      <c r="O28" s="16"/>
      <c r="P28" s="18">
        <f t="shared" ref="P28" si="29">+D28-G28</f>
        <v>0</v>
      </c>
    </row>
    <row r="29" spans="1:16" s="7" customFormat="1" ht="26.25" customHeight="1">
      <c r="A29" s="9" t="s">
        <v>49</v>
      </c>
      <c r="B29" s="10" t="s">
        <v>71</v>
      </c>
      <c r="C29" s="11">
        <f>C30</f>
        <v>0</v>
      </c>
      <c r="D29" s="11">
        <f t="shared" ref="D29:N29" si="30">D30</f>
        <v>0</v>
      </c>
      <c r="E29" s="11">
        <f t="shared" si="30"/>
        <v>0</v>
      </c>
      <c r="F29" s="11">
        <f t="shared" si="30"/>
        <v>0</v>
      </c>
      <c r="G29" s="11">
        <f t="shared" si="30"/>
        <v>0</v>
      </c>
      <c r="H29" s="11">
        <f t="shared" si="30"/>
        <v>0</v>
      </c>
      <c r="I29" s="11">
        <f t="shared" si="30"/>
        <v>150</v>
      </c>
      <c r="J29" s="11">
        <f t="shared" si="30"/>
        <v>150</v>
      </c>
      <c r="K29" s="11">
        <f t="shared" si="30"/>
        <v>0</v>
      </c>
      <c r="L29" s="11">
        <f t="shared" si="30"/>
        <v>150</v>
      </c>
      <c r="M29" s="11">
        <f t="shared" si="30"/>
        <v>150</v>
      </c>
      <c r="N29" s="11">
        <f t="shared" si="30"/>
        <v>0</v>
      </c>
      <c r="O29" s="16"/>
      <c r="P29" s="18">
        <f t="shared" si="6"/>
        <v>0</v>
      </c>
    </row>
    <row r="30" spans="1:16" s="7" customFormat="1" ht="26.25" customHeight="1">
      <c r="A30" s="9" t="s">
        <v>47</v>
      </c>
      <c r="B30" s="10" t="s">
        <v>37</v>
      </c>
      <c r="C30" s="11">
        <f t="shared" si="18"/>
        <v>0</v>
      </c>
      <c r="D30" s="12"/>
      <c r="E30" s="13"/>
      <c r="F30" s="13">
        <f t="shared" ref="F30:F41" si="31">SUM(G30:H30)</f>
        <v>0</v>
      </c>
      <c r="G30" s="12">
        <f t="shared" ref="G30" si="32">+D30</f>
        <v>0</v>
      </c>
      <c r="H30" s="13"/>
      <c r="I30" s="13">
        <f t="shared" si="20"/>
        <v>150</v>
      </c>
      <c r="J30" s="12">
        <v>150</v>
      </c>
      <c r="K30" s="13"/>
      <c r="L30" s="13">
        <f t="shared" si="21"/>
        <v>150</v>
      </c>
      <c r="M30" s="12">
        <f t="shared" si="22"/>
        <v>150</v>
      </c>
      <c r="N30" s="12">
        <f t="shared" si="23"/>
        <v>0</v>
      </c>
      <c r="O30" s="16"/>
      <c r="P30" s="18">
        <f t="shared" si="6"/>
        <v>0</v>
      </c>
    </row>
    <row r="31" spans="1:16" s="8" customFormat="1" ht="26.25" customHeight="1">
      <c r="A31" s="45">
        <v>3</v>
      </c>
      <c r="B31" s="5" t="s">
        <v>72</v>
      </c>
      <c r="C31" s="6">
        <f>C32+C34+C36</f>
        <v>980</v>
      </c>
      <c r="D31" s="6">
        <f t="shared" ref="D31:N31" si="33">D32+D34+D36</f>
        <v>980</v>
      </c>
      <c r="E31" s="6">
        <f t="shared" si="33"/>
        <v>0</v>
      </c>
      <c r="F31" s="6">
        <f t="shared" si="33"/>
        <v>980</v>
      </c>
      <c r="G31" s="6">
        <f t="shared" si="33"/>
        <v>980</v>
      </c>
      <c r="H31" s="6">
        <f t="shared" si="33"/>
        <v>0</v>
      </c>
      <c r="I31" s="6">
        <f t="shared" si="33"/>
        <v>45</v>
      </c>
      <c r="J31" s="6">
        <f t="shared" si="33"/>
        <v>45</v>
      </c>
      <c r="K31" s="6">
        <f t="shared" si="33"/>
        <v>0</v>
      </c>
      <c r="L31" s="6">
        <f t="shared" si="33"/>
        <v>45</v>
      </c>
      <c r="M31" s="6">
        <f t="shared" si="33"/>
        <v>45</v>
      </c>
      <c r="N31" s="6">
        <f t="shared" si="33"/>
        <v>0</v>
      </c>
      <c r="O31" s="47"/>
      <c r="P31" s="18">
        <f t="shared" si="6"/>
        <v>0</v>
      </c>
    </row>
    <row r="32" spans="1:16" s="7" customFormat="1" ht="34.5" customHeight="1">
      <c r="A32" s="9" t="s">
        <v>50</v>
      </c>
      <c r="B32" s="10" t="s">
        <v>73</v>
      </c>
      <c r="C32" s="11">
        <f>C33</f>
        <v>45</v>
      </c>
      <c r="D32" s="11">
        <f t="shared" ref="D32:N32" si="34">D33</f>
        <v>45</v>
      </c>
      <c r="E32" s="11">
        <f t="shared" si="34"/>
        <v>0</v>
      </c>
      <c r="F32" s="11">
        <f t="shared" si="34"/>
        <v>45</v>
      </c>
      <c r="G32" s="11">
        <f t="shared" si="34"/>
        <v>45</v>
      </c>
      <c r="H32" s="11">
        <f t="shared" si="34"/>
        <v>0</v>
      </c>
      <c r="I32" s="11">
        <f t="shared" si="34"/>
        <v>0</v>
      </c>
      <c r="J32" s="11">
        <f t="shared" si="34"/>
        <v>0</v>
      </c>
      <c r="K32" s="11">
        <f t="shared" si="34"/>
        <v>0</v>
      </c>
      <c r="L32" s="11">
        <f t="shared" si="34"/>
        <v>0</v>
      </c>
      <c r="M32" s="11">
        <f t="shared" si="34"/>
        <v>0</v>
      </c>
      <c r="N32" s="11">
        <f t="shared" si="34"/>
        <v>0</v>
      </c>
      <c r="O32" s="16"/>
      <c r="P32" s="18">
        <f t="shared" si="6"/>
        <v>0</v>
      </c>
    </row>
    <row r="33" spans="1:16" s="7" customFormat="1" ht="26.25" customHeight="1">
      <c r="A33" s="9" t="s">
        <v>47</v>
      </c>
      <c r="B33" s="10" t="s">
        <v>75</v>
      </c>
      <c r="C33" s="11">
        <f t="shared" ref="C33" si="35">D33+E33</f>
        <v>45</v>
      </c>
      <c r="D33" s="12">
        <v>45</v>
      </c>
      <c r="E33" s="13"/>
      <c r="F33" s="13">
        <f t="shared" ref="F33" si="36">SUM(G33:H33)</f>
        <v>45</v>
      </c>
      <c r="G33" s="12">
        <f t="shared" ref="G33" si="37">+D33</f>
        <v>45</v>
      </c>
      <c r="H33" s="13"/>
      <c r="I33" s="13">
        <f t="shared" ref="I33" si="38">SUM(J33:K33)</f>
        <v>0</v>
      </c>
      <c r="J33" s="12"/>
      <c r="K33" s="13"/>
      <c r="L33" s="13">
        <f t="shared" ref="L33" si="39">SUM(M33:N33)</f>
        <v>0</v>
      </c>
      <c r="M33" s="12">
        <f t="shared" ref="M33" si="40">+D33-G33+J33</f>
        <v>0</v>
      </c>
      <c r="N33" s="12">
        <f t="shared" ref="N33" si="41">+E33-H33+K33</f>
        <v>0</v>
      </c>
      <c r="O33" s="16"/>
      <c r="P33" s="18">
        <f t="shared" si="6"/>
        <v>0</v>
      </c>
    </row>
    <row r="34" spans="1:16" s="7" customFormat="1" ht="26.25" customHeight="1">
      <c r="A34" s="9" t="s">
        <v>51</v>
      </c>
      <c r="B34" s="10" t="s">
        <v>41</v>
      </c>
      <c r="C34" s="11">
        <f>C35</f>
        <v>0</v>
      </c>
      <c r="D34" s="11">
        <f t="shared" ref="D34:N34" si="42">D35</f>
        <v>0</v>
      </c>
      <c r="E34" s="11">
        <f t="shared" si="42"/>
        <v>0</v>
      </c>
      <c r="F34" s="11">
        <f t="shared" si="42"/>
        <v>0</v>
      </c>
      <c r="G34" s="11">
        <f t="shared" si="42"/>
        <v>0</v>
      </c>
      <c r="H34" s="11">
        <f t="shared" si="42"/>
        <v>0</v>
      </c>
      <c r="I34" s="11">
        <f t="shared" si="42"/>
        <v>45</v>
      </c>
      <c r="J34" s="11">
        <f t="shared" si="42"/>
        <v>45</v>
      </c>
      <c r="K34" s="11">
        <f t="shared" si="42"/>
        <v>0</v>
      </c>
      <c r="L34" s="11">
        <f t="shared" si="42"/>
        <v>45</v>
      </c>
      <c r="M34" s="11">
        <f t="shared" si="42"/>
        <v>45</v>
      </c>
      <c r="N34" s="11">
        <f t="shared" si="42"/>
        <v>0</v>
      </c>
      <c r="O34" s="16"/>
      <c r="P34" s="18">
        <f t="shared" si="6"/>
        <v>0</v>
      </c>
    </row>
    <row r="35" spans="1:16" s="7" customFormat="1" ht="26.25" customHeight="1">
      <c r="A35" s="9" t="s">
        <v>47</v>
      </c>
      <c r="B35" s="10" t="s">
        <v>75</v>
      </c>
      <c r="C35" s="11">
        <f t="shared" ref="C35:C40" si="43">D35+E35</f>
        <v>0</v>
      </c>
      <c r="D35" s="12"/>
      <c r="E35" s="13"/>
      <c r="F35" s="13">
        <f t="shared" ref="F35:F40" si="44">SUM(G35:H35)</f>
        <v>0</v>
      </c>
      <c r="G35" s="12">
        <f t="shared" ref="G35:G37" si="45">+D35</f>
        <v>0</v>
      </c>
      <c r="H35" s="13"/>
      <c r="I35" s="13">
        <f t="shared" ref="I35:I40" si="46">SUM(J35:K35)</f>
        <v>45</v>
      </c>
      <c r="J35" s="12">
        <v>45</v>
      </c>
      <c r="K35" s="13"/>
      <c r="L35" s="13">
        <f t="shared" ref="L35:L40" si="47">SUM(M35:N35)</f>
        <v>45</v>
      </c>
      <c r="M35" s="12">
        <f t="shared" ref="M35:M37" si="48">+D35-G35+J35</f>
        <v>45</v>
      </c>
      <c r="N35" s="12">
        <f t="shared" ref="N35:N40" si="49">+E35-H35+K35</f>
        <v>0</v>
      </c>
      <c r="O35" s="16"/>
      <c r="P35" s="18">
        <f t="shared" si="6"/>
        <v>0</v>
      </c>
    </row>
    <row r="36" spans="1:16" s="44" customFormat="1" ht="31.5">
      <c r="A36" s="9" t="s">
        <v>116</v>
      </c>
      <c r="B36" s="10" t="s">
        <v>117</v>
      </c>
      <c r="C36" s="11">
        <f>C37</f>
        <v>935</v>
      </c>
      <c r="D36" s="11">
        <f t="shared" ref="D36:K36" si="50">D37</f>
        <v>935</v>
      </c>
      <c r="E36" s="11">
        <f t="shared" si="50"/>
        <v>0</v>
      </c>
      <c r="F36" s="11">
        <f t="shared" si="50"/>
        <v>935</v>
      </c>
      <c r="G36" s="11">
        <f t="shared" si="50"/>
        <v>935</v>
      </c>
      <c r="H36" s="11">
        <f t="shared" si="50"/>
        <v>0</v>
      </c>
      <c r="I36" s="11">
        <f t="shared" si="50"/>
        <v>0</v>
      </c>
      <c r="J36" s="11">
        <f t="shared" si="50"/>
        <v>0</v>
      </c>
      <c r="K36" s="11">
        <f t="shared" si="50"/>
        <v>0</v>
      </c>
      <c r="L36" s="13">
        <f t="shared" si="47"/>
        <v>0</v>
      </c>
      <c r="M36" s="12">
        <f t="shared" si="48"/>
        <v>0</v>
      </c>
      <c r="N36" s="12">
        <f t="shared" si="49"/>
        <v>0</v>
      </c>
      <c r="O36" s="16"/>
      <c r="P36" s="18">
        <f t="shared" si="6"/>
        <v>0</v>
      </c>
    </row>
    <row r="37" spans="1:16" s="44" customFormat="1" ht="26.25" customHeight="1">
      <c r="A37" s="9" t="s">
        <v>47</v>
      </c>
      <c r="B37" s="10" t="s">
        <v>118</v>
      </c>
      <c r="C37" s="11">
        <f t="shared" si="43"/>
        <v>935</v>
      </c>
      <c r="D37" s="12">
        <v>935</v>
      </c>
      <c r="E37" s="13"/>
      <c r="F37" s="13">
        <f t="shared" si="44"/>
        <v>935</v>
      </c>
      <c r="G37" s="12">
        <f t="shared" si="45"/>
        <v>935</v>
      </c>
      <c r="H37" s="13"/>
      <c r="I37" s="13">
        <f t="shared" si="46"/>
        <v>0</v>
      </c>
      <c r="J37" s="12"/>
      <c r="K37" s="13"/>
      <c r="L37" s="13">
        <f t="shared" si="47"/>
        <v>0</v>
      </c>
      <c r="M37" s="12">
        <f t="shared" si="48"/>
        <v>0</v>
      </c>
      <c r="N37" s="12">
        <f t="shared" si="49"/>
        <v>0</v>
      </c>
      <c r="O37" s="16"/>
      <c r="P37" s="18">
        <f t="shared" si="6"/>
        <v>0</v>
      </c>
    </row>
    <row r="38" spans="1:16" s="8" customFormat="1" ht="50.25" customHeight="1">
      <c r="A38" s="45">
        <v>4</v>
      </c>
      <c r="B38" s="5" t="s">
        <v>74</v>
      </c>
      <c r="C38" s="6">
        <f>C39</f>
        <v>0</v>
      </c>
      <c r="D38" s="6">
        <f t="shared" ref="D38:N38" si="51">D39</f>
        <v>0</v>
      </c>
      <c r="E38" s="6">
        <f t="shared" si="51"/>
        <v>0</v>
      </c>
      <c r="F38" s="6">
        <f t="shared" si="51"/>
        <v>0</v>
      </c>
      <c r="G38" s="6">
        <f t="shared" si="51"/>
        <v>0</v>
      </c>
      <c r="H38" s="6">
        <f t="shared" si="51"/>
        <v>0</v>
      </c>
      <c r="I38" s="6">
        <f t="shared" si="51"/>
        <v>525.46699999999998</v>
      </c>
      <c r="J38" s="6">
        <f t="shared" si="51"/>
        <v>525.46699999999998</v>
      </c>
      <c r="K38" s="6">
        <f t="shared" si="51"/>
        <v>0</v>
      </c>
      <c r="L38" s="6">
        <f t="shared" si="51"/>
        <v>525.46699999999998</v>
      </c>
      <c r="M38" s="6">
        <f t="shared" si="51"/>
        <v>525.46699999999998</v>
      </c>
      <c r="N38" s="6">
        <f t="shared" si="51"/>
        <v>0</v>
      </c>
      <c r="O38" s="47"/>
      <c r="P38" s="18">
        <f t="shared" si="6"/>
        <v>0</v>
      </c>
    </row>
    <row r="39" spans="1:16" s="7" customFormat="1" ht="34.5" customHeight="1">
      <c r="A39" s="9" t="s">
        <v>52</v>
      </c>
      <c r="B39" s="10" t="s">
        <v>44</v>
      </c>
      <c r="C39" s="11">
        <f>SUM(C40:C42)</f>
        <v>0</v>
      </c>
      <c r="D39" s="11">
        <f t="shared" ref="D39:N39" si="52">SUM(D40:D42)</f>
        <v>0</v>
      </c>
      <c r="E39" s="11">
        <f t="shared" si="52"/>
        <v>0</v>
      </c>
      <c r="F39" s="11">
        <f t="shared" si="52"/>
        <v>0</v>
      </c>
      <c r="G39" s="11">
        <f t="shared" si="52"/>
        <v>0</v>
      </c>
      <c r="H39" s="11">
        <f t="shared" si="52"/>
        <v>0</v>
      </c>
      <c r="I39" s="11">
        <f t="shared" si="52"/>
        <v>525.46699999999998</v>
      </c>
      <c r="J39" s="11">
        <f t="shared" si="52"/>
        <v>525.46699999999998</v>
      </c>
      <c r="K39" s="11">
        <f t="shared" si="52"/>
        <v>0</v>
      </c>
      <c r="L39" s="11">
        <f t="shared" si="52"/>
        <v>525.46699999999998</v>
      </c>
      <c r="M39" s="11">
        <f t="shared" si="52"/>
        <v>525.46699999999998</v>
      </c>
      <c r="N39" s="11">
        <f t="shared" si="52"/>
        <v>0</v>
      </c>
      <c r="O39" s="16"/>
      <c r="P39" s="18">
        <f t="shared" si="6"/>
        <v>0</v>
      </c>
    </row>
    <row r="40" spans="1:16" s="7" customFormat="1" ht="25.5" customHeight="1">
      <c r="A40" s="9" t="s">
        <v>47</v>
      </c>
      <c r="B40" s="10" t="s">
        <v>43</v>
      </c>
      <c r="C40" s="11">
        <f t="shared" si="43"/>
        <v>0</v>
      </c>
      <c r="D40" s="12"/>
      <c r="E40" s="13"/>
      <c r="F40" s="13">
        <f t="shared" si="44"/>
        <v>0</v>
      </c>
      <c r="G40" s="12"/>
      <c r="H40" s="13"/>
      <c r="I40" s="13">
        <f t="shared" si="46"/>
        <v>125.467</v>
      </c>
      <c r="J40" s="12">
        <v>125.467</v>
      </c>
      <c r="K40" s="13"/>
      <c r="L40" s="13">
        <f t="shared" si="47"/>
        <v>125.467</v>
      </c>
      <c r="M40" s="12">
        <f>+D40-G40+J40</f>
        <v>125.467</v>
      </c>
      <c r="N40" s="12">
        <f t="shared" si="49"/>
        <v>0</v>
      </c>
      <c r="O40" s="16"/>
      <c r="P40" s="18">
        <f t="shared" si="6"/>
        <v>0</v>
      </c>
    </row>
    <row r="41" spans="1:16" s="7" customFormat="1" ht="33.75" customHeight="1">
      <c r="A41" s="9" t="s">
        <v>47</v>
      </c>
      <c r="B41" s="10" t="s">
        <v>76</v>
      </c>
      <c r="C41" s="11">
        <f t="shared" si="18"/>
        <v>0</v>
      </c>
      <c r="D41" s="12"/>
      <c r="E41" s="13"/>
      <c r="F41" s="13">
        <f t="shared" si="31"/>
        <v>0</v>
      </c>
      <c r="G41" s="12"/>
      <c r="H41" s="13"/>
      <c r="I41" s="13">
        <f t="shared" si="20"/>
        <v>165</v>
      </c>
      <c r="J41" s="12">
        <v>165</v>
      </c>
      <c r="K41" s="13"/>
      <c r="L41" s="13">
        <f t="shared" si="21"/>
        <v>165</v>
      </c>
      <c r="M41" s="12">
        <f t="shared" si="22"/>
        <v>165</v>
      </c>
      <c r="N41" s="12">
        <f t="shared" si="23"/>
        <v>0</v>
      </c>
      <c r="O41" s="16"/>
      <c r="P41" s="18">
        <f t="shared" si="6"/>
        <v>0</v>
      </c>
    </row>
    <row r="42" spans="1:16" s="44" customFormat="1" ht="33.75" customHeight="1">
      <c r="A42" s="9" t="s">
        <v>47</v>
      </c>
      <c r="B42" s="10" t="s">
        <v>120</v>
      </c>
      <c r="C42" s="11">
        <f t="shared" ref="C42" si="53">D42+E42</f>
        <v>0</v>
      </c>
      <c r="D42" s="12"/>
      <c r="E42" s="13"/>
      <c r="F42" s="13">
        <f t="shared" ref="F42" si="54">SUM(G42:H42)</f>
        <v>0</v>
      </c>
      <c r="G42" s="12"/>
      <c r="H42" s="13"/>
      <c r="I42" s="13">
        <f t="shared" ref="I42" si="55">SUM(J42:K42)</f>
        <v>235</v>
      </c>
      <c r="J42" s="12">
        <f>125+110</f>
        <v>235</v>
      </c>
      <c r="K42" s="13"/>
      <c r="L42" s="13">
        <f t="shared" ref="L42" si="56">SUM(M42:N42)</f>
        <v>235</v>
      </c>
      <c r="M42" s="12">
        <f t="shared" ref="M42" si="57">+D42-G42+J42</f>
        <v>235</v>
      </c>
      <c r="N42" s="12">
        <f t="shared" ref="N42" si="58">+E42-H42+K42</f>
        <v>0</v>
      </c>
      <c r="O42" s="16"/>
      <c r="P42" s="18">
        <f t="shared" ref="P42" si="59">+D42-G42</f>
        <v>0</v>
      </c>
    </row>
    <row r="43" spans="1:16" s="8" customFormat="1" ht="49.5" customHeight="1">
      <c r="A43" s="45">
        <v>5</v>
      </c>
      <c r="B43" s="5" t="s">
        <v>79</v>
      </c>
      <c r="C43" s="6">
        <f>C44+C46+C48+C50+C52</f>
        <v>3855</v>
      </c>
      <c r="D43" s="6">
        <f t="shared" ref="D43:N43" si="60">D44+D46+D48+D50+D52</f>
        <v>3855</v>
      </c>
      <c r="E43" s="6">
        <f t="shared" si="60"/>
        <v>0</v>
      </c>
      <c r="F43" s="6">
        <f t="shared" si="60"/>
        <v>3855</v>
      </c>
      <c r="G43" s="6">
        <f t="shared" si="60"/>
        <v>3855</v>
      </c>
      <c r="H43" s="6">
        <f t="shared" si="60"/>
        <v>0</v>
      </c>
      <c r="I43" s="6">
        <f t="shared" si="60"/>
        <v>0</v>
      </c>
      <c r="J43" s="6">
        <f t="shared" si="60"/>
        <v>0</v>
      </c>
      <c r="K43" s="6">
        <f t="shared" si="60"/>
        <v>0</v>
      </c>
      <c r="L43" s="6">
        <f t="shared" si="60"/>
        <v>0</v>
      </c>
      <c r="M43" s="6">
        <f t="shared" si="60"/>
        <v>0</v>
      </c>
      <c r="N43" s="6">
        <f t="shared" si="60"/>
        <v>0</v>
      </c>
      <c r="O43" s="47"/>
      <c r="P43" s="18">
        <f t="shared" si="6"/>
        <v>0</v>
      </c>
    </row>
    <row r="44" spans="1:16" s="7" customFormat="1" ht="65.25" customHeight="1">
      <c r="A44" s="9" t="s">
        <v>54</v>
      </c>
      <c r="B44" s="10" t="s">
        <v>80</v>
      </c>
      <c r="C44" s="11">
        <f>+C45</f>
        <v>1000</v>
      </c>
      <c r="D44" s="11">
        <f>+D45</f>
        <v>1000</v>
      </c>
      <c r="E44" s="11">
        <f t="shared" ref="E44:N44" si="61">+E45</f>
        <v>0</v>
      </c>
      <c r="F44" s="11">
        <f t="shared" si="61"/>
        <v>1000</v>
      </c>
      <c r="G44" s="11">
        <f t="shared" si="61"/>
        <v>1000</v>
      </c>
      <c r="H44" s="11">
        <f t="shared" si="61"/>
        <v>0</v>
      </c>
      <c r="I44" s="11">
        <f t="shared" si="61"/>
        <v>0</v>
      </c>
      <c r="J44" s="11">
        <f t="shared" si="61"/>
        <v>0</v>
      </c>
      <c r="K44" s="11">
        <f t="shared" si="61"/>
        <v>0</v>
      </c>
      <c r="L44" s="11">
        <f t="shared" si="61"/>
        <v>0</v>
      </c>
      <c r="M44" s="11">
        <f t="shared" si="61"/>
        <v>0</v>
      </c>
      <c r="N44" s="11">
        <f t="shared" si="61"/>
        <v>0</v>
      </c>
      <c r="O44" s="16"/>
      <c r="P44" s="18">
        <f t="shared" si="6"/>
        <v>0</v>
      </c>
    </row>
    <row r="45" spans="1:16" s="7" customFormat="1" ht="25.5" customHeight="1">
      <c r="A45" s="9" t="s">
        <v>47</v>
      </c>
      <c r="B45" s="10" t="s">
        <v>84</v>
      </c>
      <c r="C45" s="11">
        <f>D45+E45</f>
        <v>1000</v>
      </c>
      <c r="D45" s="12">
        <v>1000</v>
      </c>
      <c r="E45" s="13"/>
      <c r="F45" s="11">
        <f>G45+H45</f>
        <v>1000</v>
      </c>
      <c r="G45" s="12">
        <v>1000</v>
      </c>
      <c r="H45" s="13"/>
      <c r="I45" s="11">
        <f>J45+K45</f>
        <v>0</v>
      </c>
      <c r="J45" s="12"/>
      <c r="K45" s="13"/>
      <c r="L45" s="13">
        <f>SUM(M45:N45)</f>
        <v>0</v>
      </c>
      <c r="M45" s="12">
        <f>+D45-G45+J45</f>
        <v>0</v>
      </c>
      <c r="N45" s="12">
        <f>+E45-H45+K45</f>
        <v>0</v>
      </c>
      <c r="O45" s="16"/>
      <c r="P45" s="18">
        <f t="shared" si="6"/>
        <v>0</v>
      </c>
    </row>
    <row r="46" spans="1:16" s="7" customFormat="1" ht="49.5" customHeight="1">
      <c r="A46" s="9" t="s">
        <v>55</v>
      </c>
      <c r="B46" s="10" t="s">
        <v>81</v>
      </c>
      <c r="C46" s="11">
        <f>+C47</f>
        <v>600</v>
      </c>
      <c r="D46" s="11">
        <f t="shared" ref="D46:N46" si="62">+D47</f>
        <v>600</v>
      </c>
      <c r="E46" s="11">
        <f t="shared" si="62"/>
        <v>0</v>
      </c>
      <c r="F46" s="11">
        <f t="shared" si="62"/>
        <v>600</v>
      </c>
      <c r="G46" s="11">
        <f t="shared" si="62"/>
        <v>600</v>
      </c>
      <c r="H46" s="11">
        <f t="shared" si="62"/>
        <v>0</v>
      </c>
      <c r="I46" s="11">
        <f t="shared" si="62"/>
        <v>0</v>
      </c>
      <c r="J46" s="11">
        <f t="shared" si="62"/>
        <v>0</v>
      </c>
      <c r="K46" s="11">
        <f t="shared" si="62"/>
        <v>0</v>
      </c>
      <c r="L46" s="11">
        <f t="shared" si="62"/>
        <v>0</v>
      </c>
      <c r="M46" s="11">
        <f t="shared" si="62"/>
        <v>0</v>
      </c>
      <c r="N46" s="11">
        <f t="shared" si="62"/>
        <v>0</v>
      </c>
      <c r="O46" s="16"/>
      <c r="P46" s="18">
        <f t="shared" si="6"/>
        <v>0</v>
      </c>
    </row>
    <row r="47" spans="1:16" s="7" customFormat="1" ht="24" customHeight="1">
      <c r="A47" s="9" t="s">
        <v>47</v>
      </c>
      <c r="B47" s="10" t="s">
        <v>85</v>
      </c>
      <c r="C47" s="11">
        <f>D47+E47</f>
        <v>600</v>
      </c>
      <c r="D47" s="12">
        <v>600</v>
      </c>
      <c r="E47" s="13"/>
      <c r="F47" s="11">
        <f>G47+H47</f>
        <v>600</v>
      </c>
      <c r="G47" s="12">
        <v>600</v>
      </c>
      <c r="H47" s="13"/>
      <c r="I47" s="11">
        <f>J47+K47</f>
        <v>0</v>
      </c>
      <c r="J47" s="12"/>
      <c r="K47" s="13"/>
      <c r="L47" s="13">
        <f>SUM(M47:N47)</f>
        <v>0</v>
      </c>
      <c r="M47" s="12">
        <f>+D47-G47+J47</f>
        <v>0</v>
      </c>
      <c r="N47" s="12">
        <f>+E47-H47+K47</f>
        <v>0</v>
      </c>
      <c r="O47" s="16"/>
      <c r="P47" s="18">
        <f t="shared" si="6"/>
        <v>0</v>
      </c>
    </row>
    <row r="48" spans="1:16" s="7" customFormat="1" ht="35.25" customHeight="1">
      <c r="A48" s="9" t="s">
        <v>86</v>
      </c>
      <c r="B48" s="10" t="s">
        <v>82</v>
      </c>
      <c r="C48" s="11">
        <f>+C49</f>
        <v>150</v>
      </c>
      <c r="D48" s="11">
        <f t="shared" ref="D48:N48" si="63">+D49</f>
        <v>150</v>
      </c>
      <c r="E48" s="11">
        <f t="shared" si="63"/>
        <v>0</v>
      </c>
      <c r="F48" s="11">
        <f t="shared" si="63"/>
        <v>150</v>
      </c>
      <c r="G48" s="11">
        <f t="shared" si="63"/>
        <v>150</v>
      </c>
      <c r="H48" s="11">
        <f t="shared" si="63"/>
        <v>0</v>
      </c>
      <c r="I48" s="11">
        <f t="shared" si="63"/>
        <v>0</v>
      </c>
      <c r="J48" s="11">
        <f t="shared" si="63"/>
        <v>0</v>
      </c>
      <c r="K48" s="11">
        <f t="shared" si="63"/>
        <v>0</v>
      </c>
      <c r="L48" s="11">
        <f t="shared" si="63"/>
        <v>0</v>
      </c>
      <c r="M48" s="11">
        <f t="shared" si="63"/>
        <v>0</v>
      </c>
      <c r="N48" s="11">
        <f t="shared" si="63"/>
        <v>0</v>
      </c>
      <c r="O48" s="16"/>
      <c r="P48" s="18">
        <f t="shared" si="6"/>
        <v>0</v>
      </c>
    </row>
    <row r="49" spans="1:16" s="7" customFormat="1" ht="20.25" customHeight="1">
      <c r="A49" s="9" t="s">
        <v>47</v>
      </c>
      <c r="B49" s="10" t="s">
        <v>89</v>
      </c>
      <c r="C49" s="11">
        <f>D49+E49</f>
        <v>150</v>
      </c>
      <c r="D49" s="12">
        <v>150</v>
      </c>
      <c r="E49" s="13"/>
      <c r="F49" s="11">
        <f>G49+H49</f>
        <v>150</v>
      </c>
      <c r="G49" s="12">
        <v>150</v>
      </c>
      <c r="H49" s="13"/>
      <c r="I49" s="11">
        <f>J49+K49</f>
        <v>0</v>
      </c>
      <c r="J49" s="12"/>
      <c r="K49" s="13"/>
      <c r="L49" s="13">
        <f>SUM(M49:N49)</f>
        <v>0</v>
      </c>
      <c r="M49" s="12">
        <f>+D49-G49+J49</f>
        <v>0</v>
      </c>
      <c r="N49" s="12">
        <f>+E49-H49+K49</f>
        <v>0</v>
      </c>
      <c r="O49" s="16"/>
      <c r="P49" s="18">
        <f t="shared" si="6"/>
        <v>0</v>
      </c>
    </row>
    <row r="50" spans="1:16" s="7" customFormat="1" ht="52.5" customHeight="1">
      <c r="A50" s="9" t="s">
        <v>87</v>
      </c>
      <c r="B50" s="10" t="s">
        <v>83</v>
      </c>
      <c r="C50" s="11">
        <f>+C51</f>
        <v>700</v>
      </c>
      <c r="D50" s="11">
        <f t="shared" ref="D50:N50" si="64">+D51</f>
        <v>700</v>
      </c>
      <c r="E50" s="11">
        <f t="shared" si="64"/>
        <v>0</v>
      </c>
      <c r="F50" s="11">
        <f t="shared" si="64"/>
        <v>700</v>
      </c>
      <c r="G50" s="11">
        <f t="shared" si="64"/>
        <v>700</v>
      </c>
      <c r="H50" s="11">
        <f t="shared" si="64"/>
        <v>0</v>
      </c>
      <c r="I50" s="11">
        <f t="shared" si="64"/>
        <v>0</v>
      </c>
      <c r="J50" s="11">
        <f t="shared" si="64"/>
        <v>0</v>
      </c>
      <c r="K50" s="11">
        <f t="shared" si="64"/>
        <v>0</v>
      </c>
      <c r="L50" s="11">
        <f t="shared" si="64"/>
        <v>0</v>
      </c>
      <c r="M50" s="11">
        <f>+M51</f>
        <v>0</v>
      </c>
      <c r="N50" s="11">
        <f t="shared" si="64"/>
        <v>0</v>
      </c>
      <c r="O50" s="16"/>
      <c r="P50" s="18">
        <f t="shared" si="6"/>
        <v>0</v>
      </c>
    </row>
    <row r="51" spans="1:16" s="7" customFormat="1" ht="27" customHeight="1">
      <c r="A51" s="9" t="s">
        <v>47</v>
      </c>
      <c r="B51" s="10" t="s">
        <v>90</v>
      </c>
      <c r="C51" s="11">
        <f>D51+E51</f>
        <v>700</v>
      </c>
      <c r="D51" s="12">
        <v>700</v>
      </c>
      <c r="E51" s="13"/>
      <c r="F51" s="11">
        <f>G51+H51</f>
        <v>700</v>
      </c>
      <c r="G51" s="12">
        <v>700</v>
      </c>
      <c r="H51" s="13"/>
      <c r="I51" s="11">
        <f>J51+K51</f>
        <v>0</v>
      </c>
      <c r="J51" s="12"/>
      <c r="K51" s="13"/>
      <c r="L51" s="13">
        <f>SUM(M51:N51)</f>
        <v>0</v>
      </c>
      <c r="M51" s="12">
        <f>+D51-G51+J51</f>
        <v>0</v>
      </c>
      <c r="N51" s="12">
        <f>+E51-H51+K51</f>
        <v>0</v>
      </c>
      <c r="O51" s="16"/>
      <c r="P51" s="18">
        <f t="shared" si="6"/>
        <v>0</v>
      </c>
    </row>
    <row r="52" spans="1:16" s="7" customFormat="1" ht="50.25" customHeight="1">
      <c r="A52" s="9" t="s">
        <v>88</v>
      </c>
      <c r="B52" s="10" t="s">
        <v>113</v>
      </c>
      <c r="C52" s="11">
        <f>D52+E52</f>
        <v>1405</v>
      </c>
      <c r="D52" s="12">
        <v>1405</v>
      </c>
      <c r="E52" s="13"/>
      <c r="F52" s="11">
        <f>G52+H52</f>
        <v>1405</v>
      </c>
      <c r="G52" s="12">
        <v>1405</v>
      </c>
      <c r="H52" s="13"/>
      <c r="I52" s="11">
        <f>J52+K52</f>
        <v>0</v>
      </c>
      <c r="J52" s="12"/>
      <c r="K52" s="13"/>
      <c r="L52" s="13">
        <f>SUM(M52:N52)</f>
        <v>0</v>
      </c>
      <c r="M52" s="12">
        <f>+D52-G52+J52</f>
        <v>0</v>
      </c>
      <c r="N52" s="12">
        <f>+E52-H52+K52</f>
        <v>0</v>
      </c>
      <c r="O52" s="16"/>
      <c r="P52" s="18">
        <f t="shared" si="6"/>
        <v>0</v>
      </c>
    </row>
    <row r="53" spans="1:16" s="8" customFormat="1" ht="54" customHeight="1">
      <c r="A53" s="45">
        <v>6</v>
      </c>
      <c r="B53" s="5" t="s">
        <v>91</v>
      </c>
      <c r="C53" s="6">
        <f>C54+C60</f>
        <v>264.71300000000002</v>
      </c>
      <c r="D53" s="6">
        <f t="shared" ref="D53:N53" si="65">D54+D60</f>
        <v>264.71300000000002</v>
      </c>
      <c r="E53" s="6">
        <f t="shared" si="65"/>
        <v>0</v>
      </c>
      <c r="F53" s="6">
        <f t="shared" si="65"/>
        <v>264.71300000000002</v>
      </c>
      <c r="G53" s="6">
        <f t="shared" si="65"/>
        <v>264.71300000000002</v>
      </c>
      <c r="H53" s="6">
        <f t="shared" si="65"/>
        <v>0</v>
      </c>
      <c r="I53" s="6">
        <f t="shared" si="65"/>
        <v>1239.2460000000001</v>
      </c>
      <c r="J53" s="6">
        <f t="shared" si="65"/>
        <v>1239.2460000000001</v>
      </c>
      <c r="K53" s="6">
        <f t="shared" si="65"/>
        <v>0</v>
      </c>
      <c r="L53" s="6">
        <f t="shared" si="65"/>
        <v>1239.2460000000001</v>
      </c>
      <c r="M53" s="6">
        <f t="shared" si="65"/>
        <v>1239.2460000000001</v>
      </c>
      <c r="N53" s="6">
        <f t="shared" si="65"/>
        <v>0</v>
      </c>
      <c r="O53" s="47"/>
      <c r="P53" s="18">
        <f t="shared" si="6"/>
        <v>0</v>
      </c>
    </row>
    <row r="54" spans="1:16" s="7" customFormat="1" ht="36.75" customHeight="1">
      <c r="A54" s="9" t="s">
        <v>93</v>
      </c>
      <c r="B54" s="10" t="s">
        <v>92</v>
      </c>
      <c r="C54" s="11">
        <f>C55</f>
        <v>0</v>
      </c>
      <c r="D54" s="11">
        <f t="shared" ref="D54:N54" si="66">D55</f>
        <v>0</v>
      </c>
      <c r="E54" s="11">
        <f t="shared" si="66"/>
        <v>0</v>
      </c>
      <c r="F54" s="11">
        <f t="shared" si="66"/>
        <v>0</v>
      </c>
      <c r="G54" s="11">
        <f t="shared" si="66"/>
        <v>0</v>
      </c>
      <c r="H54" s="11">
        <f t="shared" si="66"/>
        <v>0</v>
      </c>
      <c r="I54" s="11">
        <f t="shared" si="66"/>
        <v>1239.2460000000001</v>
      </c>
      <c r="J54" s="11">
        <f t="shared" si="66"/>
        <v>1239.2460000000001</v>
      </c>
      <c r="K54" s="11">
        <f t="shared" si="66"/>
        <v>0</v>
      </c>
      <c r="L54" s="11">
        <f t="shared" si="66"/>
        <v>1239.2460000000001</v>
      </c>
      <c r="M54" s="11">
        <f t="shared" si="66"/>
        <v>1239.2460000000001</v>
      </c>
      <c r="N54" s="11">
        <f t="shared" si="66"/>
        <v>0</v>
      </c>
      <c r="O54" s="16"/>
      <c r="P54" s="18">
        <f t="shared" si="6"/>
        <v>0</v>
      </c>
    </row>
    <row r="55" spans="1:16" s="7" customFormat="1" ht="42.75" customHeight="1">
      <c r="A55" s="9" t="s">
        <v>47</v>
      </c>
      <c r="B55" s="10" t="s">
        <v>126</v>
      </c>
      <c r="C55" s="11">
        <f>SUM(C56:C59)</f>
        <v>0</v>
      </c>
      <c r="D55" s="11">
        <f t="shared" ref="D55:N55" si="67">SUM(D56:D59)</f>
        <v>0</v>
      </c>
      <c r="E55" s="11">
        <f t="shared" si="67"/>
        <v>0</v>
      </c>
      <c r="F55" s="11">
        <f t="shared" si="67"/>
        <v>0</v>
      </c>
      <c r="G55" s="11">
        <f t="shared" si="67"/>
        <v>0</v>
      </c>
      <c r="H55" s="11">
        <f t="shared" si="67"/>
        <v>0</v>
      </c>
      <c r="I55" s="11">
        <f t="shared" si="67"/>
        <v>1239.2460000000001</v>
      </c>
      <c r="J55" s="11">
        <f t="shared" si="67"/>
        <v>1239.2460000000001</v>
      </c>
      <c r="K55" s="11">
        <f t="shared" si="67"/>
        <v>0</v>
      </c>
      <c r="L55" s="11">
        <f t="shared" si="67"/>
        <v>1239.2460000000001</v>
      </c>
      <c r="M55" s="11">
        <f t="shared" si="67"/>
        <v>1239.2460000000001</v>
      </c>
      <c r="N55" s="11">
        <f t="shared" si="67"/>
        <v>0</v>
      </c>
      <c r="O55" s="16"/>
      <c r="P55" s="18">
        <f t="shared" si="6"/>
        <v>0</v>
      </c>
    </row>
    <row r="56" spans="1:16" s="7" customFormat="1" ht="24" customHeight="1">
      <c r="A56" s="9" t="s">
        <v>94</v>
      </c>
      <c r="B56" s="10" t="s">
        <v>95</v>
      </c>
      <c r="C56" s="11">
        <f>D56+E56</f>
        <v>0</v>
      </c>
      <c r="D56" s="12"/>
      <c r="E56" s="13"/>
      <c r="F56" s="11">
        <f>G56+H56</f>
        <v>0</v>
      </c>
      <c r="G56" s="12"/>
      <c r="H56" s="13"/>
      <c r="I56" s="11">
        <f>J56+K56</f>
        <v>350</v>
      </c>
      <c r="J56" s="12">
        <v>350</v>
      </c>
      <c r="K56" s="13"/>
      <c r="L56" s="13">
        <f>SUM(M56:N56)</f>
        <v>350</v>
      </c>
      <c r="M56" s="12">
        <f>+D56-G56+J56</f>
        <v>350</v>
      </c>
      <c r="N56" s="12">
        <f>+E56-H56+K56</f>
        <v>0</v>
      </c>
      <c r="O56" s="16"/>
      <c r="P56" s="18">
        <f t="shared" si="6"/>
        <v>0</v>
      </c>
    </row>
    <row r="57" spans="1:16" s="7" customFormat="1" ht="24" customHeight="1">
      <c r="A57" s="9" t="s">
        <v>94</v>
      </c>
      <c r="B57" s="10" t="s">
        <v>96</v>
      </c>
      <c r="C57" s="11">
        <f>D57+E57</f>
        <v>0</v>
      </c>
      <c r="D57" s="12"/>
      <c r="E57" s="13"/>
      <c r="F57" s="11">
        <f>G57+H57</f>
        <v>0</v>
      </c>
      <c r="G57" s="12"/>
      <c r="H57" s="13"/>
      <c r="I57" s="11">
        <f>J57+K57</f>
        <v>350</v>
      </c>
      <c r="J57" s="12">
        <v>350</v>
      </c>
      <c r="K57" s="13"/>
      <c r="L57" s="13">
        <f>SUM(M57:N57)</f>
        <v>350</v>
      </c>
      <c r="M57" s="12">
        <f>+D57-G57+J57</f>
        <v>350</v>
      </c>
      <c r="N57" s="12">
        <f>+E57-H57+K57</f>
        <v>0</v>
      </c>
      <c r="O57" s="16"/>
      <c r="P57" s="18">
        <f t="shared" si="6"/>
        <v>0</v>
      </c>
    </row>
    <row r="58" spans="1:16" s="7" customFormat="1" ht="26.25" customHeight="1">
      <c r="A58" s="9" t="s">
        <v>94</v>
      </c>
      <c r="B58" s="10" t="s">
        <v>36</v>
      </c>
      <c r="C58" s="11">
        <f t="shared" ref="C58" si="68">D58+E58</f>
        <v>0</v>
      </c>
      <c r="D58" s="12"/>
      <c r="E58" s="13"/>
      <c r="F58" s="13">
        <f t="shared" ref="F58" si="69">SUM(G58:H58)</f>
        <v>0</v>
      </c>
      <c r="G58" s="12"/>
      <c r="H58" s="13"/>
      <c r="I58" s="13">
        <f t="shared" ref="I58" si="70">SUM(J58:K58)</f>
        <v>139.24600000000001</v>
      </c>
      <c r="J58" s="12">
        <v>139.24600000000001</v>
      </c>
      <c r="K58" s="13"/>
      <c r="L58" s="13">
        <f t="shared" ref="L58" si="71">SUM(M58:N58)</f>
        <v>139.24600000000001</v>
      </c>
      <c r="M58" s="12">
        <f t="shared" ref="M58" si="72">+D58-G58+J58</f>
        <v>139.24600000000001</v>
      </c>
      <c r="N58" s="12">
        <f t="shared" ref="N58" si="73">+E58-H58+K58</f>
        <v>0</v>
      </c>
      <c r="O58" s="16"/>
      <c r="P58" s="18">
        <f t="shared" si="6"/>
        <v>0</v>
      </c>
    </row>
    <row r="59" spans="1:16" s="44" customFormat="1" ht="26.25" customHeight="1">
      <c r="A59" s="9" t="s">
        <v>94</v>
      </c>
      <c r="B59" s="10" t="s">
        <v>119</v>
      </c>
      <c r="C59" s="11">
        <f t="shared" ref="C59" si="74">D59+E59</f>
        <v>0</v>
      </c>
      <c r="D59" s="12"/>
      <c r="E59" s="13"/>
      <c r="F59" s="13">
        <f t="shared" ref="F59" si="75">SUM(G59:H59)</f>
        <v>0</v>
      </c>
      <c r="G59" s="12"/>
      <c r="H59" s="13"/>
      <c r="I59" s="13">
        <f t="shared" ref="I59" si="76">SUM(J59:K59)</f>
        <v>400</v>
      </c>
      <c r="J59" s="12">
        <v>400</v>
      </c>
      <c r="K59" s="13"/>
      <c r="L59" s="13">
        <f t="shared" ref="L59" si="77">SUM(M59:N59)</f>
        <v>400</v>
      </c>
      <c r="M59" s="12">
        <f t="shared" ref="M59" si="78">+D59-G59+J59</f>
        <v>400</v>
      </c>
      <c r="N59" s="12">
        <f t="shared" ref="N59" si="79">+E59-H59+K59</f>
        <v>0</v>
      </c>
      <c r="O59" s="16"/>
      <c r="P59" s="18">
        <f t="shared" ref="P59" si="80">+D59-G59</f>
        <v>0</v>
      </c>
    </row>
    <row r="60" spans="1:16" s="7" customFormat="1" ht="54.75" customHeight="1">
      <c r="A60" s="9" t="s">
        <v>112</v>
      </c>
      <c r="B60" s="10" t="s">
        <v>42</v>
      </c>
      <c r="C60" s="11">
        <f>SUM(C61:C62)</f>
        <v>264.71300000000002</v>
      </c>
      <c r="D60" s="11">
        <f t="shared" ref="D60:N60" si="81">SUM(D61:D62)</f>
        <v>264.71300000000002</v>
      </c>
      <c r="E60" s="11">
        <f t="shared" si="81"/>
        <v>0</v>
      </c>
      <c r="F60" s="11">
        <f t="shared" si="81"/>
        <v>264.71300000000002</v>
      </c>
      <c r="G60" s="11">
        <f t="shared" si="81"/>
        <v>264.71300000000002</v>
      </c>
      <c r="H60" s="11">
        <f t="shared" si="81"/>
        <v>0</v>
      </c>
      <c r="I60" s="11">
        <f t="shared" si="81"/>
        <v>0</v>
      </c>
      <c r="J60" s="11">
        <f t="shared" si="81"/>
        <v>0</v>
      </c>
      <c r="K60" s="11">
        <f t="shared" si="81"/>
        <v>0</v>
      </c>
      <c r="L60" s="11">
        <f t="shared" si="81"/>
        <v>0</v>
      </c>
      <c r="M60" s="11">
        <f t="shared" si="81"/>
        <v>0</v>
      </c>
      <c r="N60" s="11">
        <f t="shared" si="81"/>
        <v>0</v>
      </c>
      <c r="O60" s="16"/>
      <c r="P60" s="18">
        <f t="shared" si="6"/>
        <v>0</v>
      </c>
    </row>
    <row r="61" spans="1:16" s="7" customFormat="1" ht="26.25" customHeight="1">
      <c r="A61" s="9" t="s">
        <v>47</v>
      </c>
      <c r="B61" s="10" t="s">
        <v>35</v>
      </c>
      <c r="C61" s="11">
        <f t="shared" ref="C61:C62" si="82">D61+E61</f>
        <v>139.24600000000001</v>
      </c>
      <c r="D61" s="12">
        <v>139.24600000000001</v>
      </c>
      <c r="E61" s="13"/>
      <c r="F61" s="13">
        <f>SUM(G61:H61)</f>
        <v>139.24600000000001</v>
      </c>
      <c r="G61" s="12">
        <f t="shared" ref="G61:G62" si="83">+D61</f>
        <v>139.24600000000001</v>
      </c>
      <c r="H61" s="13"/>
      <c r="I61" s="13">
        <f t="shared" ref="I61:I62" si="84">SUM(J61:K61)</f>
        <v>0</v>
      </c>
      <c r="J61" s="12"/>
      <c r="K61" s="13"/>
      <c r="L61" s="13">
        <f t="shared" ref="L61:L62" si="85">SUM(M61:N61)</f>
        <v>0</v>
      </c>
      <c r="M61" s="12">
        <f t="shared" ref="M61:M62" si="86">+D61-G61+J61</f>
        <v>0</v>
      </c>
      <c r="N61" s="12">
        <f t="shared" ref="N61:N62" si="87">+E61-H61+K61</f>
        <v>0</v>
      </c>
      <c r="O61" s="16"/>
      <c r="P61" s="18">
        <f t="shared" si="6"/>
        <v>0</v>
      </c>
    </row>
    <row r="62" spans="1:16" s="7" customFormat="1" ht="26.25" customHeight="1">
      <c r="A62" s="9" t="s">
        <v>47</v>
      </c>
      <c r="B62" s="10" t="s">
        <v>43</v>
      </c>
      <c r="C62" s="11">
        <f t="shared" si="82"/>
        <v>125.467</v>
      </c>
      <c r="D62" s="12">
        <v>125.467</v>
      </c>
      <c r="E62" s="13"/>
      <c r="F62" s="13">
        <f>SUM(G62:H62)</f>
        <v>125.467</v>
      </c>
      <c r="G62" s="12">
        <f t="shared" si="83"/>
        <v>125.467</v>
      </c>
      <c r="H62" s="13"/>
      <c r="I62" s="13">
        <f t="shared" si="84"/>
        <v>0</v>
      </c>
      <c r="J62" s="12"/>
      <c r="K62" s="13"/>
      <c r="L62" s="13">
        <f t="shared" si="85"/>
        <v>0</v>
      </c>
      <c r="M62" s="12">
        <f t="shared" si="86"/>
        <v>0</v>
      </c>
      <c r="N62" s="12">
        <f t="shared" si="87"/>
        <v>0</v>
      </c>
      <c r="O62" s="16"/>
      <c r="P62" s="18">
        <f t="shared" si="6"/>
        <v>0</v>
      </c>
    </row>
    <row r="63" spans="1:16" s="8" customFormat="1" ht="54.75" customHeight="1">
      <c r="A63" s="45">
        <v>7</v>
      </c>
      <c r="B63" s="5" t="s">
        <v>100</v>
      </c>
      <c r="C63" s="6">
        <f>+C64</f>
        <v>0</v>
      </c>
      <c r="D63" s="6">
        <f t="shared" ref="D63:N65" si="88">+D64</f>
        <v>0</v>
      </c>
      <c r="E63" s="6">
        <f t="shared" si="88"/>
        <v>0</v>
      </c>
      <c r="F63" s="6">
        <f t="shared" si="88"/>
        <v>0</v>
      </c>
      <c r="G63" s="6">
        <f t="shared" si="88"/>
        <v>0</v>
      </c>
      <c r="H63" s="6">
        <f t="shared" si="88"/>
        <v>0</v>
      </c>
      <c r="I63" s="6">
        <f t="shared" si="88"/>
        <v>2865</v>
      </c>
      <c r="J63" s="6">
        <f t="shared" si="88"/>
        <v>2865</v>
      </c>
      <c r="K63" s="6">
        <f t="shared" si="88"/>
        <v>0</v>
      </c>
      <c r="L63" s="6">
        <f t="shared" si="88"/>
        <v>2865</v>
      </c>
      <c r="M63" s="6">
        <f t="shared" si="88"/>
        <v>2865</v>
      </c>
      <c r="N63" s="6">
        <f t="shared" si="88"/>
        <v>0</v>
      </c>
      <c r="O63" s="47"/>
      <c r="P63" s="18">
        <f t="shared" si="6"/>
        <v>0</v>
      </c>
    </row>
    <row r="64" spans="1:16" s="7" customFormat="1" ht="38.25" customHeight="1">
      <c r="A64" s="9" t="s">
        <v>102</v>
      </c>
      <c r="B64" s="10" t="s">
        <v>101</v>
      </c>
      <c r="C64" s="11">
        <f>+C65</f>
        <v>0</v>
      </c>
      <c r="D64" s="11">
        <f t="shared" si="88"/>
        <v>0</v>
      </c>
      <c r="E64" s="11">
        <f t="shared" si="88"/>
        <v>0</v>
      </c>
      <c r="F64" s="11">
        <f t="shared" si="88"/>
        <v>0</v>
      </c>
      <c r="G64" s="11">
        <f t="shared" si="88"/>
        <v>0</v>
      </c>
      <c r="H64" s="11">
        <f t="shared" si="88"/>
        <v>0</v>
      </c>
      <c r="I64" s="11">
        <f t="shared" si="88"/>
        <v>2865</v>
      </c>
      <c r="J64" s="11">
        <f t="shared" si="88"/>
        <v>2865</v>
      </c>
      <c r="K64" s="11">
        <f t="shared" si="88"/>
        <v>0</v>
      </c>
      <c r="L64" s="11">
        <f t="shared" si="88"/>
        <v>2865</v>
      </c>
      <c r="M64" s="11">
        <f t="shared" si="88"/>
        <v>2865</v>
      </c>
      <c r="N64" s="11">
        <f t="shared" si="88"/>
        <v>0</v>
      </c>
      <c r="O64" s="16"/>
      <c r="P64" s="18">
        <f t="shared" si="6"/>
        <v>0</v>
      </c>
    </row>
    <row r="65" spans="1:16" s="7" customFormat="1" ht="51" customHeight="1">
      <c r="A65" s="9" t="s">
        <v>47</v>
      </c>
      <c r="B65" s="10" t="s">
        <v>103</v>
      </c>
      <c r="C65" s="11">
        <f>+C66</f>
        <v>0</v>
      </c>
      <c r="D65" s="11">
        <f t="shared" si="88"/>
        <v>0</v>
      </c>
      <c r="E65" s="11">
        <f t="shared" si="88"/>
        <v>0</v>
      </c>
      <c r="F65" s="11">
        <f t="shared" si="88"/>
        <v>0</v>
      </c>
      <c r="G65" s="11">
        <f t="shared" si="88"/>
        <v>0</v>
      </c>
      <c r="H65" s="11">
        <f t="shared" si="88"/>
        <v>0</v>
      </c>
      <c r="I65" s="11">
        <f t="shared" si="88"/>
        <v>2865</v>
      </c>
      <c r="J65" s="11">
        <f t="shared" si="88"/>
        <v>2865</v>
      </c>
      <c r="K65" s="11">
        <f t="shared" si="88"/>
        <v>0</v>
      </c>
      <c r="L65" s="11">
        <f t="shared" si="88"/>
        <v>2865</v>
      </c>
      <c r="M65" s="11">
        <f t="shared" si="88"/>
        <v>2865</v>
      </c>
      <c r="N65" s="11">
        <f t="shared" si="88"/>
        <v>0</v>
      </c>
      <c r="O65" s="16"/>
      <c r="P65" s="18">
        <f t="shared" si="6"/>
        <v>0</v>
      </c>
    </row>
    <row r="66" spans="1:16" s="7" customFormat="1" ht="33.75" customHeight="1">
      <c r="A66" s="9" t="s">
        <v>94</v>
      </c>
      <c r="B66" s="10" t="s">
        <v>104</v>
      </c>
      <c r="C66" s="11">
        <f>D66+E66</f>
        <v>0</v>
      </c>
      <c r="D66" s="12"/>
      <c r="E66" s="13"/>
      <c r="F66" s="11">
        <f>G66+H66</f>
        <v>0</v>
      </c>
      <c r="G66" s="12"/>
      <c r="H66" s="13"/>
      <c r="I66" s="11">
        <f>J66+K66</f>
        <v>2865</v>
      </c>
      <c r="J66" s="12">
        <v>2865</v>
      </c>
      <c r="K66" s="13"/>
      <c r="L66" s="13">
        <f>SUM(M66:N66)</f>
        <v>2865</v>
      </c>
      <c r="M66" s="12">
        <f>+D66-G66+J66</f>
        <v>2865</v>
      </c>
      <c r="N66" s="12">
        <f>+E66-H66+K66</f>
        <v>0</v>
      </c>
      <c r="O66" s="16"/>
      <c r="P66" s="18">
        <f t="shared" si="6"/>
        <v>0</v>
      </c>
    </row>
    <row r="67" spans="1:16" s="8" customFormat="1" ht="66" customHeight="1">
      <c r="A67" s="45">
        <v>8</v>
      </c>
      <c r="B67" s="5" t="s">
        <v>105</v>
      </c>
      <c r="C67" s="6">
        <f>+C68</f>
        <v>0</v>
      </c>
      <c r="D67" s="6">
        <f t="shared" ref="D67:N69" si="89">+D68</f>
        <v>0</v>
      </c>
      <c r="E67" s="6">
        <f t="shared" si="89"/>
        <v>0</v>
      </c>
      <c r="F67" s="6">
        <f t="shared" si="89"/>
        <v>0</v>
      </c>
      <c r="G67" s="6">
        <f t="shared" si="89"/>
        <v>0</v>
      </c>
      <c r="H67" s="6">
        <f t="shared" si="89"/>
        <v>0</v>
      </c>
      <c r="I67" s="6">
        <f t="shared" si="89"/>
        <v>90</v>
      </c>
      <c r="J67" s="6">
        <f t="shared" si="89"/>
        <v>90</v>
      </c>
      <c r="K67" s="6">
        <f t="shared" si="89"/>
        <v>0</v>
      </c>
      <c r="L67" s="6">
        <f t="shared" si="89"/>
        <v>90</v>
      </c>
      <c r="M67" s="6">
        <f t="shared" si="89"/>
        <v>90</v>
      </c>
      <c r="N67" s="6">
        <f t="shared" si="89"/>
        <v>0</v>
      </c>
      <c r="O67" s="47"/>
      <c r="P67" s="18">
        <f t="shared" si="6"/>
        <v>0</v>
      </c>
    </row>
    <row r="68" spans="1:16" s="7" customFormat="1" ht="69.75" customHeight="1">
      <c r="A68" s="9" t="s">
        <v>106</v>
      </c>
      <c r="B68" s="10" t="s">
        <v>107</v>
      </c>
      <c r="C68" s="11">
        <f>+C69</f>
        <v>0</v>
      </c>
      <c r="D68" s="11">
        <f t="shared" si="89"/>
        <v>0</v>
      </c>
      <c r="E68" s="11">
        <f t="shared" si="89"/>
        <v>0</v>
      </c>
      <c r="F68" s="11">
        <f t="shared" si="89"/>
        <v>0</v>
      </c>
      <c r="G68" s="11">
        <f t="shared" si="89"/>
        <v>0</v>
      </c>
      <c r="H68" s="11">
        <f t="shared" si="89"/>
        <v>0</v>
      </c>
      <c r="I68" s="11">
        <f t="shared" si="89"/>
        <v>90</v>
      </c>
      <c r="J68" s="11">
        <f t="shared" si="89"/>
        <v>90</v>
      </c>
      <c r="K68" s="11">
        <f t="shared" si="89"/>
        <v>0</v>
      </c>
      <c r="L68" s="11">
        <f t="shared" si="89"/>
        <v>90</v>
      </c>
      <c r="M68" s="11">
        <f t="shared" si="89"/>
        <v>90</v>
      </c>
      <c r="N68" s="11">
        <f t="shared" si="89"/>
        <v>0</v>
      </c>
      <c r="O68" s="16"/>
      <c r="P68" s="18">
        <f t="shared" si="6"/>
        <v>0</v>
      </c>
    </row>
    <row r="69" spans="1:16" s="7" customFormat="1" ht="48" customHeight="1">
      <c r="A69" s="9" t="s">
        <v>47</v>
      </c>
      <c r="B69" s="10" t="s">
        <v>108</v>
      </c>
      <c r="C69" s="11">
        <f>+C70</f>
        <v>0</v>
      </c>
      <c r="D69" s="11">
        <f t="shared" si="89"/>
        <v>0</v>
      </c>
      <c r="E69" s="11">
        <f t="shared" si="89"/>
        <v>0</v>
      </c>
      <c r="F69" s="11">
        <f t="shared" si="89"/>
        <v>0</v>
      </c>
      <c r="G69" s="11">
        <f t="shared" si="89"/>
        <v>0</v>
      </c>
      <c r="H69" s="11">
        <f t="shared" si="89"/>
        <v>0</v>
      </c>
      <c r="I69" s="11">
        <f t="shared" si="89"/>
        <v>90</v>
      </c>
      <c r="J69" s="11">
        <f t="shared" si="89"/>
        <v>90</v>
      </c>
      <c r="K69" s="11">
        <f t="shared" si="89"/>
        <v>0</v>
      </c>
      <c r="L69" s="11">
        <f t="shared" si="89"/>
        <v>90</v>
      </c>
      <c r="M69" s="11">
        <f t="shared" si="89"/>
        <v>90</v>
      </c>
      <c r="N69" s="11">
        <f t="shared" si="89"/>
        <v>0</v>
      </c>
      <c r="O69" s="16"/>
      <c r="P69" s="18">
        <f t="shared" si="6"/>
        <v>0</v>
      </c>
    </row>
    <row r="70" spans="1:16" s="7" customFormat="1" ht="33.75" customHeight="1">
      <c r="A70" s="9" t="s">
        <v>94</v>
      </c>
      <c r="B70" s="10" t="s">
        <v>31</v>
      </c>
      <c r="C70" s="11">
        <f>D70+E70</f>
        <v>0</v>
      </c>
      <c r="D70" s="12"/>
      <c r="E70" s="13"/>
      <c r="F70" s="11">
        <f>G70+H70</f>
        <v>0</v>
      </c>
      <c r="G70" s="12"/>
      <c r="H70" s="13"/>
      <c r="I70" s="11">
        <f>J70+K70</f>
        <v>90</v>
      </c>
      <c r="J70" s="12">
        <v>90</v>
      </c>
      <c r="K70" s="13"/>
      <c r="L70" s="13">
        <f>SUM(M70:N70)</f>
        <v>90</v>
      </c>
      <c r="M70" s="12">
        <f>+D70-G70+J70</f>
        <v>90</v>
      </c>
      <c r="N70" s="12">
        <f>+E70-H70+K70</f>
        <v>0</v>
      </c>
      <c r="O70" s="16"/>
      <c r="P70" s="18">
        <f t="shared" si="6"/>
        <v>0</v>
      </c>
    </row>
    <row r="71" spans="1:16" s="8" customFormat="1" ht="87.75" customHeight="1">
      <c r="A71" s="45">
        <v>9</v>
      </c>
      <c r="B71" s="5" t="s">
        <v>122</v>
      </c>
      <c r="C71" s="6">
        <f>C72</f>
        <v>0</v>
      </c>
      <c r="D71" s="6">
        <f t="shared" ref="D71:N72" si="90">D72</f>
        <v>0</v>
      </c>
      <c r="E71" s="6">
        <f t="shared" si="90"/>
        <v>0</v>
      </c>
      <c r="F71" s="6">
        <f t="shared" si="90"/>
        <v>0</v>
      </c>
      <c r="G71" s="6">
        <f t="shared" si="90"/>
        <v>0</v>
      </c>
      <c r="H71" s="6">
        <f t="shared" si="90"/>
        <v>0</v>
      </c>
      <c r="I71" s="6">
        <f t="shared" si="90"/>
        <v>150</v>
      </c>
      <c r="J71" s="6">
        <f t="shared" si="90"/>
        <v>150</v>
      </c>
      <c r="K71" s="6">
        <f t="shared" si="90"/>
        <v>0</v>
      </c>
      <c r="L71" s="6">
        <f t="shared" si="90"/>
        <v>150</v>
      </c>
      <c r="M71" s="6">
        <f t="shared" si="90"/>
        <v>150</v>
      </c>
      <c r="N71" s="6">
        <f t="shared" si="90"/>
        <v>0</v>
      </c>
      <c r="O71" s="47"/>
      <c r="P71" s="18">
        <f t="shared" ref="P71:P73" si="91">+D71-G71</f>
        <v>0</v>
      </c>
    </row>
    <row r="72" spans="1:16" s="7" customFormat="1" ht="69.75" customHeight="1">
      <c r="A72" s="9" t="s">
        <v>123</v>
      </c>
      <c r="B72" s="10" t="s">
        <v>124</v>
      </c>
      <c r="C72" s="11">
        <f>C73</f>
        <v>0</v>
      </c>
      <c r="D72" s="11">
        <f t="shared" si="90"/>
        <v>0</v>
      </c>
      <c r="E72" s="11">
        <f t="shared" si="90"/>
        <v>0</v>
      </c>
      <c r="F72" s="11">
        <f t="shared" si="90"/>
        <v>0</v>
      </c>
      <c r="G72" s="11">
        <f t="shared" si="90"/>
        <v>0</v>
      </c>
      <c r="H72" s="11">
        <f t="shared" si="90"/>
        <v>0</v>
      </c>
      <c r="I72" s="11">
        <f t="shared" si="90"/>
        <v>150</v>
      </c>
      <c r="J72" s="11">
        <f t="shared" si="90"/>
        <v>150</v>
      </c>
      <c r="K72" s="11">
        <f t="shared" si="90"/>
        <v>0</v>
      </c>
      <c r="L72" s="11">
        <f t="shared" si="90"/>
        <v>150</v>
      </c>
      <c r="M72" s="11">
        <f t="shared" si="90"/>
        <v>150</v>
      </c>
      <c r="N72" s="11">
        <f t="shared" si="90"/>
        <v>0</v>
      </c>
      <c r="O72" s="16"/>
      <c r="P72" s="18">
        <f t="shared" si="91"/>
        <v>0</v>
      </c>
    </row>
    <row r="73" spans="1:16" s="44" customFormat="1" ht="33.75" customHeight="1">
      <c r="A73" s="9" t="s">
        <v>94</v>
      </c>
      <c r="B73" s="10" t="s">
        <v>125</v>
      </c>
      <c r="C73" s="11">
        <f>D73+E73</f>
        <v>0</v>
      </c>
      <c r="D73" s="12"/>
      <c r="E73" s="13"/>
      <c r="F73" s="11">
        <f>G73+H73</f>
        <v>0</v>
      </c>
      <c r="G73" s="12"/>
      <c r="H73" s="13"/>
      <c r="I73" s="11">
        <f>J73+K73</f>
        <v>150</v>
      </c>
      <c r="J73" s="12">
        <v>150</v>
      </c>
      <c r="K73" s="13"/>
      <c r="L73" s="13">
        <f>SUM(M73:N73)</f>
        <v>150</v>
      </c>
      <c r="M73" s="12">
        <f>+D73-G73+J73</f>
        <v>150</v>
      </c>
      <c r="N73" s="12">
        <f>+E73-H73+K73</f>
        <v>0</v>
      </c>
      <c r="O73" s="16"/>
      <c r="P73" s="18">
        <f t="shared" si="91"/>
        <v>0</v>
      </c>
    </row>
    <row r="74" spans="1:16" s="21" customFormat="1" ht="33.75" customHeight="1">
      <c r="A74" s="45" t="s">
        <v>46</v>
      </c>
      <c r="B74" s="5" t="s">
        <v>45</v>
      </c>
      <c r="C74" s="6">
        <f t="shared" ref="C74" si="92">D74+E74</f>
        <v>16581.9768</v>
      </c>
      <c r="D74" s="19">
        <f>D75+D81+D90+D98+D108</f>
        <v>15498.113799999999</v>
      </c>
      <c r="E74" s="19">
        <f>E75+E81+E90+E98+E108</f>
        <v>1083.8630000000001</v>
      </c>
      <c r="F74" s="19">
        <f>G74+H74</f>
        <v>7622.08</v>
      </c>
      <c r="G74" s="19">
        <f>G75+G81+G90+G98+G108</f>
        <v>7172.08</v>
      </c>
      <c r="H74" s="19">
        <f>H75+H81+H90+H98+H108</f>
        <v>450</v>
      </c>
      <c r="I74" s="19">
        <f>J74+K74</f>
        <v>7622.08</v>
      </c>
      <c r="J74" s="19">
        <f>J75+J81+J90+J98+J108</f>
        <v>7172.08</v>
      </c>
      <c r="K74" s="19">
        <f>K75+K81+K90+K98+K108</f>
        <v>450</v>
      </c>
      <c r="L74" s="19">
        <f>M74+N74</f>
        <v>16581.9768</v>
      </c>
      <c r="M74" s="19">
        <f>M75+M81+M90+M98+M108</f>
        <v>15498.113799999999</v>
      </c>
      <c r="N74" s="19">
        <f>N75+N81+N90+N98+N108</f>
        <v>1083.8630000000001</v>
      </c>
      <c r="O74" s="20"/>
    </row>
    <row r="75" spans="1:16" s="21" customFormat="1" ht="40.5" customHeight="1">
      <c r="A75" s="45">
        <v>1</v>
      </c>
      <c r="B75" s="5" t="s">
        <v>34</v>
      </c>
      <c r="C75" s="22">
        <f>SUM(C76:C80)</f>
        <v>4257.4030000000002</v>
      </c>
      <c r="D75" s="22">
        <f>SUM(D76:D80)</f>
        <v>4009</v>
      </c>
      <c r="E75" s="22">
        <f t="shared" ref="E75:N75" si="93">SUM(E76:E80)</f>
        <v>248.40299999999999</v>
      </c>
      <c r="F75" s="22">
        <f t="shared" si="93"/>
        <v>1712</v>
      </c>
      <c r="G75" s="22">
        <f t="shared" si="93"/>
        <v>1600</v>
      </c>
      <c r="H75" s="22">
        <f t="shared" si="93"/>
        <v>112</v>
      </c>
      <c r="I75" s="22">
        <f t="shared" si="93"/>
        <v>5033.83</v>
      </c>
      <c r="J75" s="22">
        <f t="shared" si="93"/>
        <v>4660.83</v>
      </c>
      <c r="K75" s="22">
        <f t="shared" si="93"/>
        <v>373</v>
      </c>
      <c r="L75" s="22">
        <f t="shared" si="93"/>
        <v>7579.2330000000002</v>
      </c>
      <c r="M75" s="22">
        <f t="shared" si="93"/>
        <v>7069.83</v>
      </c>
      <c r="N75" s="22">
        <f t="shared" si="93"/>
        <v>509.40300000000002</v>
      </c>
      <c r="O75" s="20"/>
    </row>
    <row r="76" spans="1:16" s="26" customFormat="1" ht="26.25" customHeight="1">
      <c r="A76" s="23" t="s">
        <v>47</v>
      </c>
      <c r="B76" s="10" t="s">
        <v>23</v>
      </c>
      <c r="C76" s="11">
        <f>D76+E76</f>
        <v>4244</v>
      </c>
      <c r="D76" s="24">
        <v>4009</v>
      </c>
      <c r="E76" s="24">
        <v>235</v>
      </c>
      <c r="F76" s="12">
        <f t="shared" ref="F76:F120" si="94">G76+H76</f>
        <v>1712</v>
      </c>
      <c r="G76" s="24">
        <v>1600</v>
      </c>
      <c r="H76" s="24">
        <v>112</v>
      </c>
      <c r="I76" s="12">
        <f t="shared" ref="I76:I120" si="95">J76+K76</f>
        <v>0</v>
      </c>
      <c r="J76" s="24"/>
      <c r="K76" s="24"/>
      <c r="L76" s="12">
        <f t="shared" ref="L76:L120" si="96">M76+N76</f>
        <v>2532</v>
      </c>
      <c r="M76" s="24">
        <f>D76-G76</f>
        <v>2409</v>
      </c>
      <c r="N76" s="24">
        <f>E76-H76</f>
        <v>123</v>
      </c>
      <c r="O76" s="25"/>
    </row>
    <row r="77" spans="1:16" s="26" customFormat="1" ht="26.25" customHeight="1">
      <c r="A77" s="9" t="s">
        <v>47</v>
      </c>
      <c r="B77" s="10" t="s">
        <v>17</v>
      </c>
      <c r="C77" s="11">
        <f t="shared" ref="C77:C120" si="97">D77+E77</f>
        <v>6.82</v>
      </c>
      <c r="D77" s="24">
        <v>0</v>
      </c>
      <c r="E77" s="24">
        <v>6.82</v>
      </c>
      <c r="F77" s="12">
        <f t="shared" si="94"/>
        <v>0</v>
      </c>
      <c r="G77" s="24"/>
      <c r="H77" s="24"/>
      <c r="I77" s="12">
        <f t="shared" si="95"/>
        <v>1204.95</v>
      </c>
      <c r="J77" s="24">
        <v>1097.95</v>
      </c>
      <c r="K77" s="24">
        <v>107</v>
      </c>
      <c r="L77" s="12">
        <f t="shared" si="96"/>
        <v>1211.77</v>
      </c>
      <c r="M77" s="24">
        <v>1097.95</v>
      </c>
      <c r="N77" s="24">
        <v>113.82</v>
      </c>
      <c r="O77" s="25"/>
    </row>
    <row r="78" spans="1:16" s="26" customFormat="1" ht="26.25" customHeight="1">
      <c r="A78" s="9" t="s">
        <v>47</v>
      </c>
      <c r="B78" s="10" t="s">
        <v>19</v>
      </c>
      <c r="C78" s="11">
        <f t="shared" si="97"/>
        <v>2.6299999999999955</v>
      </c>
      <c r="D78" s="24">
        <v>0</v>
      </c>
      <c r="E78" s="24">
        <v>2.6299999999999955</v>
      </c>
      <c r="F78" s="12">
        <f t="shared" si="94"/>
        <v>0</v>
      </c>
      <c r="G78" s="24"/>
      <c r="H78" s="24"/>
      <c r="I78" s="12">
        <f t="shared" si="95"/>
        <v>386.88</v>
      </c>
      <c r="J78" s="24">
        <v>326.88</v>
      </c>
      <c r="K78" s="24">
        <v>60</v>
      </c>
      <c r="L78" s="12">
        <f t="shared" si="96"/>
        <v>389.51</v>
      </c>
      <c r="M78" s="24">
        <f>D78+J78</f>
        <v>326.88</v>
      </c>
      <c r="N78" s="24">
        <f>E78+K78</f>
        <v>62.629999999999995</v>
      </c>
      <c r="O78" s="25"/>
    </row>
    <row r="79" spans="1:16" s="26" customFormat="1" ht="26.25" customHeight="1">
      <c r="A79" s="9" t="s">
        <v>47</v>
      </c>
      <c r="B79" s="10" t="s">
        <v>20</v>
      </c>
      <c r="C79" s="11">
        <f t="shared" si="97"/>
        <v>3.9529999999999998</v>
      </c>
      <c r="D79" s="24">
        <v>0</v>
      </c>
      <c r="E79" s="24">
        <v>3.9529999999999998</v>
      </c>
      <c r="F79" s="12">
        <f t="shared" si="94"/>
        <v>0</v>
      </c>
      <c r="G79" s="24"/>
      <c r="H79" s="24"/>
      <c r="I79" s="12">
        <f t="shared" si="95"/>
        <v>2712</v>
      </c>
      <c r="J79" s="24">
        <f>954+1600</f>
        <v>2554</v>
      </c>
      <c r="K79" s="24">
        <f>46+112</f>
        <v>158</v>
      </c>
      <c r="L79" s="12">
        <f t="shared" si="96"/>
        <v>2715.953</v>
      </c>
      <c r="M79" s="24">
        <f>D79+J79</f>
        <v>2554</v>
      </c>
      <c r="N79" s="24">
        <f>E79+K79</f>
        <v>161.953</v>
      </c>
      <c r="O79" s="27"/>
    </row>
    <row r="80" spans="1:16" s="26" customFormat="1" ht="26.25" customHeight="1">
      <c r="A80" s="9" t="s">
        <v>47</v>
      </c>
      <c r="B80" s="10" t="s">
        <v>21</v>
      </c>
      <c r="C80" s="11">
        <f t="shared" si="97"/>
        <v>0</v>
      </c>
      <c r="D80" s="24">
        <v>0</v>
      </c>
      <c r="E80" s="24">
        <v>0</v>
      </c>
      <c r="F80" s="12">
        <f t="shared" si="94"/>
        <v>0</v>
      </c>
      <c r="G80" s="24"/>
      <c r="H80" s="24"/>
      <c r="I80" s="12">
        <f t="shared" si="95"/>
        <v>730</v>
      </c>
      <c r="J80" s="24">
        <v>682</v>
      </c>
      <c r="K80" s="24">
        <v>48</v>
      </c>
      <c r="L80" s="12">
        <f t="shared" si="96"/>
        <v>730</v>
      </c>
      <c r="M80" s="24">
        <v>682</v>
      </c>
      <c r="N80" s="24">
        <v>48</v>
      </c>
      <c r="O80" s="27"/>
    </row>
    <row r="81" spans="1:15" s="21" customFormat="1" ht="31.5">
      <c r="A81" s="45">
        <v>2</v>
      </c>
      <c r="B81" s="5" t="s">
        <v>2</v>
      </c>
      <c r="C81" s="6">
        <f>D81+E81</f>
        <v>2643.71</v>
      </c>
      <c r="D81" s="22">
        <f>D82+D87</f>
        <v>2458.71</v>
      </c>
      <c r="E81" s="22">
        <f>E82+E87</f>
        <v>185</v>
      </c>
      <c r="F81" s="19">
        <f t="shared" si="94"/>
        <v>1626.16</v>
      </c>
      <c r="G81" s="22">
        <f>G82+G87</f>
        <v>1514.16</v>
      </c>
      <c r="H81" s="22">
        <f>H82+H87</f>
        <v>112</v>
      </c>
      <c r="I81" s="19">
        <f t="shared" si="95"/>
        <v>700</v>
      </c>
      <c r="J81" s="22">
        <f>J82+J87</f>
        <v>700</v>
      </c>
      <c r="K81" s="22">
        <f>K82+K87</f>
        <v>0</v>
      </c>
      <c r="L81" s="19">
        <f t="shared" si="96"/>
        <v>1717.55</v>
      </c>
      <c r="M81" s="22">
        <f>M82+M87</f>
        <v>1644.55</v>
      </c>
      <c r="N81" s="22">
        <f>N82+N87</f>
        <v>73</v>
      </c>
      <c r="O81" s="28"/>
    </row>
    <row r="82" spans="1:15" s="33" customFormat="1" ht="37.5" customHeight="1">
      <c r="A82" s="29" t="s">
        <v>48</v>
      </c>
      <c r="B82" s="30" t="s">
        <v>4</v>
      </c>
      <c r="C82" s="31">
        <f t="shared" ref="C82:D82" si="98">SUM(C83:C86)</f>
        <v>2298</v>
      </c>
      <c r="D82" s="31">
        <f t="shared" si="98"/>
        <v>2140</v>
      </c>
      <c r="E82" s="31">
        <f>SUM(E83:E86)</f>
        <v>158</v>
      </c>
      <c r="F82" s="31">
        <f t="shared" ref="F82:G82" si="99">SUM(F83:F86)</f>
        <v>1506</v>
      </c>
      <c r="G82" s="31">
        <f t="shared" si="99"/>
        <v>1403</v>
      </c>
      <c r="H82" s="31">
        <f t="shared" ref="H82" si="100">SUM(H83:H86)</f>
        <v>103</v>
      </c>
      <c r="I82" s="31">
        <f t="shared" ref="I82" si="101">SUM(I83:I86)</f>
        <v>700</v>
      </c>
      <c r="J82" s="31">
        <f t="shared" ref="J82:K82" si="102">SUM(J83:J86)</f>
        <v>700</v>
      </c>
      <c r="K82" s="31">
        <f t="shared" si="102"/>
        <v>0</v>
      </c>
      <c r="L82" s="31">
        <f t="shared" ref="L82" si="103">SUM(L83:L86)</f>
        <v>1492</v>
      </c>
      <c r="M82" s="31">
        <f t="shared" ref="M82:N82" si="104">SUM(M83:M86)</f>
        <v>1437</v>
      </c>
      <c r="N82" s="31">
        <f t="shared" si="104"/>
        <v>55</v>
      </c>
      <c r="O82" s="32" t="s">
        <v>25</v>
      </c>
    </row>
    <row r="83" spans="1:15" s="26" customFormat="1" ht="33.75" customHeight="1">
      <c r="A83" s="9" t="s">
        <v>47</v>
      </c>
      <c r="B83" s="10" t="s">
        <v>29</v>
      </c>
      <c r="C83" s="11">
        <f t="shared" si="97"/>
        <v>270</v>
      </c>
      <c r="D83" s="34">
        <f>245</f>
        <v>245</v>
      </c>
      <c r="E83" s="34">
        <v>25</v>
      </c>
      <c r="F83" s="12">
        <f t="shared" si="94"/>
        <v>165</v>
      </c>
      <c r="G83" s="24">
        <f>90+60</f>
        <v>150</v>
      </c>
      <c r="H83" s="24">
        <f>9+6</f>
        <v>15</v>
      </c>
      <c r="I83" s="12">
        <f t="shared" si="95"/>
        <v>0</v>
      </c>
      <c r="J83" s="24"/>
      <c r="K83" s="24"/>
      <c r="L83" s="12">
        <f t="shared" si="96"/>
        <v>105</v>
      </c>
      <c r="M83" s="34">
        <f>D83-G83</f>
        <v>95</v>
      </c>
      <c r="N83" s="34">
        <f>E83-H83</f>
        <v>10</v>
      </c>
      <c r="O83" s="25"/>
    </row>
    <row r="84" spans="1:15" s="26" customFormat="1" ht="26.25" customHeight="1">
      <c r="A84" s="9" t="s">
        <v>47</v>
      </c>
      <c r="B84" s="10" t="s">
        <v>16</v>
      </c>
      <c r="C84" s="11">
        <f t="shared" si="97"/>
        <v>1145</v>
      </c>
      <c r="D84" s="24">
        <v>1070</v>
      </c>
      <c r="E84" s="24">
        <v>75</v>
      </c>
      <c r="F84" s="12">
        <f t="shared" si="94"/>
        <v>458</v>
      </c>
      <c r="G84" s="24">
        <v>428</v>
      </c>
      <c r="H84" s="24">
        <v>30</v>
      </c>
      <c r="I84" s="12">
        <f t="shared" si="95"/>
        <v>0</v>
      </c>
      <c r="J84" s="24"/>
      <c r="K84" s="24"/>
      <c r="L84" s="12">
        <f t="shared" si="96"/>
        <v>687</v>
      </c>
      <c r="M84" s="24">
        <v>642</v>
      </c>
      <c r="N84" s="24">
        <v>45</v>
      </c>
      <c r="O84" s="25"/>
    </row>
    <row r="85" spans="1:15" s="26" customFormat="1" ht="26.25" customHeight="1">
      <c r="A85" s="9" t="s">
        <v>47</v>
      </c>
      <c r="B85" s="10" t="s">
        <v>17</v>
      </c>
      <c r="C85" s="11">
        <f t="shared" si="97"/>
        <v>883</v>
      </c>
      <c r="D85" s="24">
        <v>825</v>
      </c>
      <c r="E85" s="24">
        <v>58</v>
      </c>
      <c r="F85" s="12">
        <f t="shared" si="94"/>
        <v>883</v>
      </c>
      <c r="G85" s="24">
        <v>825</v>
      </c>
      <c r="H85" s="24">
        <v>58</v>
      </c>
      <c r="I85" s="12">
        <f t="shared" si="95"/>
        <v>0</v>
      </c>
      <c r="J85" s="24"/>
      <c r="K85" s="24"/>
      <c r="L85" s="12">
        <f t="shared" si="96"/>
        <v>0</v>
      </c>
      <c r="M85" s="24"/>
      <c r="N85" s="24"/>
      <c r="O85" s="25"/>
    </row>
    <row r="86" spans="1:15" s="26" customFormat="1" ht="26.25" customHeight="1">
      <c r="A86" s="9" t="s">
        <v>47</v>
      </c>
      <c r="B86" s="10" t="s">
        <v>21</v>
      </c>
      <c r="C86" s="11">
        <f t="shared" si="97"/>
        <v>0</v>
      </c>
      <c r="D86" s="24">
        <v>0</v>
      </c>
      <c r="E86" s="24">
        <v>0</v>
      </c>
      <c r="F86" s="12">
        <f t="shared" si="94"/>
        <v>0</v>
      </c>
      <c r="G86" s="24"/>
      <c r="H86" s="24"/>
      <c r="I86" s="12">
        <f t="shared" si="95"/>
        <v>700</v>
      </c>
      <c r="J86" s="24">
        <v>700</v>
      </c>
      <c r="K86" s="24">
        <v>0</v>
      </c>
      <c r="L86" s="12">
        <f t="shared" si="96"/>
        <v>700</v>
      </c>
      <c r="M86" s="24">
        <v>700</v>
      </c>
      <c r="N86" s="24">
        <v>0</v>
      </c>
      <c r="O86" s="25"/>
    </row>
    <row r="87" spans="1:15" s="33" customFormat="1" ht="26.25" customHeight="1">
      <c r="A87" s="29" t="s">
        <v>49</v>
      </c>
      <c r="B87" s="30" t="s">
        <v>6</v>
      </c>
      <c r="C87" s="31">
        <f t="shared" ref="C87:D87" si="105">SUM(C88:C89)</f>
        <v>345.71</v>
      </c>
      <c r="D87" s="31">
        <f t="shared" si="105"/>
        <v>318.70999999999998</v>
      </c>
      <c r="E87" s="31">
        <f>SUM(E88:E89)</f>
        <v>27</v>
      </c>
      <c r="F87" s="31">
        <f t="shared" ref="F87" si="106">SUM(F88:F89)</f>
        <v>120.16</v>
      </c>
      <c r="G87" s="31">
        <f t="shared" ref="G87:H87" si="107">SUM(G88:G89)</f>
        <v>111.16</v>
      </c>
      <c r="H87" s="31">
        <f t="shared" si="107"/>
        <v>9</v>
      </c>
      <c r="I87" s="31">
        <f t="shared" ref="I87" si="108">SUM(I88:I89)</f>
        <v>0</v>
      </c>
      <c r="J87" s="31">
        <f t="shared" ref="J87:K87" si="109">SUM(J88:J89)</f>
        <v>0</v>
      </c>
      <c r="K87" s="31">
        <f t="shared" si="109"/>
        <v>0</v>
      </c>
      <c r="L87" s="31">
        <f t="shared" ref="L87" si="110">SUM(L88:L89)</f>
        <v>225.55</v>
      </c>
      <c r="M87" s="31">
        <f t="shared" ref="M87:N87" si="111">SUM(M88:M89)</f>
        <v>207.55</v>
      </c>
      <c r="N87" s="31">
        <f t="shared" si="111"/>
        <v>18</v>
      </c>
      <c r="O87" s="32"/>
    </row>
    <row r="88" spans="1:15" s="26" customFormat="1" ht="26.25" customHeight="1">
      <c r="A88" s="9" t="s">
        <v>47</v>
      </c>
      <c r="B88" s="10" t="s">
        <v>28</v>
      </c>
      <c r="C88" s="11">
        <f t="shared" si="97"/>
        <v>236.66</v>
      </c>
      <c r="D88" s="24">
        <v>224.66</v>
      </c>
      <c r="E88" s="24">
        <v>12</v>
      </c>
      <c r="F88" s="12">
        <f t="shared" si="94"/>
        <v>77.61</v>
      </c>
      <c r="G88" s="24">
        <v>77.61</v>
      </c>
      <c r="H88" s="24"/>
      <c r="I88" s="12">
        <f t="shared" si="95"/>
        <v>0</v>
      </c>
      <c r="J88" s="24"/>
      <c r="K88" s="24"/>
      <c r="L88" s="12">
        <f t="shared" si="96"/>
        <v>159.05000000000001</v>
      </c>
      <c r="M88" s="24">
        <v>147.05000000000001</v>
      </c>
      <c r="N88" s="24">
        <v>12</v>
      </c>
      <c r="O88" s="25"/>
    </row>
    <row r="89" spans="1:15" s="26" customFormat="1" ht="26.25" customHeight="1">
      <c r="A89" s="23" t="s">
        <v>47</v>
      </c>
      <c r="B89" s="10" t="s">
        <v>22</v>
      </c>
      <c r="C89" s="11">
        <f t="shared" si="97"/>
        <v>109.05</v>
      </c>
      <c r="D89" s="24">
        <v>94.05</v>
      </c>
      <c r="E89" s="24">
        <v>15</v>
      </c>
      <c r="F89" s="12">
        <f t="shared" si="94"/>
        <v>42.55</v>
      </c>
      <c r="G89" s="24">
        <v>33.549999999999997</v>
      </c>
      <c r="H89" s="24">
        <v>9</v>
      </c>
      <c r="I89" s="12">
        <f t="shared" si="95"/>
        <v>0</v>
      </c>
      <c r="J89" s="24"/>
      <c r="K89" s="24"/>
      <c r="L89" s="12">
        <f t="shared" si="96"/>
        <v>66.5</v>
      </c>
      <c r="M89" s="24">
        <v>60.5</v>
      </c>
      <c r="N89" s="24">
        <v>6</v>
      </c>
      <c r="O89" s="25"/>
    </row>
    <row r="90" spans="1:15" s="21" customFormat="1" ht="36" customHeight="1">
      <c r="A90" s="45">
        <v>3</v>
      </c>
      <c r="B90" s="5" t="s">
        <v>7</v>
      </c>
      <c r="C90" s="22">
        <f t="shared" ref="C90:D90" si="112">C91+C95</f>
        <v>4410.28</v>
      </c>
      <c r="D90" s="22">
        <f t="shared" si="112"/>
        <v>4080.2799999999997</v>
      </c>
      <c r="E90" s="22">
        <f>E91+E95</f>
        <v>330</v>
      </c>
      <c r="F90" s="22">
        <f t="shared" ref="F90" si="113">F91+F95</f>
        <v>3226.2799999999997</v>
      </c>
      <c r="G90" s="22">
        <f t="shared" ref="G90:H90" si="114">G91+G95</f>
        <v>3032.2799999999997</v>
      </c>
      <c r="H90" s="22">
        <f t="shared" si="114"/>
        <v>194</v>
      </c>
      <c r="I90" s="22">
        <f t="shared" ref="I90" si="115">I91+I95</f>
        <v>0</v>
      </c>
      <c r="J90" s="22">
        <f t="shared" ref="J90:K90" si="116">J91+J95</f>
        <v>0</v>
      </c>
      <c r="K90" s="22">
        <f t="shared" si="116"/>
        <v>0</v>
      </c>
      <c r="L90" s="22">
        <f t="shared" ref="L90" si="117">L91+L95</f>
        <v>1184</v>
      </c>
      <c r="M90" s="22">
        <f t="shared" ref="M90:N90" si="118">M91+M95</f>
        <v>1048</v>
      </c>
      <c r="N90" s="22">
        <f t="shared" si="118"/>
        <v>136</v>
      </c>
      <c r="O90" s="20"/>
    </row>
    <row r="91" spans="1:15" s="33" customFormat="1" ht="34.5" customHeight="1">
      <c r="A91" s="29" t="s">
        <v>50</v>
      </c>
      <c r="B91" s="30" t="s">
        <v>8</v>
      </c>
      <c r="C91" s="31">
        <f t="shared" ref="C91:D91" si="119">SUM(C92:C94)</f>
        <v>2659.2799999999997</v>
      </c>
      <c r="D91" s="31">
        <f t="shared" si="119"/>
        <v>2444.2799999999997</v>
      </c>
      <c r="E91" s="31">
        <f>SUM(E92:E94)</f>
        <v>215</v>
      </c>
      <c r="F91" s="31">
        <f t="shared" ref="F91" si="120">SUM(F92:F94)</f>
        <v>1496.28</v>
      </c>
      <c r="G91" s="31">
        <f t="shared" ref="G91:H91" si="121">SUM(G92:G94)</f>
        <v>1396.28</v>
      </c>
      <c r="H91" s="31">
        <f t="shared" si="121"/>
        <v>100</v>
      </c>
      <c r="I91" s="31">
        <f t="shared" ref="I91" si="122">SUM(I92:I94)</f>
        <v>0</v>
      </c>
      <c r="J91" s="31">
        <f t="shared" ref="J91:K91" si="123">SUM(J92:J94)</f>
        <v>0</v>
      </c>
      <c r="K91" s="31">
        <f t="shared" si="123"/>
        <v>0</v>
      </c>
      <c r="L91" s="31">
        <f t="shared" ref="L91" si="124">SUM(L92:L94)</f>
        <v>1163</v>
      </c>
      <c r="M91" s="31">
        <f t="shared" ref="M91:N91" si="125">SUM(M92:M94)</f>
        <v>1048</v>
      </c>
      <c r="N91" s="31">
        <f t="shared" si="125"/>
        <v>115</v>
      </c>
      <c r="O91" s="32"/>
    </row>
    <row r="92" spans="1:15" s="26" customFormat="1" ht="26.25" customHeight="1">
      <c r="A92" s="9" t="s">
        <v>47</v>
      </c>
      <c r="B92" s="10" t="s">
        <v>17</v>
      </c>
      <c r="C92" s="11">
        <f t="shared" si="97"/>
        <v>975.4</v>
      </c>
      <c r="D92" s="24">
        <v>905.4</v>
      </c>
      <c r="E92" s="24">
        <v>70</v>
      </c>
      <c r="F92" s="12">
        <f t="shared" si="94"/>
        <v>279.39999999999998</v>
      </c>
      <c r="G92" s="24">
        <v>239.4</v>
      </c>
      <c r="H92" s="24">
        <v>40</v>
      </c>
      <c r="I92" s="12">
        <f t="shared" si="95"/>
        <v>0</v>
      </c>
      <c r="J92" s="24"/>
      <c r="K92" s="24"/>
      <c r="L92" s="12">
        <f t="shared" si="96"/>
        <v>696</v>
      </c>
      <c r="M92" s="24">
        <v>666</v>
      </c>
      <c r="N92" s="24">
        <v>30</v>
      </c>
      <c r="O92" s="25"/>
    </row>
    <row r="93" spans="1:15" s="26" customFormat="1" ht="26.25" customHeight="1">
      <c r="A93" s="9" t="s">
        <v>47</v>
      </c>
      <c r="B93" s="10" t="s">
        <v>19</v>
      </c>
      <c r="C93" s="11">
        <f t="shared" si="97"/>
        <v>386.88</v>
      </c>
      <c r="D93" s="24">
        <v>326.88</v>
      </c>
      <c r="E93" s="24">
        <v>60</v>
      </c>
      <c r="F93" s="12">
        <f t="shared" si="94"/>
        <v>386.88</v>
      </c>
      <c r="G93" s="24">
        <v>326.88</v>
      </c>
      <c r="H93" s="24">
        <v>60</v>
      </c>
      <c r="I93" s="12">
        <f t="shared" si="95"/>
        <v>0</v>
      </c>
      <c r="J93" s="24"/>
      <c r="K93" s="24"/>
      <c r="L93" s="12">
        <f t="shared" si="96"/>
        <v>0</v>
      </c>
      <c r="M93" s="24"/>
      <c r="N93" s="24"/>
      <c r="O93" s="25"/>
    </row>
    <row r="94" spans="1:15" s="26" customFormat="1" ht="26.25" customHeight="1">
      <c r="A94" s="9" t="s">
        <v>47</v>
      </c>
      <c r="B94" s="10" t="s">
        <v>21</v>
      </c>
      <c r="C94" s="11">
        <f t="shared" si="97"/>
        <v>1297</v>
      </c>
      <c r="D94" s="24">
        <v>1212</v>
      </c>
      <c r="E94" s="24">
        <v>85</v>
      </c>
      <c r="F94" s="12">
        <f t="shared" si="94"/>
        <v>830</v>
      </c>
      <c r="G94" s="24">
        <v>830</v>
      </c>
      <c r="H94" s="24">
        <v>0</v>
      </c>
      <c r="I94" s="12">
        <f t="shared" si="95"/>
        <v>0</v>
      </c>
      <c r="J94" s="24"/>
      <c r="K94" s="24"/>
      <c r="L94" s="12">
        <f t="shared" si="96"/>
        <v>467</v>
      </c>
      <c r="M94" s="24">
        <v>382</v>
      </c>
      <c r="N94" s="24">
        <v>85</v>
      </c>
      <c r="O94" s="25"/>
    </row>
    <row r="95" spans="1:15" s="33" customFormat="1" ht="26.25" customHeight="1">
      <c r="A95" s="29" t="s">
        <v>51</v>
      </c>
      <c r="B95" s="30" t="s">
        <v>9</v>
      </c>
      <c r="C95" s="31">
        <f t="shared" ref="C95:D95" si="126">SUM(C96:C97)</f>
        <v>1751</v>
      </c>
      <c r="D95" s="31">
        <f t="shared" si="126"/>
        <v>1636</v>
      </c>
      <c r="E95" s="31">
        <f>SUM(E96:E97)</f>
        <v>115</v>
      </c>
      <c r="F95" s="31">
        <f t="shared" ref="F95" si="127">SUM(F96:F97)</f>
        <v>1730</v>
      </c>
      <c r="G95" s="31">
        <f t="shared" ref="G95:H95" si="128">SUM(G96:G97)</f>
        <v>1636</v>
      </c>
      <c r="H95" s="31">
        <f t="shared" si="128"/>
        <v>94</v>
      </c>
      <c r="I95" s="31">
        <f t="shared" ref="I95" si="129">SUM(I96:I97)</f>
        <v>0</v>
      </c>
      <c r="J95" s="31">
        <f t="shared" ref="J95:K95" si="130">SUM(J96:J97)</f>
        <v>0</v>
      </c>
      <c r="K95" s="31">
        <f t="shared" si="130"/>
        <v>0</v>
      </c>
      <c r="L95" s="31">
        <f t="shared" ref="L95" si="131">SUM(L96:L97)</f>
        <v>21</v>
      </c>
      <c r="M95" s="31">
        <f t="shared" ref="M95:N95" si="132">SUM(M96:M97)</f>
        <v>0</v>
      </c>
      <c r="N95" s="31">
        <f t="shared" si="132"/>
        <v>21</v>
      </c>
      <c r="O95" s="35"/>
    </row>
    <row r="96" spans="1:15" s="26" customFormat="1" ht="26.25" customHeight="1">
      <c r="A96" s="9" t="s">
        <v>47</v>
      </c>
      <c r="B96" s="10" t="s">
        <v>20</v>
      </c>
      <c r="C96" s="11">
        <f t="shared" si="97"/>
        <v>1021</v>
      </c>
      <c r="D96" s="24">
        <v>954</v>
      </c>
      <c r="E96" s="24">
        <v>67</v>
      </c>
      <c r="F96" s="12">
        <f t="shared" si="94"/>
        <v>1000</v>
      </c>
      <c r="G96" s="24">
        <v>954</v>
      </c>
      <c r="H96" s="24">
        <v>46</v>
      </c>
      <c r="I96" s="12">
        <f t="shared" si="95"/>
        <v>0</v>
      </c>
      <c r="J96" s="24"/>
      <c r="K96" s="24"/>
      <c r="L96" s="12">
        <f t="shared" si="96"/>
        <v>21</v>
      </c>
      <c r="M96" s="24">
        <v>0</v>
      </c>
      <c r="N96" s="24">
        <v>21</v>
      </c>
      <c r="O96" s="25"/>
    </row>
    <row r="97" spans="1:15" s="26" customFormat="1" ht="26.25" customHeight="1">
      <c r="A97" s="9" t="s">
        <v>47</v>
      </c>
      <c r="B97" s="10" t="s">
        <v>21</v>
      </c>
      <c r="C97" s="11">
        <f t="shared" si="97"/>
        <v>730</v>
      </c>
      <c r="D97" s="24">
        <v>682</v>
      </c>
      <c r="E97" s="24">
        <v>48</v>
      </c>
      <c r="F97" s="12">
        <f t="shared" si="94"/>
        <v>730</v>
      </c>
      <c r="G97" s="24">
        <v>682</v>
      </c>
      <c r="H97" s="24">
        <v>48</v>
      </c>
      <c r="I97" s="12">
        <f t="shared" si="95"/>
        <v>0</v>
      </c>
      <c r="J97" s="24"/>
      <c r="K97" s="24"/>
      <c r="L97" s="12">
        <f t="shared" si="96"/>
        <v>0</v>
      </c>
      <c r="M97" s="24">
        <v>0</v>
      </c>
      <c r="N97" s="24">
        <v>0</v>
      </c>
      <c r="O97" s="27"/>
    </row>
    <row r="98" spans="1:15" s="21" customFormat="1" ht="31.5">
      <c r="A98" s="45">
        <v>4</v>
      </c>
      <c r="B98" s="5" t="s">
        <v>10</v>
      </c>
      <c r="C98" s="22">
        <f t="shared" ref="C98:D98" si="133">C99+C104</f>
        <v>600</v>
      </c>
      <c r="D98" s="22">
        <f t="shared" si="133"/>
        <v>600</v>
      </c>
      <c r="E98" s="22">
        <f>E99+E104</f>
        <v>0</v>
      </c>
      <c r="F98" s="22">
        <f t="shared" ref="F98" si="134">F99+F104</f>
        <v>193.64</v>
      </c>
      <c r="G98" s="22">
        <f t="shared" ref="G98:H98" si="135">G99+G104</f>
        <v>193.64</v>
      </c>
      <c r="H98" s="22">
        <f t="shared" si="135"/>
        <v>0</v>
      </c>
      <c r="I98" s="22">
        <f t="shared" ref="I98" si="136">I99+I104</f>
        <v>945.64</v>
      </c>
      <c r="J98" s="22">
        <f t="shared" ref="J98:K98" si="137">J99+J104</f>
        <v>897.64</v>
      </c>
      <c r="K98" s="22">
        <f t="shared" si="137"/>
        <v>48</v>
      </c>
      <c r="L98" s="22">
        <f t="shared" ref="L98" si="138">L99+L104</f>
        <v>1352</v>
      </c>
      <c r="M98" s="22">
        <f t="shared" ref="M98:N98" si="139">M99+M104</f>
        <v>1304</v>
      </c>
      <c r="N98" s="22">
        <f t="shared" si="139"/>
        <v>48</v>
      </c>
      <c r="O98" s="28">
        <f>O99+O104</f>
        <v>0</v>
      </c>
    </row>
    <row r="99" spans="1:15" s="26" customFormat="1" ht="26.25" customHeight="1">
      <c r="A99" s="45" t="s">
        <v>52</v>
      </c>
      <c r="B99" s="30" t="s">
        <v>11</v>
      </c>
      <c r="C99" s="31">
        <f t="shared" ref="C99" si="140">SUM(C100:C103)</f>
        <v>0</v>
      </c>
      <c r="D99" s="31">
        <f t="shared" ref="D99" si="141">SUM(D100:D103)</f>
        <v>0</v>
      </c>
      <c r="E99" s="31">
        <f t="shared" ref="E99" si="142">SUM(E100:E103)</f>
        <v>0</v>
      </c>
      <c r="F99" s="31">
        <f t="shared" ref="F99" si="143">SUM(F100:F103)</f>
        <v>0</v>
      </c>
      <c r="G99" s="31">
        <f t="shared" ref="G99" si="144">SUM(G100:G103)</f>
        <v>0</v>
      </c>
      <c r="H99" s="31">
        <f t="shared" ref="H99" si="145">SUM(H100:H103)</f>
        <v>0</v>
      </c>
      <c r="I99" s="31">
        <f t="shared" ref="I99" si="146">SUM(I100:I103)</f>
        <v>752</v>
      </c>
      <c r="J99" s="31">
        <f t="shared" ref="J99" si="147">SUM(J100:J103)</f>
        <v>704</v>
      </c>
      <c r="K99" s="31">
        <f t="shared" ref="K99" si="148">SUM(K100:K103)</f>
        <v>48</v>
      </c>
      <c r="L99" s="31">
        <f t="shared" ref="L99" si="149">SUM(L100:L103)</f>
        <v>752</v>
      </c>
      <c r="M99" s="31">
        <f t="shared" ref="M99" si="150">SUM(M100:M103)</f>
        <v>704</v>
      </c>
      <c r="N99" s="31">
        <f t="shared" ref="N99" si="151">SUM(N100:N103)</f>
        <v>48</v>
      </c>
      <c r="O99" s="35"/>
    </row>
    <row r="100" spans="1:15" s="26" customFormat="1" ht="26.25" customHeight="1">
      <c r="A100" s="9" t="s">
        <v>47</v>
      </c>
      <c r="B100" s="10" t="s">
        <v>16</v>
      </c>
      <c r="C100" s="11">
        <f t="shared" si="97"/>
        <v>0</v>
      </c>
      <c r="D100" s="14"/>
      <c r="E100" s="14"/>
      <c r="F100" s="12">
        <f t="shared" si="94"/>
        <v>0</v>
      </c>
      <c r="G100" s="24"/>
      <c r="H100" s="24"/>
      <c r="I100" s="12">
        <f t="shared" si="95"/>
        <v>458</v>
      </c>
      <c r="J100" s="24">
        <v>428</v>
      </c>
      <c r="K100" s="24">
        <v>30</v>
      </c>
      <c r="L100" s="12">
        <f t="shared" si="96"/>
        <v>458</v>
      </c>
      <c r="M100" s="14">
        <v>428</v>
      </c>
      <c r="N100" s="14">
        <v>30</v>
      </c>
      <c r="O100" s="25"/>
    </row>
    <row r="101" spans="1:15" s="26" customFormat="1" ht="26.25" customHeight="1">
      <c r="A101" s="9" t="s">
        <v>47</v>
      </c>
      <c r="B101" s="10" t="s">
        <v>18</v>
      </c>
      <c r="C101" s="11">
        <f t="shared" si="97"/>
        <v>0</v>
      </c>
      <c r="D101" s="14"/>
      <c r="E101" s="14"/>
      <c r="F101" s="12">
        <f t="shared" si="94"/>
        <v>0</v>
      </c>
      <c r="G101" s="24"/>
      <c r="H101" s="24"/>
      <c r="I101" s="12">
        <f t="shared" si="95"/>
        <v>50</v>
      </c>
      <c r="J101" s="24">
        <v>46</v>
      </c>
      <c r="K101" s="24">
        <v>4</v>
      </c>
      <c r="L101" s="12">
        <f t="shared" si="96"/>
        <v>50</v>
      </c>
      <c r="M101" s="24">
        <v>46</v>
      </c>
      <c r="N101" s="24">
        <v>4</v>
      </c>
      <c r="O101" s="25"/>
    </row>
    <row r="102" spans="1:15" s="26" customFormat="1" ht="26.25" customHeight="1">
      <c r="A102" s="9" t="s">
        <v>47</v>
      </c>
      <c r="B102" s="10" t="s">
        <v>20</v>
      </c>
      <c r="C102" s="11">
        <f t="shared" si="97"/>
        <v>0</v>
      </c>
      <c r="D102" s="14"/>
      <c r="E102" s="14"/>
      <c r="F102" s="12">
        <f t="shared" si="94"/>
        <v>0</v>
      </c>
      <c r="G102" s="24"/>
      <c r="H102" s="24"/>
      <c r="I102" s="12">
        <f t="shared" si="95"/>
        <v>214</v>
      </c>
      <c r="J102" s="24">
        <v>200</v>
      </c>
      <c r="K102" s="24">
        <v>14</v>
      </c>
      <c r="L102" s="12">
        <f t="shared" si="96"/>
        <v>214</v>
      </c>
      <c r="M102" s="24">
        <v>200</v>
      </c>
      <c r="N102" s="24">
        <v>14</v>
      </c>
      <c r="O102" s="25"/>
    </row>
    <row r="103" spans="1:15" s="26" customFormat="1" ht="26.25" customHeight="1">
      <c r="A103" s="9" t="s">
        <v>47</v>
      </c>
      <c r="B103" s="10" t="s">
        <v>21</v>
      </c>
      <c r="C103" s="11">
        <f t="shared" si="97"/>
        <v>0</v>
      </c>
      <c r="D103" s="14"/>
      <c r="E103" s="14"/>
      <c r="F103" s="12">
        <f t="shared" si="94"/>
        <v>0</v>
      </c>
      <c r="G103" s="24"/>
      <c r="H103" s="24"/>
      <c r="I103" s="12">
        <f t="shared" si="95"/>
        <v>30</v>
      </c>
      <c r="J103" s="24">
        <v>30</v>
      </c>
      <c r="K103" s="24">
        <v>0</v>
      </c>
      <c r="L103" s="12">
        <f t="shared" si="96"/>
        <v>30</v>
      </c>
      <c r="M103" s="14">
        <v>30</v>
      </c>
      <c r="N103" s="14">
        <v>0</v>
      </c>
      <c r="O103" s="36"/>
    </row>
    <row r="104" spans="1:15" s="21" customFormat="1" ht="26.25" customHeight="1">
      <c r="A104" s="45" t="s">
        <v>53</v>
      </c>
      <c r="B104" s="30" t="s">
        <v>12</v>
      </c>
      <c r="C104" s="31">
        <f t="shared" ref="C104" si="152">SUM(C105:C107)</f>
        <v>600</v>
      </c>
      <c r="D104" s="31">
        <f t="shared" ref="D104" si="153">SUM(D105:D107)</f>
        <v>600</v>
      </c>
      <c r="E104" s="31">
        <f t="shared" ref="E104" si="154">SUM(E105:E107)</f>
        <v>0</v>
      </c>
      <c r="F104" s="31">
        <f t="shared" ref="F104" si="155">SUM(F105:F107)</f>
        <v>193.64</v>
      </c>
      <c r="G104" s="31">
        <f t="shared" ref="G104" si="156">SUM(G105:G107)</f>
        <v>193.64</v>
      </c>
      <c r="H104" s="31">
        <f t="shared" ref="H104" si="157">SUM(H105:H107)</f>
        <v>0</v>
      </c>
      <c r="I104" s="31">
        <f t="shared" ref="I104" si="158">SUM(I105:I107)</f>
        <v>193.64</v>
      </c>
      <c r="J104" s="31">
        <f t="shared" ref="J104" si="159">SUM(J105:J107)</f>
        <v>193.64</v>
      </c>
      <c r="K104" s="31">
        <f t="shared" ref="K104" si="160">SUM(K105:K107)</f>
        <v>0</v>
      </c>
      <c r="L104" s="31">
        <f t="shared" ref="L104" si="161">SUM(L105:L107)</f>
        <v>600</v>
      </c>
      <c r="M104" s="31">
        <f t="shared" ref="M104" si="162">SUM(M105:M107)</f>
        <v>600</v>
      </c>
      <c r="N104" s="31">
        <f t="shared" ref="N104" si="163">SUM(N105:N107)</f>
        <v>0</v>
      </c>
      <c r="O104" s="37"/>
    </row>
    <row r="105" spans="1:15" s="26" customFormat="1" ht="26.25" customHeight="1">
      <c r="A105" s="9" t="s">
        <v>47</v>
      </c>
      <c r="B105" s="10" t="s">
        <v>23</v>
      </c>
      <c r="C105" s="11">
        <f t="shared" si="97"/>
        <v>600</v>
      </c>
      <c r="D105" s="24">
        <v>600</v>
      </c>
      <c r="E105" s="24">
        <v>0</v>
      </c>
      <c r="F105" s="12">
        <f t="shared" si="94"/>
        <v>193.64</v>
      </c>
      <c r="G105" s="24">
        <v>193.64</v>
      </c>
      <c r="H105" s="24">
        <v>0</v>
      </c>
      <c r="I105" s="12">
        <f t="shared" si="95"/>
        <v>0</v>
      </c>
      <c r="J105" s="24"/>
      <c r="K105" s="24"/>
      <c r="L105" s="12">
        <f t="shared" si="96"/>
        <v>406.36</v>
      </c>
      <c r="M105" s="24">
        <f>D105-G105</f>
        <v>406.36</v>
      </c>
      <c r="N105" s="24">
        <v>0</v>
      </c>
      <c r="O105" s="25"/>
    </row>
    <row r="106" spans="1:15" s="26" customFormat="1" ht="26.25" customHeight="1">
      <c r="A106" s="9" t="s">
        <v>47</v>
      </c>
      <c r="B106" s="10" t="s">
        <v>27</v>
      </c>
      <c r="C106" s="11">
        <f t="shared" si="97"/>
        <v>0</v>
      </c>
      <c r="D106" s="14"/>
      <c r="E106" s="14"/>
      <c r="F106" s="12">
        <f t="shared" si="94"/>
        <v>0</v>
      </c>
      <c r="G106" s="24"/>
      <c r="H106" s="24"/>
      <c r="I106" s="12">
        <f t="shared" si="95"/>
        <v>143.63999999999999</v>
      </c>
      <c r="J106" s="24">
        <v>143.63999999999999</v>
      </c>
      <c r="K106" s="24"/>
      <c r="L106" s="12">
        <f t="shared" si="96"/>
        <v>143.63999999999999</v>
      </c>
      <c r="M106" s="24">
        <v>143.63999999999999</v>
      </c>
      <c r="N106" s="24"/>
      <c r="O106" s="25"/>
    </row>
    <row r="107" spans="1:15" s="26" customFormat="1" ht="26.25" customHeight="1">
      <c r="A107" s="9" t="s">
        <v>47</v>
      </c>
      <c r="B107" s="10" t="s">
        <v>24</v>
      </c>
      <c r="C107" s="11">
        <f t="shared" si="97"/>
        <v>0</v>
      </c>
      <c r="D107" s="24">
        <v>0</v>
      </c>
      <c r="E107" s="24">
        <v>0</v>
      </c>
      <c r="F107" s="12">
        <f t="shared" si="94"/>
        <v>0</v>
      </c>
      <c r="G107" s="24"/>
      <c r="H107" s="24"/>
      <c r="I107" s="12">
        <f t="shared" si="95"/>
        <v>50</v>
      </c>
      <c r="J107" s="24">
        <v>50</v>
      </c>
      <c r="K107" s="24">
        <v>0</v>
      </c>
      <c r="L107" s="12">
        <f t="shared" si="96"/>
        <v>50</v>
      </c>
      <c r="M107" s="24">
        <v>50</v>
      </c>
      <c r="N107" s="24"/>
      <c r="O107" s="25"/>
    </row>
    <row r="108" spans="1:15" s="21" customFormat="1" ht="31.5">
      <c r="A108" s="45">
        <v>5</v>
      </c>
      <c r="B108" s="5" t="s">
        <v>13</v>
      </c>
      <c r="C108" s="22">
        <f>C109+C116</f>
        <v>4670.5838000000003</v>
      </c>
      <c r="D108" s="22">
        <f>D109+D116</f>
        <v>4350.1237999999994</v>
      </c>
      <c r="E108" s="22">
        <f t="shared" ref="E108:N108" si="164">E109+E116</f>
        <v>320.46000000000004</v>
      </c>
      <c r="F108" s="22">
        <f t="shared" si="164"/>
        <v>864</v>
      </c>
      <c r="G108" s="22">
        <f t="shared" si="164"/>
        <v>832</v>
      </c>
      <c r="H108" s="22">
        <f t="shared" si="164"/>
        <v>32</v>
      </c>
      <c r="I108" s="22">
        <f t="shared" si="164"/>
        <v>942.61</v>
      </c>
      <c r="J108" s="22">
        <f t="shared" si="164"/>
        <v>913.61</v>
      </c>
      <c r="K108" s="22">
        <f t="shared" si="164"/>
        <v>29</v>
      </c>
      <c r="L108" s="22">
        <f t="shared" si="164"/>
        <v>4749.1938</v>
      </c>
      <c r="M108" s="22">
        <f t="shared" si="164"/>
        <v>4431.7338</v>
      </c>
      <c r="N108" s="22">
        <f t="shared" si="164"/>
        <v>317.45999999999998</v>
      </c>
      <c r="O108" s="20"/>
    </row>
    <row r="109" spans="1:15" s="21" customFormat="1" ht="31.5">
      <c r="A109" s="45" t="s">
        <v>54</v>
      </c>
      <c r="B109" s="30" t="s">
        <v>14</v>
      </c>
      <c r="C109" s="31">
        <f>SUM(C110:C115)</f>
        <v>2974.5281999999997</v>
      </c>
      <c r="D109" s="31">
        <f>SUM(D110:D115)</f>
        <v>2715.3681999999999</v>
      </c>
      <c r="E109" s="31">
        <f t="shared" ref="E109:N109" si="165">SUM(E110:E115)</f>
        <v>259.16000000000003</v>
      </c>
      <c r="F109" s="31">
        <f t="shared" si="165"/>
        <v>764</v>
      </c>
      <c r="G109" s="31">
        <f t="shared" si="165"/>
        <v>739</v>
      </c>
      <c r="H109" s="31">
        <f t="shared" si="165"/>
        <v>25</v>
      </c>
      <c r="I109" s="31">
        <f t="shared" si="165"/>
        <v>693.61</v>
      </c>
      <c r="J109" s="31">
        <f t="shared" si="165"/>
        <v>680.61</v>
      </c>
      <c r="K109" s="31">
        <f t="shared" si="165"/>
        <v>13</v>
      </c>
      <c r="L109" s="31">
        <f t="shared" si="165"/>
        <v>2904.1381999999999</v>
      </c>
      <c r="M109" s="31">
        <f t="shared" si="165"/>
        <v>2656.9782</v>
      </c>
      <c r="N109" s="31">
        <f t="shared" si="165"/>
        <v>247.16</v>
      </c>
      <c r="O109" s="20"/>
    </row>
    <row r="110" spans="1:15" s="26" customFormat="1" ht="26.25" customHeight="1">
      <c r="A110" s="9" t="s">
        <v>47</v>
      </c>
      <c r="B110" s="10" t="s">
        <v>23</v>
      </c>
      <c r="C110" s="11">
        <f t="shared" si="97"/>
        <v>2967.3681999999999</v>
      </c>
      <c r="D110" s="24">
        <v>2715.3681999999999</v>
      </c>
      <c r="E110" s="24">
        <v>252</v>
      </c>
      <c r="F110" s="12">
        <f t="shared" si="94"/>
        <v>764</v>
      </c>
      <c r="G110" s="24">
        <v>739</v>
      </c>
      <c r="H110" s="12">
        <v>25</v>
      </c>
      <c r="I110" s="12">
        <f t="shared" si="95"/>
        <v>0</v>
      </c>
      <c r="J110" s="38"/>
      <c r="K110" s="24">
        <v>0</v>
      </c>
      <c r="L110" s="12">
        <f t="shared" si="96"/>
        <v>2203.3681999999999</v>
      </c>
      <c r="M110" s="24">
        <f>D110-G110</f>
        <v>1976.3681999999999</v>
      </c>
      <c r="N110" s="24">
        <f>E110-H110</f>
        <v>227</v>
      </c>
      <c r="O110" s="25"/>
    </row>
    <row r="111" spans="1:15" s="39" customFormat="1" ht="31.5">
      <c r="A111" s="9" t="s">
        <v>47</v>
      </c>
      <c r="B111" s="10" t="s">
        <v>29</v>
      </c>
      <c r="C111" s="11">
        <f t="shared" si="97"/>
        <v>0</v>
      </c>
      <c r="D111" s="24">
        <v>0</v>
      </c>
      <c r="E111" s="24">
        <v>0</v>
      </c>
      <c r="F111" s="12">
        <f t="shared" si="94"/>
        <v>0</v>
      </c>
      <c r="G111" s="24"/>
      <c r="H111" s="24"/>
      <c r="I111" s="12">
        <f t="shared" si="95"/>
        <v>66</v>
      </c>
      <c r="J111" s="24">
        <v>60</v>
      </c>
      <c r="K111" s="24">
        <v>6</v>
      </c>
      <c r="L111" s="12">
        <f t="shared" si="96"/>
        <v>66</v>
      </c>
      <c r="M111" s="24">
        <v>60</v>
      </c>
      <c r="N111" s="24">
        <v>6</v>
      </c>
      <c r="O111" s="25"/>
    </row>
    <row r="112" spans="1:15" s="26" customFormat="1" ht="26.25" customHeight="1">
      <c r="A112" s="9" t="s">
        <v>47</v>
      </c>
      <c r="B112" s="10" t="s">
        <v>28</v>
      </c>
      <c r="C112" s="11">
        <f t="shared" si="97"/>
        <v>0</v>
      </c>
      <c r="D112" s="24"/>
      <c r="E112" s="24"/>
      <c r="F112" s="12">
        <f t="shared" si="94"/>
        <v>0</v>
      </c>
      <c r="G112" s="24"/>
      <c r="H112" s="24"/>
      <c r="I112" s="12">
        <f t="shared" si="95"/>
        <v>77.61</v>
      </c>
      <c r="J112" s="24">
        <v>77.61</v>
      </c>
      <c r="K112" s="24">
        <v>0</v>
      </c>
      <c r="L112" s="12">
        <f t="shared" si="96"/>
        <v>77.61</v>
      </c>
      <c r="M112" s="24">
        <v>77.61</v>
      </c>
      <c r="N112" s="24"/>
      <c r="O112" s="25"/>
    </row>
    <row r="113" spans="1:15" s="26" customFormat="1" ht="26.25" customHeight="1">
      <c r="A113" s="9" t="s">
        <v>47</v>
      </c>
      <c r="B113" s="10" t="s">
        <v>31</v>
      </c>
      <c r="C113" s="11">
        <f t="shared" si="97"/>
        <v>0</v>
      </c>
      <c r="D113" s="24"/>
      <c r="E113" s="24"/>
      <c r="F113" s="12">
        <f t="shared" si="94"/>
        <v>0</v>
      </c>
      <c r="G113" s="24"/>
      <c r="H113" s="24"/>
      <c r="I113" s="12">
        <f t="shared" si="95"/>
        <v>400</v>
      </c>
      <c r="J113" s="24">
        <v>400</v>
      </c>
      <c r="K113" s="24">
        <v>0</v>
      </c>
      <c r="L113" s="12">
        <f t="shared" si="96"/>
        <v>400</v>
      </c>
      <c r="M113" s="24">
        <v>400</v>
      </c>
      <c r="N113" s="24"/>
      <c r="O113" s="25"/>
    </row>
    <row r="114" spans="1:15" s="26" customFormat="1" ht="26.25" customHeight="1">
      <c r="A114" s="9" t="s">
        <v>47</v>
      </c>
      <c r="B114" s="10" t="s">
        <v>24</v>
      </c>
      <c r="C114" s="11">
        <f t="shared" si="97"/>
        <v>0</v>
      </c>
      <c r="D114" s="24">
        <v>0</v>
      </c>
      <c r="E114" s="24">
        <v>0</v>
      </c>
      <c r="F114" s="12">
        <f t="shared" si="94"/>
        <v>0</v>
      </c>
      <c r="G114" s="24"/>
      <c r="H114" s="24"/>
      <c r="I114" s="12">
        <f t="shared" si="95"/>
        <v>100</v>
      </c>
      <c r="J114" s="24">
        <v>93</v>
      </c>
      <c r="K114" s="24">
        <v>7</v>
      </c>
      <c r="L114" s="12">
        <f t="shared" si="96"/>
        <v>100</v>
      </c>
      <c r="M114" s="24">
        <v>93</v>
      </c>
      <c r="N114" s="24">
        <v>7</v>
      </c>
      <c r="O114" s="25"/>
    </row>
    <row r="115" spans="1:15" s="26" customFormat="1" ht="26.25" customHeight="1">
      <c r="A115" s="9" t="s">
        <v>47</v>
      </c>
      <c r="B115" s="10" t="s">
        <v>21</v>
      </c>
      <c r="C115" s="11">
        <f t="shared" si="97"/>
        <v>7.16</v>
      </c>
      <c r="D115" s="24">
        <v>0</v>
      </c>
      <c r="E115" s="24">
        <v>7.16</v>
      </c>
      <c r="F115" s="12">
        <f t="shared" si="94"/>
        <v>0</v>
      </c>
      <c r="G115" s="24"/>
      <c r="H115" s="24"/>
      <c r="I115" s="12">
        <f t="shared" si="95"/>
        <v>50</v>
      </c>
      <c r="J115" s="24">
        <v>50</v>
      </c>
      <c r="K115" s="24">
        <v>0</v>
      </c>
      <c r="L115" s="12">
        <f t="shared" si="96"/>
        <v>57.16</v>
      </c>
      <c r="M115" s="24">
        <v>50</v>
      </c>
      <c r="N115" s="24">
        <v>7.16</v>
      </c>
      <c r="O115" s="27"/>
    </row>
    <row r="116" spans="1:15" s="33" customFormat="1" ht="26.25" customHeight="1">
      <c r="A116" s="29" t="s">
        <v>55</v>
      </c>
      <c r="B116" s="30" t="s">
        <v>15</v>
      </c>
      <c r="C116" s="31">
        <f>SUM(C117:C120)</f>
        <v>1696.0556000000001</v>
      </c>
      <c r="D116" s="31">
        <f>SUM(D117:D120)</f>
        <v>1634.7556</v>
      </c>
      <c r="E116" s="31">
        <f t="shared" ref="E116:N116" si="166">SUM(E117:E120)</f>
        <v>61.3</v>
      </c>
      <c r="F116" s="31">
        <f t="shared" si="166"/>
        <v>100</v>
      </c>
      <c r="G116" s="31">
        <f t="shared" si="166"/>
        <v>93</v>
      </c>
      <c r="H116" s="31">
        <f t="shared" si="166"/>
        <v>7</v>
      </c>
      <c r="I116" s="31">
        <f t="shared" si="166"/>
        <v>249</v>
      </c>
      <c r="J116" s="31">
        <f t="shared" si="166"/>
        <v>233</v>
      </c>
      <c r="K116" s="31">
        <f t="shared" si="166"/>
        <v>16</v>
      </c>
      <c r="L116" s="31">
        <f t="shared" si="166"/>
        <v>1845.0556000000001</v>
      </c>
      <c r="M116" s="31">
        <f t="shared" si="166"/>
        <v>1774.7556</v>
      </c>
      <c r="N116" s="31">
        <f t="shared" si="166"/>
        <v>70.3</v>
      </c>
      <c r="O116" s="32"/>
    </row>
    <row r="117" spans="1:15" s="26" customFormat="1" ht="26.25" customHeight="1">
      <c r="A117" s="9" t="s">
        <v>47</v>
      </c>
      <c r="B117" s="10" t="s">
        <v>23</v>
      </c>
      <c r="C117" s="11">
        <f t="shared" si="97"/>
        <v>1694.97</v>
      </c>
      <c r="D117" s="24">
        <v>1633.67</v>
      </c>
      <c r="E117" s="24">
        <v>61.3</v>
      </c>
      <c r="F117" s="12">
        <f t="shared" si="94"/>
        <v>100</v>
      </c>
      <c r="G117" s="24">
        <v>93</v>
      </c>
      <c r="H117" s="24">
        <v>7</v>
      </c>
      <c r="I117" s="12">
        <f t="shared" si="95"/>
        <v>0</v>
      </c>
      <c r="J117" s="24"/>
      <c r="K117" s="24"/>
      <c r="L117" s="12">
        <f t="shared" si="96"/>
        <v>1594.97</v>
      </c>
      <c r="M117" s="24">
        <v>1540.67</v>
      </c>
      <c r="N117" s="24">
        <v>54.3</v>
      </c>
      <c r="O117" s="25"/>
    </row>
    <row r="118" spans="1:15" s="26" customFormat="1" ht="31.5">
      <c r="A118" s="9" t="s">
        <v>47</v>
      </c>
      <c r="B118" s="10" t="s">
        <v>29</v>
      </c>
      <c r="C118" s="11">
        <f t="shared" si="97"/>
        <v>0</v>
      </c>
      <c r="D118" s="24">
        <v>0</v>
      </c>
      <c r="E118" s="24">
        <v>0</v>
      </c>
      <c r="F118" s="12">
        <f t="shared" si="94"/>
        <v>0</v>
      </c>
      <c r="G118" s="24"/>
      <c r="H118" s="24"/>
      <c r="I118" s="12">
        <f t="shared" si="95"/>
        <v>99</v>
      </c>
      <c r="J118" s="24">
        <v>90</v>
      </c>
      <c r="K118" s="24">
        <v>9</v>
      </c>
      <c r="L118" s="12">
        <f t="shared" si="96"/>
        <v>99</v>
      </c>
      <c r="M118" s="24">
        <v>90</v>
      </c>
      <c r="N118" s="24">
        <v>9</v>
      </c>
      <c r="O118" s="25"/>
    </row>
    <row r="119" spans="1:15" s="26" customFormat="1" ht="26.25" customHeight="1">
      <c r="A119" s="9" t="s">
        <v>47</v>
      </c>
      <c r="B119" s="10" t="s">
        <v>18</v>
      </c>
      <c r="C119" s="11">
        <f t="shared" si="97"/>
        <v>0</v>
      </c>
      <c r="D119" s="24">
        <v>0</v>
      </c>
      <c r="E119" s="24">
        <v>0</v>
      </c>
      <c r="F119" s="12">
        <f t="shared" si="94"/>
        <v>0</v>
      </c>
      <c r="G119" s="24"/>
      <c r="H119" s="24"/>
      <c r="I119" s="12">
        <f t="shared" si="95"/>
        <v>100</v>
      </c>
      <c r="J119" s="24">
        <v>93</v>
      </c>
      <c r="K119" s="24">
        <v>7</v>
      </c>
      <c r="L119" s="12">
        <f t="shared" si="96"/>
        <v>100</v>
      </c>
      <c r="M119" s="24">
        <v>93</v>
      </c>
      <c r="N119" s="24">
        <v>7</v>
      </c>
      <c r="O119" s="25"/>
    </row>
    <row r="120" spans="1:15" s="26" customFormat="1" ht="26.25" customHeight="1">
      <c r="A120" s="9" t="s">
        <v>47</v>
      </c>
      <c r="B120" s="10" t="s">
        <v>21</v>
      </c>
      <c r="C120" s="11">
        <f t="shared" si="97"/>
        <v>1.0855999999999995</v>
      </c>
      <c r="D120" s="24">
        <v>1.0855999999999995</v>
      </c>
      <c r="E120" s="24">
        <v>0</v>
      </c>
      <c r="F120" s="12">
        <f t="shared" si="94"/>
        <v>0</v>
      </c>
      <c r="G120" s="24"/>
      <c r="H120" s="24"/>
      <c r="I120" s="12">
        <f t="shared" si="95"/>
        <v>50</v>
      </c>
      <c r="J120" s="24">
        <v>50</v>
      </c>
      <c r="K120" s="24">
        <v>0</v>
      </c>
      <c r="L120" s="12">
        <f t="shared" si="96"/>
        <v>51.085599999999999</v>
      </c>
      <c r="M120" s="24">
        <v>51.085599999999999</v>
      </c>
      <c r="N120" s="24">
        <v>0</v>
      </c>
      <c r="O120" s="27"/>
    </row>
  </sheetData>
  <autoFilter ref="A9:P120"/>
  <mergeCells count="27">
    <mergeCell ref="M8:M9"/>
    <mergeCell ref="N8:N9"/>
    <mergeCell ref="A3:O3"/>
    <mergeCell ref="M5:O5"/>
    <mergeCell ref="C6:E6"/>
    <mergeCell ref="D7:E7"/>
    <mergeCell ref="C7:C9"/>
    <mergeCell ref="F6:H6"/>
    <mergeCell ref="F7:F9"/>
    <mergeCell ref="G7:H7"/>
    <mergeCell ref="H8:H9"/>
    <mergeCell ref="A1:O1"/>
    <mergeCell ref="A2:O2"/>
    <mergeCell ref="L7:L9"/>
    <mergeCell ref="M7:N7"/>
    <mergeCell ref="L6:N6"/>
    <mergeCell ref="A6:A9"/>
    <mergeCell ref="B6:B9"/>
    <mergeCell ref="I6:K6"/>
    <mergeCell ref="I7:I9"/>
    <mergeCell ref="J7:K7"/>
    <mergeCell ref="O6:O9"/>
    <mergeCell ref="D8:D9"/>
    <mergeCell ref="E8:E9"/>
    <mergeCell ref="G8:G9"/>
    <mergeCell ref="J8:J9"/>
    <mergeCell ref="K8:K9"/>
  </mergeCells>
  <pageMargins left="0.72" right="0.19685039370078741" top="0.31496062992125984" bottom="0.23622047244094491" header="0.31496062992125984" footer="0.31496062992125984"/>
  <pageSetup paperSize="9" scale="6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01</vt:lpstr>
      <vt:lpstr>'PL 01'!Print_Titles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Admin</cp:lastModifiedBy>
  <cp:lastPrinted>2024-08-30T08:26:26Z</cp:lastPrinted>
  <dcterms:created xsi:type="dcterms:W3CDTF">2024-03-25T07:32:49Z</dcterms:created>
  <dcterms:modified xsi:type="dcterms:W3CDTF">2024-08-30T09:40:00Z</dcterms:modified>
</cp:coreProperties>
</file>