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DS" sheetId="38" r:id="rId1"/>
    <sheet name="1" sheetId="112" r:id="rId2"/>
    <sheet name="2" sheetId="113" r:id="rId3"/>
    <sheet name="3" sheetId="114" r:id="rId4"/>
    <sheet name="4" sheetId="115" r:id="rId5"/>
    <sheet name="5" sheetId="116" r:id="rId6"/>
    <sheet name="6" sheetId="122" r:id="rId7"/>
    <sheet name="7" sheetId="123" r:id="rId8"/>
    <sheet name="8" sheetId="124" r:id="rId9"/>
    <sheet name="9" sheetId="125" r:id="rId10"/>
    <sheet name="10" sheetId="121" r:id="rId11"/>
    <sheet name="11" sheetId="81" r:id="rId12"/>
    <sheet name="12" sheetId="88" r:id="rId13"/>
    <sheet name="13" sheetId="89" r:id="rId14"/>
    <sheet name="14" sheetId="79" r:id="rId15"/>
    <sheet name="15" sheetId="82" r:id="rId16"/>
    <sheet name="16" sheetId="71" r:id="rId17"/>
    <sheet name="17" sheetId="72" r:id="rId18"/>
    <sheet name="18" sheetId="94" r:id="rId19"/>
    <sheet name="19" sheetId="91" r:id="rId20"/>
    <sheet name="20" sheetId="85" r:id="rId21"/>
    <sheet name="21" sheetId="111" r:id="rId22"/>
    <sheet name="22" sheetId="92" r:id="rId23"/>
    <sheet name="23" sheetId="44" r:id="rId24"/>
    <sheet name="KS" sheetId="97" r:id="rId25"/>
  </sheets>
  <definedNames>
    <definedName name="_xlnm._FilterDatabase" localSheetId="10" hidden="1">'10'!$A$6:$I$192</definedName>
    <definedName name="_xlnm._FilterDatabase" localSheetId="11" hidden="1">'11'!$A$5:$L$47</definedName>
    <definedName name="_xlnm._FilterDatabase" localSheetId="12" hidden="1">'12'!$A$4:$E$4</definedName>
    <definedName name="_xlnm._FilterDatabase" localSheetId="13" hidden="1">'13'!$A$4:$I$4</definedName>
    <definedName name="_xlnm._FilterDatabase" localSheetId="14" hidden="1">'14'!$A$4:$J$4</definedName>
    <definedName name="_xlnm._FilterDatabase" localSheetId="15" hidden="1">'15'!$A$5:$I$5</definedName>
    <definedName name="_xlnm._FilterDatabase" localSheetId="16" hidden="1">'16'!$A$4:$M$31</definedName>
    <definedName name="_xlnm._FilterDatabase" localSheetId="17" hidden="1">'17'!$A$4:$M$4</definedName>
    <definedName name="_xlnm._FilterDatabase" localSheetId="18" hidden="1">'18'!$A$4:$O$4</definedName>
    <definedName name="_xlnm._FilterDatabase" localSheetId="19" hidden="1">'19'!$A$5:$R$277</definedName>
    <definedName name="_xlnm._FilterDatabase" localSheetId="20" hidden="1">'20'!$A$5:$Q$74</definedName>
    <definedName name="_xlnm._FilterDatabase" localSheetId="21" hidden="1">'21'!$A$5:$M$26</definedName>
    <definedName name="_xlnm._FilterDatabase" localSheetId="22" hidden="1">'22'!$A$5:$R$5</definedName>
    <definedName name="_xlnm._FilterDatabase" localSheetId="23" hidden="1">'23'!$A$4:$K$51</definedName>
    <definedName name="_xlnm._FilterDatabase" localSheetId="3" hidden="1">'3'!$A$5:$Q$308</definedName>
    <definedName name="_xlnm._FilterDatabase" localSheetId="4" hidden="1">'4'!$A$5:$Q$57</definedName>
    <definedName name="_xlnm._FilterDatabase" localSheetId="8" hidden="1">'8'!$A$4:$WVT$85</definedName>
    <definedName name="_xlnm._FilterDatabase" localSheetId="9" hidden="1">'9'!$A$5:$Q$209</definedName>
    <definedName name="_xlnm._FilterDatabase" localSheetId="0" hidden="1">DS!$A$4:$C$4</definedName>
    <definedName name="_xlnm._FilterDatabase" localSheetId="24" hidden="1">KS!$A$3:$K$3</definedName>
    <definedName name="_xlnm.Print_Area" localSheetId="10">'10'!$A$1:$I$194</definedName>
    <definedName name="_xlnm.Print_Area" localSheetId="11">'11'!$A$1:$L$49</definedName>
    <definedName name="_xlnm.Print_Area" localSheetId="12">'12'!$A$1:$E$30</definedName>
    <definedName name="_xlnm.Print_Area" localSheetId="13">'13'!$A$1:$I$17</definedName>
    <definedName name="_xlnm.Print_Area" localSheetId="14">'14'!$A$1:$J$20</definedName>
    <definedName name="_xlnm.Print_Area" localSheetId="15">'15'!$A$1:$I$21</definedName>
    <definedName name="_xlnm.Print_Area" localSheetId="16">'16'!$A$1:$M$33</definedName>
    <definedName name="_xlnm.Print_Area" localSheetId="17">'17'!$A$1:$M$14</definedName>
    <definedName name="_xlnm.Print_Area" localSheetId="18">'18'!$A$1:$M$13</definedName>
    <definedName name="_xlnm.Print_Area" localSheetId="19">'19'!$A$1:$Q$279</definedName>
    <definedName name="_xlnm.Print_Area" localSheetId="20">'20'!$A$1:$Q$76</definedName>
    <definedName name="_xlnm.Print_Area" localSheetId="21">'21'!$A$1:$L$28</definedName>
    <definedName name="_xlnm.Print_Area" localSheetId="22">'22'!$A$1:$R$299</definedName>
    <definedName name="_xlnm.Print_Area" localSheetId="23">'23'!$A$1:$J$53</definedName>
    <definedName name="_xlnm.Print_Area" localSheetId="3">'3'!$A$1:$Q$310</definedName>
    <definedName name="_xlnm.Print_Area" localSheetId="4">'4'!$A$1:$Q$59</definedName>
    <definedName name="_xlnm.Print_Area" localSheetId="5">'5'!$A$1:$F$17</definedName>
    <definedName name="_xlnm.Print_Area" localSheetId="7">'7'!$A$1:$I$19</definedName>
    <definedName name="_xlnm.Print_Area" localSheetId="8">'8'!$A$1:$H$87</definedName>
    <definedName name="_xlnm.Print_Area" localSheetId="9">'9'!$A$1:$F$211</definedName>
    <definedName name="_xlnm.Print_Area" localSheetId="0">DS!$A$1:$C$29</definedName>
    <definedName name="_xlnm.Print_Area" localSheetId="24">KS!$A$1:$J$18</definedName>
    <definedName name="_xlnm.Print_Titles" localSheetId="10">'10'!$4:$5</definedName>
    <definedName name="_xlnm.Print_Titles" localSheetId="11">'11'!$4:$5</definedName>
    <definedName name="_xlnm.Print_Titles" localSheetId="12">'12'!$4:$4</definedName>
    <definedName name="_xlnm.Print_Titles" localSheetId="13">'13'!$4:$4</definedName>
    <definedName name="_xlnm.Print_Titles" localSheetId="14">'14'!$4:$4</definedName>
    <definedName name="_xlnm.Print_Titles" localSheetId="15">'15'!$4:$5</definedName>
    <definedName name="_xlnm.Print_Titles" localSheetId="16">'16'!$4:$4</definedName>
    <definedName name="_xlnm.Print_Titles" localSheetId="17">'17'!$4:$4</definedName>
    <definedName name="_xlnm.Print_Titles" localSheetId="18">'18'!$4:$4</definedName>
    <definedName name="_xlnm.Print_Titles" localSheetId="19">'19'!$4:$5</definedName>
    <definedName name="_xlnm.Print_Titles" localSheetId="20">'20'!$4:$5</definedName>
    <definedName name="_xlnm.Print_Titles" localSheetId="21">'21'!$4:$5</definedName>
    <definedName name="_xlnm.Print_Titles" localSheetId="22">'22'!$4:$5</definedName>
    <definedName name="_xlnm.Print_Titles" localSheetId="23">'23'!$4:$4</definedName>
    <definedName name="_xlnm.Print_Titles" localSheetId="3">'3'!$4:$5</definedName>
    <definedName name="_xlnm.Print_Titles" localSheetId="4">'4'!$4:$5</definedName>
    <definedName name="_xlnm.Print_Titles" localSheetId="6">'6'!$4:$5</definedName>
    <definedName name="_xlnm.Print_Titles" localSheetId="7">'7'!$4:$5</definedName>
    <definedName name="_xlnm.Print_Titles" localSheetId="8">'8'!$4:$4</definedName>
    <definedName name="_xlnm.Print_Titles" localSheetId="9">'9'!$4:$4</definedName>
    <definedName name="_xlnm.Print_Titles" localSheetId="0">DS!$4:$4</definedName>
    <definedName name="_xlnm.Print_Titles" localSheetId="24">KS!$3:$3</definedName>
  </definedNames>
  <calcPr calcId="144525"/>
</workbook>
</file>

<file path=xl/calcChain.xml><?xml version="1.0" encoding="utf-8"?>
<calcChain xmlns="http://schemas.openxmlformats.org/spreadsheetml/2006/main">
  <c r="A5" i="125" l="1"/>
  <c r="E6" i="125"/>
  <c r="E5" i="125" s="1"/>
  <c r="E35" i="125"/>
  <c r="E50" i="125"/>
  <c r="E84" i="125"/>
  <c r="E98" i="125"/>
  <c r="E124" i="125"/>
  <c r="E145" i="125"/>
  <c r="E153" i="125"/>
  <c r="E159" i="125"/>
  <c r="E178" i="125"/>
  <c r="E193" i="125"/>
  <c r="E207" i="125"/>
  <c r="A5" i="124"/>
  <c r="F6" i="124"/>
  <c r="F27" i="124"/>
  <c r="F35" i="124"/>
  <c r="F37" i="124"/>
  <c r="F48" i="124"/>
  <c r="F51" i="124"/>
  <c r="F57" i="124"/>
  <c r="F61" i="124"/>
  <c r="F64" i="124"/>
  <c r="F66" i="124"/>
  <c r="F82" i="124"/>
  <c r="F5" i="124" s="1"/>
  <c r="F84" i="124"/>
  <c r="A6" i="123"/>
  <c r="F7" i="123"/>
  <c r="F6" i="123" s="1"/>
  <c r="F16" i="123"/>
  <c r="A6" i="122"/>
  <c r="F7" i="122"/>
  <c r="F6" i="122" s="1"/>
  <c r="F12" i="122"/>
  <c r="F19" i="122"/>
  <c r="F25" i="122"/>
  <c r="F28" i="122"/>
  <c r="F30" i="122"/>
  <c r="F32" i="122"/>
  <c r="F35" i="122"/>
  <c r="F41" i="122"/>
  <c r="F43" i="122"/>
  <c r="A6" i="121" l="1"/>
  <c r="F5" i="116"/>
  <c r="C6" i="116"/>
  <c r="D6" i="116"/>
  <c r="E6" i="116"/>
  <c r="F6" i="116"/>
  <c r="F7" i="116"/>
  <c r="F8" i="116"/>
  <c r="F9" i="116"/>
  <c r="F10" i="116"/>
  <c r="F11" i="116"/>
  <c r="F12" i="116"/>
  <c r="F13" i="116"/>
  <c r="F14" i="116"/>
  <c r="F15" i="116"/>
  <c r="E7" i="115"/>
  <c r="E6" i="115" s="1"/>
  <c r="I7" i="115"/>
  <c r="I6" i="115" s="1"/>
  <c r="J7" i="115"/>
  <c r="J6" i="115" s="1"/>
  <c r="K7" i="115"/>
  <c r="K6" i="115" s="1"/>
  <c r="L8" i="115"/>
  <c r="L9" i="115"/>
  <c r="L7" i="115" s="1"/>
  <c r="E10" i="115"/>
  <c r="I10" i="115"/>
  <c r="J10" i="115"/>
  <c r="K10" i="115"/>
  <c r="L11" i="115"/>
  <c r="L10" i="115" s="1"/>
  <c r="E12" i="115"/>
  <c r="I12" i="115"/>
  <c r="J12" i="115"/>
  <c r="K12" i="115"/>
  <c r="L13" i="115"/>
  <c r="L12" i="115" s="1"/>
  <c r="E14" i="115"/>
  <c r="I14" i="115"/>
  <c r="J14" i="115"/>
  <c r="K14" i="115"/>
  <c r="L15" i="115"/>
  <c r="L14" i="115" s="1"/>
  <c r="E16" i="115"/>
  <c r="I16" i="115"/>
  <c r="J16" i="115"/>
  <c r="K16" i="115"/>
  <c r="L17" i="115"/>
  <c r="L16" i="115" s="1"/>
  <c r="A18" i="115"/>
  <c r="A19" i="115" s="1"/>
  <c r="A20" i="115" s="1"/>
  <c r="A21" i="115" s="1"/>
  <c r="A22" i="115" s="1"/>
  <c r="L18" i="115"/>
  <c r="L19" i="115"/>
  <c r="L20" i="115"/>
  <c r="L21" i="115"/>
  <c r="L22" i="115"/>
  <c r="E23" i="115"/>
  <c r="I23" i="115"/>
  <c r="J23" i="115"/>
  <c r="K23" i="115"/>
  <c r="L24" i="115"/>
  <c r="L23" i="115" s="1"/>
  <c r="E25" i="115"/>
  <c r="I25" i="115"/>
  <c r="J25" i="115"/>
  <c r="K25" i="115"/>
  <c r="L26" i="115"/>
  <c r="L25" i="115" s="1"/>
  <c r="A27" i="115"/>
  <c r="L27" i="115"/>
  <c r="E28" i="115"/>
  <c r="I28" i="115"/>
  <c r="J28" i="115"/>
  <c r="K28" i="115"/>
  <c r="L29" i="115"/>
  <c r="L28" i="115" s="1"/>
  <c r="A30" i="115"/>
  <c r="L30" i="115"/>
  <c r="A31" i="115"/>
  <c r="L31" i="115"/>
  <c r="E32" i="115"/>
  <c r="I32" i="115"/>
  <c r="J32" i="115"/>
  <c r="K32" i="115"/>
  <c r="L32" i="115"/>
  <c r="L33" i="115"/>
  <c r="E34" i="115"/>
  <c r="I34" i="115"/>
  <c r="J34" i="115"/>
  <c r="K34" i="115"/>
  <c r="L35" i="115"/>
  <c r="L34" i="115" s="1"/>
  <c r="E36" i="115"/>
  <c r="I36" i="115"/>
  <c r="J36" i="115"/>
  <c r="K36" i="115"/>
  <c r="L36" i="115"/>
  <c r="E57" i="115"/>
  <c r="L57" i="115"/>
  <c r="E7" i="114"/>
  <c r="E6" i="114" s="1"/>
  <c r="I7" i="114"/>
  <c r="I6" i="114" s="1"/>
  <c r="J7" i="114"/>
  <c r="J6" i="114" s="1"/>
  <c r="K7" i="114"/>
  <c r="K6" i="114" s="1"/>
  <c r="L8" i="114"/>
  <c r="L9" i="114"/>
  <c r="L7" i="114" s="1"/>
  <c r="L6" i="114" s="1"/>
  <c r="L10" i="114"/>
  <c r="L11" i="114"/>
  <c r="L12" i="114"/>
  <c r="L13" i="114"/>
  <c r="L14" i="114"/>
  <c r="L15" i="114"/>
  <c r="L16" i="114"/>
  <c r="L17" i="114"/>
  <c r="L18" i="114"/>
  <c r="L19" i="114"/>
  <c r="L20" i="114"/>
  <c r="L21" i="114"/>
  <c r="L22" i="114"/>
  <c r="L23" i="114"/>
  <c r="L24" i="114"/>
  <c r="L25" i="114"/>
  <c r="L26" i="114"/>
  <c r="E27" i="114"/>
  <c r="I27" i="114"/>
  <c r="J27" i="114"/>
  <c r="K27" i="114"/>
  <c r="L28" i="114"/>
  <c r="L29" i="114"/>
  <c r="A30" i="114"/>
  <c r="A31" i="114" s="1"/>
  <c r="L30" i="114"/>
  <c r="L27" i="114" s="1"/>
  <c r="L31" i="114"/>
  <c r="E32" i="114"/>
  <c r="I32" i="114"/>
  <c r="J32" i="114"/>
  <c r="K32" i="114"/>
  <c r="L33" i="114"/>
  <c r="A34" i="114"/>
  <c r="L34" i="114"/>
  <c r="A35" i="114"/>
  <c r="A36" i="114" s="1"/>
  <c r="A37" i="114" s="1"/>
  <c r="A38" i="114" s="1"/>
  <c r="A39" i="114" s="1"/>
  <c r="A40" i="114" s="1"/>
  <c r="A41" i="114" s="1"/>
  <c r="A42" i="114" s="1"/>
  <c r="A43" i="114" s="1"/>
  <c r="A44" i="114" s="1"/>
  <c r="A45" i="114" s="1"/>
  <c r="A46" i="114" s="1"/>
  <c r="A47" i="114" s="1"/>
  <c r="A48" i="114" s="1"/>
  <c r="A49" i="114" s="1"/>
  <c r="A50" i="114" s="1"/>
  <c r="A51" i="114" s="1"/>
  <c r="A52" i="114" s="1"/>
  <c r="A53" i="114" s="1"/>
  <c r="A54" i="114" s="1"/>
  <c r="A55" i="114" s="1"/>
  <c r="A56" i="114" s="1"/>
  <c r="A57" i="114" s="1"/>
  <c r="A58" i="114" s="1"/>
  <c r="L35" i="114"/>
  <c r="L36" i="114"/>
  <c r="L37" i="114"/>
  <c r="L32" i="114" s="1"/>
  <c r="L38" i="114"/>
  <c r="L39" i="114"/>
  <c r="L40" i="114"/>
  <c r="L41" i="114"/>
  <c r="L42" i="114"/>
  <c r="L43" i="114"/>
  <c r="L44" i="114"/>
  <c r="L45" i="114"/>
  <c r="L46" i="114"/>
  <c r="L47" i="114"/>
  <c r="L48" i="114"/>
  <c r="L49" i="114"/>
  <c r="L50" i="114"/>
  <c r="L51" i="114"/>
  <c r="L52" i="114"/>
  <c r="L53" i="114"/>
  <c r="L54" i="114"/>
  <c r="L55" i="114"/>
  <c r="L56" i="114"/>
  <c r="L57" i="114"/>
  <c r="L58" i="114"/>
  <c r="E59" i="114"/>
  <c r="I59" i="114"/>
  <c r="J59" i="114"/>
  <c r="K59" i="114"/>
  <c r="L60" i="114"/>
  <c r="A61" i="114"/>
  <c r="L61" i="114"/>
  <c r="A62" i="114"/>
  <c r="A63" i="114" s="1"/>
  <c r="A64" i="114" s="1"/>
  <c r="A65" i="114" s="1"/>
  <c r="A66" i="114" s="1"/>
  <c r="A67" i="114" s="1"/>
  <c r="A68" i="114" s="1"/>
  <c r="A69" i="114" s="1"/>
  <c r="A70" i="114" s="1"/>
  <c r="A71" i="114" s="1"/>
  <c r="A72" i="114" s="1"/>
  <c r="A73" i="114" s="1"/>
  <c r="A74" i="114" s="1"/>
  <c r="A75" i="114" s="1"/>
  <c r="A76" i="114" s="1"/>
  <c r="A77" i="114" s="1"/>
  <c r="A78" i="114" s="1"/>
  <c r="A79" i="114" s="1"/>
  <c r="A80" i="114" s="1"/>
  <c r="A81" i="114" s="1"/>
  <c r="L62" i="114"/>
  <c r="L59" i="114" s="1"/>
  <c r="L63" i="114"/>
  <c r="L64" i="114"/>
  <c r="L65" i="114"/>
  <c r="L66" i="114"/>
  <c r="L67" i="114"/>
  <c r="L68" i="114"/>
  <c r="L69" i="114"/>
  <c r="L70" i="114"/>
  <c r="L71" i="114"/>
  <c r="L72" i="114"/>
  <c r="L73" i="114"/>
  <c r="L74" i="114"/>
  <c r="L75" i="114"/>
  <c r="L76" i="114"/>
  <c r="L77" i="114"/>
  <c r="L78" i="114"/>
  <c r="L79" i="114"/>
  <c r="L80" i="114"/>
  <c r="L81" i="114"/>
  <c r="E82" i="114"/>
  <c r="I82" i="114"/>
  <c r="J82" i="114"/>
  <c r="K82" i="114"/>
  <c r="L83" i="114"/>
  <c r="L82" i="114" s="1"/>
  <c r="L84" i="114"/>
  <c r="A85" i="114"/>
  <c r="L85" i="114"/>
  <c r="A86" i="114"/>
  <c r="A87" i="114" s="1"/>
  <c r="A88" i="114" s="1"/>
  <c r="A89" i="114" s="1"/>
  <c r="A90" i="114" s="1"/>
  <c r="A91" i="114" s="1"/>
  <c r="A92" i="114" s="1"/>
  <c r="A93" i="114" s="1"/>
  <c r="A94" i="114" s="1"/>
  <c r="A95" i="114" s="1"/>
  <c r="A96" i="114" s="1"/>
  <c r="A97" i="114" s="1"/>
  <c r="A98" i="114" s="1"/>
  <c r="A99" i="114" s="1"/>
  <c r="A100" i="114" s="1"/>
  <c r="A101" i="114" s="1"/>
  <c r="A102" i="114" s="1"/>
  <c r="A103" i="114" s="1"/>
  <c r="A104" i="114" s="1"/>
  <c r="A105" i="114" s="1"/>
  <c r="A106" i="114" s="1"/>
  <c r="A107" i="114" s="1"/>
  <c r="A108" i="114" s="1"/>
  <c r="A109" i="114" s="1"/>
  <c r="A110" i="114" s="1"/>
  <c r="A111" i="114" s="1"/>
  <c r="A112" i="114" s="1"/>
  <c r="A113" i="114" s="1"/>
  <c r="A114" i="114" s="1"/>
  <c r="L86" i="114"/>
  <c r="L87" i="114"/>
  <c r="L88" i="114"/>
  <c r="L89" i="114"/>
  <c r="L90" i="114"/>
  <c r="L91" i="114"/>
  <c r="L92" i="114"/>
  <c r="L93" i="114"/>
  <c r="L94" i="114"/>
  <c r="L95" i="114"/>
  <c r="L96" i="114"/>
  <c r="L97" i="114"/>
  <c r="L98" i="114"/>
  <c r="L99" i="114"/>
  <c r="L100" i="114"/>
  <c r="L101" i="114"/>
  <c r="L102" i="114"/>
  <c r="L103" i="114"/>
  <c r="L104" i="114"/>
  <c r="L105" i="114"/>
  <c r="L106" i="114"/>
  <c r="L107" i="114"/>
  <c r="L108" i="114"/>
  <c r="L109" i="114"/>
  <c r="L110" i="114"/>
  <c r="L111" i="114"/>
  <c r="L112" i="114"/>
  <c r="L113" i="114"/>
  <c r="L114" i="114"/>
  <c r="E115" i="114"/>
  <c r="I115" i="114"/>
  <c r="J115" i="114"/>
  <c r="K115" i="114"/>
  <c r="L116" i="114"/>
  <c r="L115" i="114" s="1"/>
  <c r="A117" i="114"/>
  <c r="L117" i="114"/>
  <c r="A118" i="114"/>
  <c r="A119" i="114" s="1"/>
  <c r="A120" i="114" s="1"/>
  <c r="A121" i="114" s="1"/>
  <c r="A122" i="114" s="1"/>
  <c r="A123" i="114" s="1"/>
  <c r="A124" i="114" s="1"/>
  <c r="A125" i="114" s="1"/>
  <c r="A126" i="114" s="1"/>
  <c r="A127" i="114" s="1"/>
  <c r="A128" i="114" s="1"/>
  <c r="A129" i="114" s="1"/>
  <c r="A130" i="114" s="1"/>
  <c r="A131" i="114" s="1"/>
  <c r="A132" i="114" s="1"/>
  <c r="A133" i="114" s="1"/>
  <c r="A134" i="114" s="1"/>
  <c r="A135" i="114" s="1"/>
  <c r="A136" i="114" s="1"/>
  <c r="A137" i="114" s="1"/>
  <c r="A138" i="114" s="1"/>
  <c r="A139" i="114" s="1"/>
  <c r="A140" i="114" s="1"/>
  <c r="A141" i="114" s="1"/>
  <c r="A142" i="114" s="1"/>
  <c r="A143" i="114" s="1"/>
  <c r="A144" i="114" s="1"/>
  <c r="A145" i="114" s="1"/>
  <c r="A146" i="114" s="1"/>
  <c r="A147" i="114" s="1"/>
  <c r="A148" i="114" s="1"/>
  <c r="A149" i="114" s="1"/>
  <c r="A150" i="114" s="1"/>
  <c r="L118" i="114"/>
  <c r="L119" i="114"/>
  <c r="L120" i="114"/>
  <c r="L121" i="114"/>
  <c r="L122" i="114"/>
  <c r="L123" i="114"/>
  <c r="L124" i="114"/>
  <c r="L125" i="114"/>
  <c r="L126" i="114"/>
  <c r="L127" i="114"/>
  <c r="L128" i="114"/>
  <c r="L129" i="114"/>
  <c r="L130" i="114"/>
  <c r="L131" i="114"/>
  <c r="L132" i="114"/>
  <c r="L133" i="114"/>
  <c r="L134" i="114"/>
  <c r="L135" i="114"/>
  <c r="L136" i="114"/>
  <c r="L137" i="114"/>
  <c r="L138" i="114"/>
  <c r="L139" i="114"/>
  <c r="L140" i="114"/>
  <c r="L141" i="114"/>
  <c r="L142" i="114"/>
  <c r="L143" i="114"/>
  <c r="L144" i="114"/>
  <c r="L145" i="114"/>
  <c r="L146" i="114"/>
  <c r="L147" i="114"/>
  <c r="L148" i="114"/>
  <c r="L149" i="114"/>
  <c r="L150" i="114"/>
  <c r="E151" i="114"/>
  <c r="I151" i="114"/>
  <c r="J151" i="114"/>
  <c r="K151" i="114"/>
  <c r="L152" i="114"/>
  <c r="L151" i="114" s="1"/>
  <c r="A153" i="114"/>
  <c r="L153" i="114"/>
  <c r="A154" i="114"/>
  <c r="A155" i="114" s="1"/>
  <c r="A156" i="114" s="1"/>
  <c r="A157" i="114" s="1"/>
  <c r="A158" i="114" s="1"/>
  <c r="A159" i="114" s="1"/>
  <c r="A160" i="114" s="1"/>
  <c r="A161" i="114" s="1"/>
  <c r="A162" i="114" s="1"/>
  <c r="A163" i="114" s="1"/>
  <c r="A164" i="114" s="1"/>
  <c r="A165" i="114" s="1"/>
  <c r="A166" i="114" s="1"/>
  <c r="L154" i="114"/>
  <c r="L155" i="114"/>
  <c r="L156" i="114"/>
  <c r="L157" i="114"/>
  <c r="L158" i="114"/>
  <c r="L159" i="114"/>
  <c r="L160" i="114"/>
  <c r="L161" i="114"/>
  <c r="L162" i="114"/>
  <c r="L163" i="114"/>
  <c r="L164" i="114"/>
  <c r="L165" i="114"/>
  <c r="E167" i="114"/>
  <c r="I167" i="114"/>
  <c r="J167" i="114"/>
  <c r="K167" i="114"/>
  <c r="L168" i="114"/>
  <c r="A169" i="114"/>
  <c r="A170" i="114" s="1"/>
  <c r="A171" i="114" s="1"/>
  <c r="A172" i="114" s="1"/>
  <c r="A173" i="114" s="1"/>
  <c r="A174" i="114" s="1"/>
  <c r="A175" i="114" s="1"/>
  <c r="A176" i="114" s="1"/>
  <c r="A177" i="114" s="1"/>
  <c r="A178" i="114" s="1"/>
  <c r="A179" i="114" s="1"/>
  <c r="A180" i="114" s="1"/>
  <c r="L169" i="114"/>
  <c r="L170" i="114"/>
  <c r="L171" i="114"/>
  <c r="L172" i="114"/>
  <c r="L173" i="114"/>
  <c r="L174" i="114"/>
  <c r="L175" i="114"/>
  <c r="L176" i="114"/>
  <c r="L177" i="114"/>
  <c r="L178" i="114"/>
  <c r="L167" i="114" s="1"/>
  <c r="L179" i="114"/>
  <c r="L180" i="114"/>
  <c r="E181" i="114"/>
  <c r="I181" i="114"/>
  <c r="J181" i="114"/>
  <c r="K181" i="114"/>
  <c r="L182" i="114"/>
  <c r="A183" i="114"/>
  <c r="L183" i="114"/>
  <c r="A184" i="114"/>
  <c r="A185" i="114" s="1"/>
  <c r="A186" i="114" s="1"/>
  <c r="A187" i="114" s="1"/>
  <c r="A188" i="114" s="1"/>
  <c r="A189" i="114" s="1"/>
  <c r="A190" i="114" s="1"/>
  <c r="A191" i="114" s="1"/>
  <c r="A192" i="114" s="1"/>
  <c r="A193" i="114" s="1"/>
  <c r="A194" i="114" s="1"/>
  <c r="A195" i="114" s="1"/>
  <c r="A196" i="114" s="1"/>
  <c r="A197" i="114" s="1"/>
  <c r="A198" i="114" s="1"/>
  <c r="A199" i="114" s="1"/>
  <c r="A200" i="114" s="1"/>
  <c r="A201" i="114" s="1"/>
  <c r="A202" i="114" s="1"/>
  <c r="A203" i="114" s="1"/>
  <c r="A204" i="114" s="1"/>
  <c r="A205" i="114" s="1"/>
  <c r="A206" i="114" s="1"/>
  <c r="A207" i="114" s="1"/>
  <c r="A208" i="114" s="1"/>
  <c r="A209" i="114" s="1"/>
  <c r="A210" i="114" s="1"/>
  <c r="A211" i="114" s="1"/>
  <c r="A212" i="114" s="1"/>
  <c r="A213" i="114" s="1"/>
  <c r="A214" i="114" s="1"/>
  <c r="A215" i="114" s="1"/>
  <c r="L184" i="114"/>
  <c r="L185" i="114"/>
  <c r="L186" i="114"/>
  <c r="L187" i="114"/>
  <c r="L188" i="114"/>
  <c r="L189" i="114"/>
  <c r="L190" i="114"/>
  <c r="L191" i="114"/>
  <c r="L192" i="114"/>
  <c r="L193" i="114"/>
  <c r="L194" i="114"/>
  <c r="L195" i="114"/>
  <c r="L196" i="114"/>
  <c r="L197" i="114"/>
  <c r="L198" i="114"/>
  <c r="L199" i="114"/>
  <c r="L200" i="114"/>
  <c r="L201" i="114"/>
  <c r="L202" i="114"/>
  <c r="L203" i="114"/>
  <c r="L204" i="114"/>
  <c r="L205" i="114"/>
  <c r="L181" i="114" s="1"/>
  <c r="L206" i="114"/>
  <c r="L207" i="114"/>
  <c r="L208" i="114"/>
  <c r="L209" i="114"/>
  <c r="L210" i="114"/>
  <c r="L211" i="114"/>
  <c r="L212" i="114"/>
  <c r="L213" i="114"/>
  <c r="L214" i="114"/>
  <c r="L215" i="114"/>
  <c r="E216" i="114"/>
  <c r="I216" i="114"/>
  <c r="J216" i="114"/>
  <c r="K216" i="114"/>
  <c r="L217" i="114"/>
  <c r="A218" i="114"/>
  <c r="L218" i="114"/>
  <c r="A219" i="114"/>
  <c r="A220" i="114" s="1"/>
  <c r="A221" i="114" s="1"/>
  <c r="A222" i="114" s="1"/>
  <c r="A223" i="114" s="1"/>
  <c r="A224" i="114" s="1"/>
  <c r="A225" i="114" s="1"/>
  <c r="A226" i="114" s="1"/>
  <c r="A227" i="114" s="1"/>
  <c r="A228" i="114" s="1"/>
  <c r="A229" i="114" s="1"/>
  <c r="A230" i="114" s="1"/>
  <c r="L219" i="114"/>
  <c r="L220" i="114"/>
  <c r="L221" i="114"/>
  <c r="L222" i="114"/>
  <c r="L223" i="114"/>
  <c r="L224" i="114"/>
  <c r="L225" i="114"/>
  <c r="L226" i="114"/>
  <c r="L216" i="114" s="1"/>
  <c r="L227" i="114"/>
  <c r="L228" i="114"/>
  <c r="L229" i="114"/>
  <c r="L230" i="114"/>
  <c r="E231" i="114"/>
  <c r="I231" i="114"/>
  <c r="J231" i="114"/>
  <c r="K231" i="114"/>
  <c r="L232" i="114"/>
  <c r="A233" i="114"/>
  <c r="L233" i="114"/>
  <c r="A234" i="114"/>
  <c r="A235" i="114" s="1"/>
  <c r="A236" i="114" s="1"/>
  <c r="A237" i="114" s="1"/>
  <c r="L234" i="114"/>
  <c r="L235" i="114"/>
  <c r="L231" i="114" s="1"/>
  <c r="L236" i="114"/>
  <c r="L237" i="114"/>
  <c r="E238" i="114"/>
  <c r="I238" i="114"/>
  <c r="J238" i="114"/>
  <c r="K238" i="114"/>
  <c r="L238" i="114"/>
  <c r="L239" i="114"/>
  <c r="L240" i="114"/>
  <c r="E241" i="114"/>
  <c r="I241" i="114"/>
  <c r="J241" i="114"/>
  <c r="K241" i="114"/>
  <c r="L242" i="114"/>
  <c r="L241" i="114" s="1"/>
  <c r="A243" i="114"/>
  <c r="L243" i="114"/>
  <c r="A244" i="114"/>
  <c r="A245" i="114" s="1"/>
  <c r="A246" i="114" s="1"/>
  <c r="A247" i="114" s="1"/>
  <c r="A248" i="114" s="1"/>
  <c r="A249" i="114" s="1"/>
  <c r="A250" i="114" s="1"/>
  <c r="A251" i="114" s="1"/>
  <c r="A252" i="114" s="1"/>
  <c r="A253" i="114" s="1"/>
  <c r="A254" i="114" s="1"/>
  <c r="A255" i="114" s="1"/>
  <c r="A256" i="114" s="1"/>
  <c r="A257" i="114" s="1"/>
  <c r="A258" i="114" s="1"/>
  <c r="L244" i="114"/>
  <c r="L245" i="114"/>
  <c r="L246" i="114"/>
  <c r="L247" i="114"/>
  <c r="L248" i="114"/>
  <c r="L249" i="114"/>
  <c r="L250" i="114"/>
  <c r="L251" i="114"/>
  <c r="L252" i="114"/>
  <c r="L253" i="114"/>
  <c r="L254" i="114"/>
  <c r="L255" i="114"/>
  <c r="L256" i="114"/>
  <c r="L257" i="114"/>
  <c r="L258" i="114"/>
  <c r="E259" i="114"/>
  <c r="I259" i="114"/>
  <c r="J259" i="114"/>
  <c r="K259" i="114"/>
  <c r="L259" i="114"/>
  <c r="E7" i="113"/>
  <c r="E6" i="113" s="1"/>
  <c r="I7" i="113"/>
  <c r="I6" i="113" s="1"/>
  <c r="J7" i="113"/>
  <c r="K7" i="113"/>
  <c r="K6" i="113" s="1"/>
  <c r="L7" i="113"/>
  <c r="L6" i="113" s="1"/>
  <c r="L8" i="113"/>
  <c r="L9" i="113"/>
  <c r="L10" i="113"/>
  <c r="E11" i="113"/>
  <c r="I11" i="113"/>
  <c r="J11" i="113"/>
  <c r="K11" i="113"/>
  <c r="L11" i="113"/>
  <c r="L12" i="113"/>
  <c r="E13" i="113"/>
  <c r="I13" i="113"/>
  <c r="J13" i="113"/>
  <c r="J6" i="113" s="1"/>
  <c r="K13" i="113"/>
  <c r="L14" i="113"/>
  <c r="L13" i="113" s="1"/>
  <c r="A15" i="113"/>
  <c r="A16" i="113" s="1"/>
  <c r="A6" i="113" s="1"/>
  <c r="L15" i="113"/>
  <c r="L16" i="113"/>
  <c r="E17" i="113"/>
  <c r="I17" i="113"/>
  <c r="J17" i="113"/>
  <c r="K17" i="113"/>
  <c r="L17" i="113"/>
  <c r="L18" i="113"/>
  <c r="E19" i="113"/>
  <c r="I19" i="113"/>
  <c r="J19" i="113"/>
  <c r="K19" i="113"/>
  <c r="L20" i="113"/>
  <c r="L19" i="113" s="1"/>
  <c r="E7" i="112"/>
  <c r="I7" i="112"/>
  <c r="I6" i="112" s="1"/>
  <c r="J7" i="112"/>
  <c r="J6" i="112" s="1"/>
  <c r="K7" i="112"/>
  <c r="K6" i="112" s="1"/>
  <c r="L8" i="112"/>
  <c r="L7" i="112" s="1"/>
  <c r="L9" i="112"/>
  <c r="L10" i="112"/>
  <c r="L11" i="112"/>
  <c r="L12" i="112"/>
  <c r="L13" i="112"/>
  <c r="L14" i="112"/>
  <c r="E15" i="112"/>
  <c r="E6" i="112" s="1"/>
  <c r="I15" i="112"/>
  <c r="J15" i="112"/>
  <c r="K15" i="112"/>
  <c r="L16" i="112"/>
  <c r="L15" i="112" s="1"/>
  <c r="A17" i="112"/>
  <c r="A18" i="112" s="1"/>
  <c r="A19" i="112" s="1"/>
  <c r="A6" i="112" s="1"/>
  <c r="L17" i="112"/>
  <c r="L18" i="112"/>
  <c r="L19" i="112"/>
  <c r="E21" i="112"/>
  <c r="I21" i="112"/>
  <c r="J21" i="112"/>
  <c r="K21" i="112"/>
  <c r="L22" i="112"/>
  <c r="L21" i="112" s="1"/>
  <c r="A23" i="112"/>
  <c r="A24" i="112" s="1"/>
  <c r="L23" i="112"/>
  <c r="L24" i="112"/>
  <c r="E25" i="112"/>
  <c r="I25" i="112"/>
  <c r="J25" i="112"/>
  <c r="K25" i="112"/>
  <c r="L26" i="112"/>
  <c r="L25" i="112" s="1"/>
  <c r="L27" i="112"/>
  <c r="E28" i="112"/>
  <c r="I28" i="112"/>
  <c r="J28" i="112"/>
  <c r="K28" i="112"/>
  <c r="L29" i="112"/>
  <c r="L28" i="112" s="1"/>
  <c r="A30" i="112"/>
  <c r="L30" i="112"/>
  <c r="E31" i="112"/>
  <c r="I31" i="112"/>
  <c r="J31" i="112"/>
  <c r="K31" i="112"/>
  <c r="L32" i="112"/>
  <c r="L31" i="112" s="1"/>
  <c r="A33" i="112"/>
  <c r="L33" i="112"/>
  <c r="E34" i="112"/>
  <c r="I34" i="112"/>
  <c r="J34" i="112"/>
  <c r="K34" i="112"/>
  <c r="L35" i="112"/>
  <c r="L34" i="112" s="1"/>
  <c r="A36" i="112"/>
  <c r="L36" i="112"/>
  <c r="E37" i="112"/>
  <c r="I37" i="112"/>
  <c r="J37" i="112"/>
  <c r="K37" i="112"/>
  <c r="L38" i="112"/>
  <c r="L37" i="112" s="1"/>
  <c r="A39" i="112"/>
  <c r="L39" i="112"/>
  <c r="E40" i="112"/>
  <c r="I40" i="112"/>
  <c r="J40" i="112"/>
  <c r="K40" i="112"/>
  <c r="L41" i="112"/>
  <c r="L40" i="112" s="1"/>
  <c r="A42" i="112"/>
  <c r="A43" i="112" s="1"/>
  <c r="A44" i="112" s="1"/>
  <c r="L42" i="112"/>
  <c r="L43" i="112"/>
  <c r="L44" i="112"/>
  <c r="E45" i="112"/>
  <c r="I45" i="112"/>
  <c r="J45" i="112"/>
  <c r="K45" i="112"/>
  <c r="L46" i="112"/>
  <c r="L45" i="112" s="1"/>
  <c r="E47" i="112"/>
  <c r="I47" i="112"/>
  <c r="J47" i="112"/>
  <c r="K47" i="112"/>
  <c r="L47" i="112"/>
  <c r="L48" i="112"/>
  <c r="I49" i="112"/>
  <c r="J49" i="112"/>
  <c r="K49" i="112"/>
  <c r="E50" i="112"/>
  <c r="E49" i="112" s="1"/>
  <c r="L50" i="112"/>
  <c r="L49" i="112" s="1"/>
  <c r="E51" i="112"/>
  <c r="L51" i="112"/>
  <c r="A6" i="115" l="1"/>
  <c r="A6" i="114"/>
  <c r="L6" i="112"/>
  <c r="L6" i="115"/>
  <c r="E18" i="111" l="1"/>
  <c r="F18" i="111"/>
  <c r="G18" i="111"/>
  <c r="H18" i="111"/>
  <c r="I18" i="111"/>
  <c r="J18" i="111"/>
  <c r="D18" i="111"/>
  <c r="E15" i="111"/>
  <c r="F15" i="111"/>
  <c r="G15" i="111"/>
  <c r="H15" i="111"/>
  <c r="I15" i="111"/>
  <c r="J15" i="111"/>
  <c r="D15" i="111"/>
  <c r="J13" i="111"/>
  <c r="I13" i="111"/>
  <c r="H13" i="111"/>
  <c r="G13" i="111"/>
  <c r="F13" i="111"/>
  <c r="E13" i="111"/>
  <c r="D13" i="111"/>
  <c r="J11" i="111"/>
  <c r="I11" i="111"/>
  <c r="H11" i="111"/>
  <c r="G11" i="111"/>
  <c r="F11" i="111"/>
  <c r="E11" i="111"/>
  <c r="D11" i="111"/>
  <c r="J9" i="111"/>
  <c r="I9" i="111"/>
  <c r="H9" i="111"/>
  <c r="G9" i="111"/>
  <c r="F9" i="111"/>
  <c r="E9" i="111"/>
  <c r="D9" i="111"/>
  <c r="E7" i="111"/>
  <c r="F7" i="111"/>
  <c r="F6" i="111" s="1"/>
  <c r="G7" i="111"/>
  <c r="H7" i="111"/>
  <c r="I7" i="111"/>
  <c r="J7" i="111"/>
  <c r="D7" i="111"/>
  <c r="K6" i="111"/>
  <c r="H6" i="111" l="1"/>
  <c r="D6" i="111"/>
  <c r="J6" i="111"/>
  <c r="I6" i="111"/>
  <c r="E6" i="111"/>
  <c r="G6" i="111"/>
  <c r="F10" i="85"/>
  <c r="G10" i="85"/>
  <c r="H10" i="85"/>
  <c r="I10" i="85"/>
  <c r="J10" i="85"/>
  <c r="K10" i="85"/>
  <c r="K6" i="85" s="1"/>
  <c r="L10" i="85"/>
  <c r="M10" i="85"/>
  <c r="N10" i="85"/>
  <c r="E10" i="85"/>
  <c r="D13" i="85"/>
  <c r="D12" i="85"/>
  <c r="D11" i="85"/>
  <c r="C6" i="85"/>
  <c r="B15" i="38" l="1"/>
  <c r="B14" i="38"/>
  <c r="B13" i="38"/>
  <c r="B12" i="38"/>
  <c r="B11" i="38"/>
  <c r="B10" i="38"/>
  <c r="B9" i="38"/>
  <c r="B8" i="38"/>
  <c r="B7" i="38"/>
  <c r="B6" i="38"/>
  <c r="D74" i="92" l="1"/>
  <c r="E74" i="92"/>
  <c r="F74" i="92"/>
  <c r="G74" i="92"/>
  <c r="H74" i="92"/>
  <c r="I74" i="92"/>
  <c r="J74" i="92"/>
  <c r="K74" i="92"/>
  <c r="L74" i="92"/>
  <c r="M74" i="92"/>
  <c r="N74" i="92"/>
  <c r="O74" i="92"/>
  <c r="P74" i="92"/>
  <c r="Q74" i="92"/>
  <c r="C74" i="92"/>
  <c r="D47" i="92"/>
  <c r="E47" i="92"/>
  <c r="F47" i="92"/>
  <c r="G47" i="92"/>
  <c r="H47" i="92"/>
  <c r="I47" i="92"/>
  <c r="J47" i="92"/>
  <c r="K47" i="92"/>
  <c r="L47" i="92"/>
  <c r="M47" i="92"/>
  <c r="N47" i="92"/>
  <c r="O47" i="92"/>
  <c r="P47" i="92"/>
  <c r="Q47" i="92"/>
  <c r="C47" i="92"/>
  <c r="C6" i="97"/>
  <c r="C7" i="97"/>
  <c r="C8" i="97"/>
  <c r="C9" i="97"/>
  <c r="C10" i="97"/>
  <c r="C11" i="97"/>
  <c r="C12" i="97"/>
  <c r="C13" i="97"/>
  <c r="C14" i="97"/>
  <c r="C15" i="97"/>
  <c r="C16" i="97"/>
  <c r="C17" i="97"/>
  <c r="C18" i="97"/>
  <c r="C5" i="97"/>
  <c r="D4" i="97"/>
  <c r="D20" i="97" s="1"/>
  <c r="E4" i="97"/>
  <c r="E20" i="97" s="1"/>
  <c r="F4" i="97"/>
  <c r="F20" i="97" s="1"/>
  <c r="G4" i="97"/>
  <c r="G20" i="97" s="1"/>
  <c r="H4" i="97"/>
  <c r="H20" i="97" s="1"/>
  <c r="I4" i="97"/>
  <c r="I20" i="97" s="1"/>
  <c r="J4" i="97"/>
  <c r="J20" i="97" s="1"/>
  <c r="C4" i="97" l="1"/>
  <c r="C20" i="97" s="1"/>
  <c r="B18" i="38"/>
  <c r="B19" i="38"/>
  <c r="B20" i="38"/>
  <c r="B21" i="38"/>
  <c r="B22" i="38"/>
  <c r="B23" i="38"/>
  <c r="B24" i="38"/>
  <c r="B25" i="38"/>
  <c r="B26" i="38"/>
  <c r="B27" i="38"/>
  <c r="B28" i="38"/>
  <c r="B29" i="38"/>
  <c r="B17" i="38"/>
  <c r="H5" i="79" l="1"/>
  <c r="K7" i="44" l="1"/>
  <c r="K8" i="44"/>
  <c r="K9" i="44"/>
  <c r="K10" i="44"/>
  <c r="K11" i="44"/>
  <c r="K12" i="44"/>
  <c r="K13" i="44"/>
  <c r="K14" i="44"/>
  <c r="K15" i="44"/>
  <c r="K16" i="44"/>
  <c r="K17" i="44"/>
  <c r="K18" i="44"/>
  <c r="K19" i="44"/>
  <c r="K21" i="44"/>
  <c r="K22" i="44"/>
  <c r="K23" i="44"/>
  <c r="K24" i="44"/>
  <c r="K25" i="44"/>
  <c r="K26" i="44"/>
  <c r="K27" i="44"/>
  <c r="K29" i="44"/>
  <c r="K30" i="44"/>
  <c r="K31" i="44"/>
  <c r="K32" i="44"/>
  <c r="K33" i="44"/>
  <c r="K34" i="44"/>
  <c r="K35" i="44"/>
  <c r="K36" i="44"/>
  <c r="K37" i="44"/>
  <c r="K38" i="44"/>
  <c r="K39" i="44"/>
  <c r="K40" i="44"/>
  <c r="K41" i="44"/>
  <c r="K42" i="44"/>
  <c r="K43" i="44"/>
  <c r="K44" i="44"/>
  <c r="K45" i="44"/>
  <c r="K46" i="44"/>
  <c r="K47" i="44"/>
  <c r="K48" i="44"/>
  <c r="K49" i="44"/>
  <c r="K50" i="44"/>
  <c r="K51" i="44"/>
  <c r="M50" i="85" l="1"/>
  <c r="N50" i="85"/>
  <c r="L50" i="85"/>
  <c r="M46" i="85"/>
  <c r="N46" i="85"/>
  <c r="M36" i="85"/>
  <c r="N36" i="85"/>
  <c r="L36" i="85"/>
  <c r="M28" i="85"/>
  <c r="N28" i="85"/>
  <c r="L28" i="85"/>
  <c r="M21" i="85"/>
  <c r="N21" i="85"/>
  <c r="L21" i="85"/>
  <c r="M14" i="85"/>
  <c r="N14" i="85"/>
  <c r="L14" i="85"/>
  <c r="L46" i="85"/>
  <c r="M7" i="85"/>
  <c r="N7" i="85"/>
  <c r="L7" i="85"/>
  <c r="M131" i="91"/>
  <c r="N131" i="91"/>
  <c r="L131" i="91"/>
  <c r="M137" i="91"/>
  <c r="N137" i="91"/>
  <c r="L137" i="91"/>
  <c r="M160" i="91"/>
  <c r="N160" i="91"/>
  <c r="L160" i="91"/>
  <c r="M184" i="91"/>
  <c r="N184" i="91"/>
  <c r="L184" i="91"/>
  <c r="M226" i="91"/>
  <c r="N226" i="91"/>
  <c r="L226" i="91"/>
  <c r="M230" i="91"/>
  <c r="N230" i="91"/>
  <c r="L230" i="91"/>
  <c r="M95" i="91"/>
  <c r="N95" i="91"/>
  <c r="L95" i="91"/>
  <c r="M90" i="91"/>
  <c r="N90" i="91"/>
  <c r="L90" i="91"/>
  <c r="M69" i="91"/>
  <c r="N69" i="91"/>
  <c r="L69" i="91"/>
  <c r="M54" i="91"/>
  <c r="N54" i="91"/>
  <c r="L54" i="91"/>
  <c r="M31" i="91"/>
  <c r="N31" i="91"/>
  <c r="L31" i="91"/>
  <c r="M9" i="91"/>
  <c r="N9" i="91"/>
  <c r="L9" i="91"/>
  <c r="M7" i="91"/>
  <c r="N7" i="91"/>
  <c r="L7" i="91"/>
  <c r="G7" i="91"/>
  <c r="H7" i="91"/>
  <c r="I7" i="91"/>
  <c r="J7" i="91"/>
  <c r="L6" i="91" l="1"/>
  <c r="M6" i="91"/>
  <c r="N6" i="85"/>
  <c r="M6" i="85"/>
  <c r="L6" i="85"/>
  <c r="N6" i="91"/>
  <c r="C297" i="92" l="1"/>
  <c r="C296" i="92"/>
  <c r="D295" i="92"/>
  <c r="C295" i="92" s="1"/>
  <c r="C294" i="92"/>
  <c r="C293" i="92"/>
  <c r="E292" i="92"/>
  <c r="D292" i="92"/>
  <c r="C292" i="92" s="1"/>
  <c r="C291" i="92"/>
  <c r="C290" i="92"/>
  <c r="L289" i="92"/>
  <c r="D289" i="92"/>
  <c r="C289" i="92" s="1"/>
  <c r="D288" i="92"/>
  <c r="C288" i="92" s="1"/>
  <c r="D287" i="92"/>
  <c r="C287" i="92"/>
  <c r="C286" i="92"/>
  <c r="C285" i="92"/>
  <c r="E284" i="92"/>
  <c r="D284" i="92"/>
  <c r="C282" i="92"/>
  <c r="C281" i="92"/>
  <c r="C280" i="92"/>
  <c r="C279" i="92"/>
  <c r="C278" i="92"/>
  <c r="C277" i="92"/>
  <c r="C276" i="92"/>
  <c r="C275" i="92"/>
  <c r="C274" i="92"/>
  <c r="C273" i="92"/>
  <c r="D272" i="92"/>
  <c r="C272" i="92" s="1"/>
  <c r="C271" i="92"/>
  <c r="O269" i="92"/>
  <c r="N269" i="92"/>
  <c r="M269" i="92"/>
  <c r="C269" i="92"/>
  <c r="O268" i="92"/>
  <c r="N268" i="92"/>
  <c r="M268" i="92"/>
  <c r="C268" i="92"/>
  <c r="O267" i="92"/>
  <c r="N267" i="92"/>
  <c r="M267" i="92"/>
  <c r="C267" i="92"/>
  <c r="O266" i="92"/>
  <c r="N266" i="92"/>
  <c r="M266" i="92"/>
  <c r="C266" i="92"/>
  <c r="O265" i="92"/>
  <c r="N265" i="92"/>
  <c r="M265" i="92"/>
  <c r="C265" i="92"/>
  <c r="O264" i="92"/>
  <c r="N264" i="92"/>
  <c r="M264" i="92"/>
  <c r="C264" i="92"/>
  <c r="O263" i="92"/>
  <c r="N263" i="92"/>
  <c r="M263" i="92"/>
  <c r="C263" i="92"/>
  <c r="O262" i="92"/>
  <c r="N262" i="92"/>
  <c r="M262" i="92"/>
  <c r="C262" i="92"/>
  <c r="O261" i="92"/>
  <c r="N261" i="92"/>
  <c r="M261" i="92"/>
  <c r="C261" i="92"/>
  <c r="O260" i="92"/>
  <c r="N260" i="92"/>
  <c r="M260" i="92"/>
  <c r="C260" i="92"/>
  <c r="A260" i="92"/>
  <c r="A261" i="92" s="1"/>
  <c r="A262" i="92" s="1"/>
  <c r="A263" i="92" s="1"/>
  <c r="A264" i="92" s="1"/>
  <c r="A265" i="92" s="1"/>
  <c r="A266" i="92" s="1"/>
  <c r="A267" i="92" s="1"/>
  <c r="A268" i="92" s="1"/>
  <c r="A269" i="92" s="1"/>
  <c r="O259" i="92"/>
  <c r="N259" i="92"/>
  <c r="M259" i="92"/>
  <c r="C259" i="92"/>
  <c r="O258" i="92"/>
  <c r="N258" i="92"/>
  <c r="M258" i="92"/>
  <c r="C258" i="92"/>
  <c r="O257" i="92"/>
  <c r="N257" i="92"/>
  <c r="M257" i="92"/>
  <c r="C257" i="92"/>
  <c r="A257" i="92"/>
  <c r="A258" i="92" s="1"/>
  <c r="O256" i="92"/>
  <c r="N256" i="92"/>
  <c r="M256" i="92"/>
  <c r="C256" i="92"/>
  <c r="O255" i="92"/>
  <c r="N255" i="92"/>
  <c r="M255" i="92"/>
  <c r="C255" i="92"/>
  <c r="O254" i="92"/>
  <c r="N254" i="92"/>
  <c r="M254" i="92"/>
  <c r="C254" i="92"/>
  <c r="O253" i="92"/>
  <c r="N253" i="92"/>
  <c r="M253" i="92"/>
  <c r="C253" i="92"/>
  <c r="O252" i="92"/>
  <c r="N252" i="92"/>
  <c r="M252" i="92"/>
  <c r="C252" i="92"/>
  <c r="O251" i="92"/>
  <c r="N251" i="92"/>
  <c r="M251" i="92"/>
  <c r="C251" i="92"/>
  <c r="O250" i="92"/>
  <c r="N250" i="92"/>
  <c r="M250" i="92"/>
  <c r="C250" i="92"/>
  <c r="A250" i="92"/>
  <c r="A251" i="92" s="1"/>
  <c r="A252" i="92" s="1"/>
  <c r="A253" i="92" s="1"/>
  <c r="A254" i="92" s="1"/>
  <c r="A255" i="92" s="1"/>
  <c r="O249" i="92"/>
  <c r="N249" i="92"/>
  <c r="M249" i="92"/>
  <c r="C249" i="92"/>
  <c r="Q248" i="92"/>
  <c r="P248" i="92"/>
  <c r="L248" i="92"/>
  <c r="K248" i="92"/>
  <c r="J248" i="92"/>
  <c r="I248" i="92"/>
  <c r="H248" i="92"/>
  <c r="G248" i="92"/>
  <c r="F248" i="92"/>
  <c r="E248" i="92"/>
  <c r="D248" i="92"/>
  <c r="C247" i="92"/>
  <c r="C246" i="92"/>
  <c r="C243" i="92"/>
  <c r="C240" i="92"/>
  <c r="C239" i="92"/>
  <c r="C238" i="92"/>
  <c r="C237" i="92"/>
  <c r="C236" i="92"/>
  <c r="C235" i="92"/>
  <c r="R234" i="92"/>
  <c r="Q234" i="92"/>
  <c r="P234" i="92"/>
  <c r="O234" i="92"/>
  <c r="N234" i="92"/>
  <c r="M234" i="92"/>
  <c r="L234" i="92"/>
  <c r="K234" i="92"/>
  <c r="J234" i="92"/>
  <c r="I234" i="92"/>
  <c r="H234" i="92"/>
  <c r="G234" i="92"/>
  <c r="F234" i="92"/>
  <c r="E234" i="92"/>
  <c r="D234" i="92"/>
  <c r="O180" i="92"/>
  <c r="N180" i="92"/>
  <c r="M180" i="92"/>
  <c r="L180" i="92"/>
  <c r="C180" i="92"/>
  <c r="O179" i="92"/>
  <c r="N179" i="92"/>
  <c r="M179" i="92"/>
  <c r="L179" i="92"/>
  <c r="C179" i="92"/>
  <c r="O178" i="92"/>
  <c r="N178" i="92"/>
  <c r="M178" i="92"/>
  <c r="L178" i="92"/>
  <c r="C178" i="92"/>
  <c r="O177" i="92"/>
  <c r="N177" i="92"/>
  <c r="M177" i="92"/>
  <c r="L177" i="92"/>
  <c r="C177" i="92"/>
  <c r="O176" i="92"/>
  <c r="N176" i="92"/>
  <c r="M176" i="92"/>
  <c r="L176" i="92"/>
  <c r="C176" i="92"/>
  <c r="O175" i="92"/>
  <c r="N175" i="92"/>
  <c r="M175" i="92"/>
  <c r="L175" i="92"/>
  <c r="C175" i="92"/>
  <c r="O174" i="92"/>
  <c r="N174" i="92"/>
  <c r="M174" i="92"/>
  <c r="L174" i="92"/>
  <c r="C174" i="92"/>
  <c r="O173" i="92"/>
  <c r="N173" i="92"/>
  <c r="M173" i="92"/>
  <c r="L173" i="92"/>
  <c r="C173" i="92"/>
  <c r="O172" i="92"/>
  <c r="N172" i="92"/>
  <c r="M172" i="92"/>
  <c r="L172" i="92"/>
  <c r="C172" i="92"/>
  <c r="O171" i="92"/>
  <c r="N171" i="92"/>
  <c r="M171" i="92"/>
  <c r="L171" i="92"/>
  <c r="C171" i="92"/>
  <c r="O170" i="92"/>
  <c r="N170" i="92"/>
  <c r="M170" i="92"/>
  <c r="L170" i="92"/>
  <c r="C170" i="92"/>
  <c r="O169" i="92"/>
  <c r="N169" i="92"/>
  <c r="M169" i="92"/>
  <c r="L169" i="92"/>
  <c r="C169" i="92"/>
  <c r="O168" i="92"/>
  <c r="N168" i="92"/>
  <c r="M168" i="92"/>
  <c r="L168" i="92"/>
  <c r="C168" i="92"/>
  <c r="R167" i="92"/>
  <c r="Q167" i="92"/>
  <c r="P167" i="92"/>
  <c r="K167" i="92"/>
  <c r="J167" i="92"/>
  <c r="I167" i="92"/>
  <c r="H167" i="92"/>
  <c r="G167" i="92"/>
  <c r="F167" i="92"/>
  <c r="E167" i="92"/>
  <c r="D167" i="92"/>
  <c r="D166" i="92"/>
  <c r="D165" i="92"/>
  <c r="D164" i="92"/>
  <c r="D163" i="92"/>
  <c r="D162" i="92"/>
  <c r="D161" i="92"/>
  <c r="D160" i="92"/>
  <c r="D159" i="92"/>
  <c r="D158" i="92"/>
  <c r="D157" i="92"/>
  <c r="D156" i="92"/>
  <c r="D155" i="92"/>
  <c r="D154" i="92"/>
  <c r="D153" i="92"/>
  <c r="D152" i="92"/>
  <c r="D151" i="92"/>
  <c r="D150" i="92"/>
  <c r="E149" i="92"/>
  <c r="D149" i="92" s="1"/>
  <c r="D148" i="92"/>
  <c r="D147" i="92"/>
  <c r="D146" i="92"/>
  <c r="D145" i="92"/>
  <c r="D144" i="92"/>
  <c r="D143" i="92"/>
  <c r="D142" i="92"/>
  <c r="D141" i="92"/>
  <c r="L140" i="92"/>
  <c r="L134" i="92" s="1"/>
  <c r="D140" i="92"/>
  <c r="I139" i="92"/>
  <c r="D139" i="92"/>
  <c r="D138" i="92"/>
  <c r="D137" i="92"/>
  <c r="K134" i="92"/>
  <c r="J134" i="92"/>
  <c r="I134" i="92"/>
  <c r="G134" i="92"/>
  <c r="F134" i="92"/>
  <c r="E134" i="92"/>
  <c r="C134" i="92"/>
  <c r="C133" i="92"/>
  <c r="C132" i="92"/>
  <c r="C131" i="92"/>
  <c r="C130" i="92"/>
  <c r="C129" i="92"/>
  <c r="C128" i="92"/>
  <c r="C127" i="92"/>
  <c r="C126" i="92"/>
  <c r="C125" i="92"/>
  <c r="C124" i="92"/>
  <c r="C123" i="92"/>
  <c r="C122" i="92"/>
  <c r="Q121" i="92"/>
  <c r="P121" i="92"/>
  <c r="O121" i="92"/>
  <c r="N121" i="92"/>
  <c r="M121" i="92"/>
  <c r="L121" i="92"/>
  <c r="K121" i="92"/>
  <c r="J121" i="92"/>
  <c r="I121" i="92"/>
  <c r="H121" i="92"/>
  <c r="G121" i="92"/>
  <c r="F121" i="92"/>
  <c r="E121" i="92"/>
  <c r="D121" i="92"/>
  <c r="Q15" i="92"/>
  <c r="O15" i="92"/>
  <c r="N15" i="92"/>
  <c r="M15" i="92"/>
  <c r="L15" i="92"/>
  <c r="K15" i="92"/>
  <c r="J15" i="92"/>
  <c r="I15" i="92"/>
  <c r="H15" i="92"/>
  <c r="G15" i="92"/>
  <c r="F15" i="92"/>
  <c r="E15" i="92"/>
  <c r="D15" i="92"/>
  <c r="C15" i="92"/>
  <c r="M14" i="92"/>
  <c r="G14" i="92"/>
  <c r="D14" i="92" s="1"/>
  <c r="L14" i="92" s="1"/>
  <c r="N13" i="92"/>
  <c r="M13" i="92"/>
  <c r="C13" i="92"/>
  <c r="N12" i="92"/>
  <c r="M12" i="92"/>
  <c r="C12" i="92"/>
  <c r="N11" i="92"/>
  <c r="M11" i="92"/>
  <c r="C11" i="92"/>
  <c r="N10" i="92"/>
  <c r="M10" i="92"/>
  <c r="C10" i="92"/>
  <c r="N9" i="92"/>
  <c r="M9" i="92"/>
  <c r="C9" i="92"/>
  <c r="N8" i="92"/>
  <c r="M8" i="92"/>
  <c r="C8" i="92"/>
  <c r="Q7" i="92"/>
  <c r="Q6" i="92" s="1"/>
  <c r="P7" i="92"/>
  <c r="P6" i="92" s="1"/>
  <c r="S6" i="92" s="1"/>
  <c r="O7" i="92"/>
  <c r="L7" i="92"/>
  <c r="K7" i="92"/>
  <c r="K6" i="92" s="1"/>
  <c r="J7" i="92"/>
  <c r="I7" i="92"/>
  <c r="I6" i="92" s="1"/>
  <c r="H7" i="92"/>
  <c r="H6" i="92" s="1"/>
  <c r="G7" i="92"/>
  <c r="F7" i="92"/>
  <c r="F6" i="92" s="1"/>
  <c r="E7" i="92"/>
  <c r="E6" i="92" s="1"/>
  <c r="D7" i="92"/>
  <c r="T6" i="92" l="1"/>
  <c r="G6" i="92"/>
  <c r="J6" i="92"/>
  <c r="C284" i="92"/>
  <c r="C121" i="92"/>
  <c r="N167" i="92"/>
  <c r="M167" i="92"/>
  <c r="D134" i="92"/>
  <c r="D6" i="92" s="1"/>
  <c r="N7" i="92"/>
  <c r="C7" i="92"/>
  <c r="C248" i="92"/>
  <c r="C167" i="92"/>
  <c r="C234" i="92"/>
  <c r="N248" i="92"/>
  <c r="M248" i="92"/>
  <c r="L167" i="92"/>
  <c r="L6" i="92" s="1"/>
  <c r="O248" i="92"/>
  <c r="O6" i="92" s="1"/>
  <c r="M7" i="92"/>
  <c r="O167" i="92"/>
  <c r="C6" i="92" l="1"/>
  <c r="M6" i="92"/>
  <c r="N6" i="92"/>
  <c r="D277" i="91"/>
  <c r="D276" i="91"/>
  <c r="D275" i="91"/>
  <c r="D274" i="91"/>
  <c r="D273" i="91"/>
  <c r="D272" i="91"/>
  <c r="D271" i="91"/>
  <c r="D270" i="91"/>
  <c r="D269" i="91"/>
  <c r="D268" i="91"/>
  <c r="D267" i="91"/>
  <c r="D266" i="91"/>
  <c r="D265" i="91"/>
  <c r="D264" i="91"/>
  <c r="D263" i="91"/>
  <c r="D262" i="91"/>
  <c r="D261" i="91"/>
  <c r="D260" i="91"/>
  <c r="D259" i="91"/>
  <c r="D258" i="91"/>
  <c r="D257" i="91"/>
  <c r="D256" i="91"/>
  <c r="D255" i="91"/>
  <c r="D254" i="91"/>
  <c r="D253" i="91"/>
  <c r="D252" i="91"/>
  <c r="D251" i="91"/>
  <c r="D250" i="91"/>
  <c r="D249" i="91"/>
  <c r="D248" i="91"/>
  <c r="D247" i="91"/>
  <c r="D246" i="91"/>
  <c r="D245" i="91"/>
  <c r="D244" i="91"/>
  <c r="D243" i="91"/>
  <c r="D242" i="91"/>
  <c r="D241" i="91"/>
  <c r="D240" i="91"/>
  <c r="D239" i="91"/>
  <c r="D238" i="91"/>
  <c r="D237" i="91"/>
  <c r="D236" i="91"/>
  <c r="D235" i="91"/>
  <c r="D234" i="91"/>
  <c r="D233" i="91"/>
  <c r="D232" i="91"/>
  <c r="D231" i="91"/>
  <c r="J230" i="91"/>
  <c r="I230" i="91"/>
  <c r="H230" i="91"/>
  <c r="G230" i="91"/>
  <c r="F230" i="91"/>
  <c r="E230" i="91"/>
  <c r="D229" i="91"/>
  <c r="D228" i="91"/>
  <c r="D227" i="91"/>
  <c r="J226" i="91"/>
  <c r="I226" i="91"/>
  <c r="H226" i="91"/>
  <c r="G226" i="91"/>
  <c r="F226" i="91"/>
  <c r="E226" i="91"/>
  <c r="D225" i="91"/>
  <c r="D224" i="91"/>
  <c r="D223" i="91"/>
  <c r="D222" i="91"/>
  <c r="D221" i="91"/>
  <c r="D220" i="91"/>
  <c r="D219" i="91"/>
  <c r="D218" i="91"/>
  <c r="D217" i="91"/>
  <c r="D216" i="91"/>
  <c r="D215" i="91"/>
  <c r="D214" i="91"/>
  <c r="D213" i="91"/>
  <c r="D212" i="91"/>
  <c r="D211" i="91"/>
  <c r="D210" i="91"/>
  <c r="D209" i="91"/>
  <c r="D208" i="91"/>
  <c r="D207" i="91"/>
  <c r="D206" i="91"/>
  <c r="D205" i="91"/>
  <c r="D204" i="91"/>
  <c r="D203" i="91"/>
  <c r="D202" i="91"/>
  <c r="D201" i="91"/>
  <c r="D200" i="91"/>
  <c r="D199" i="91"/>
  <c r="D198" i="91"/>
  <c r="D197" i="91"/>
  <c r="D196" i="91"/>
  <c r="D195" i="91"/>
  <c r="D194" i="91"/>
  <c r="D193" i="91"/>
  <c r="D192" i="91"/>
  <c r="D191" i="91"/>
  <c r="D190" i="91"/>
  <c r="D189" i="91"/>
  <c r="D188" i="91"/>
  <c r="D187" i="91"/>
  <c r="D186" i="91"/>
  <c r="D185" i="91"/>
  <c r="J184" i="91"/>
  <c r="I184" i="91"/>
  <c r="H184" i="91"/>
  <c r="G184" i="91"/>
  <c r="F184" i="91"/>
  <c r="E184" i="91"/>
  <c r="D183" i="91"/>
  <c r="D182" i="91"/>
  <c r="D181" i="91"/>
  <c r="D180" i="91"/>
  <c r="D179" i="91"/>
  <c r="D178" i="91"/>
  <c r="D177" i="91"/>
  <c r="D176" i="91"/>
  <c r="D175" i="91"/>
  <c r="D174" i="91"/>
  <c r="D173" i="91"/>
  <c r="D172" i="91"/>
  <c r="D171" i="91"/>
  <c r="D170" i="91"/>
  <c r="D169" i="91"/>
  <c r="D168" i="91"/>
  <c r="D167" i="91"/>
  <c r="D166" i="91"/>
  <c r="D165" i="91"/>
  <c r="D164" i="91"/>
  <c r="D163" i="91"/>
  <c r="D162" i="91"/>
  <c r="D161" i="91"/>
  <c r="J160" i="91"/>
  <c r="I160" i="91"/>
  <c r="H160" i="91"/>
  <c r="G160" i="91"/>
  <c r="F160" i="91"/>
  <c r="E160" i="91"/>
  <c r="D159" i="91"/>
  <c r="D158" i="91"/>
  <c r="D157" i="91"/>
  <c r="D156" i="91"/>
  <c r="D155" i="91"/>
  <c r="D154" i="91"/>
  <c r="D153" i="91"/>
  <c r="D152" i="91"/>
  <c r="D151" i="91"/>
  <c r="D150" i="91"/>
  <c r="D149" i="91"/>
  <c r="D148" i="91"/>
  <c r="D147" i="91"/>
  <c r="D146" i="91"/>
  <c r="D145" i="91"/>
  <c r="D144" i="91"/>
  <c r="D143" i="91"/>
  <c r="D142" i="91"/>
  <c r="D141" i="91"/>
  <c r="D140" i="91"/>
  <c r="D139" i="91"/>
  <c r="D138" i="91"/>
  <c r="J137" i="91"/>
  <c r="I137" i="91"/>
  <c r="H137" i="91"/>
  <c r="G137" i="91"/>
  <c r="F137" i="91"/>
  <c r="E137" i="91"/>
  <c r="D136" i="91"/>
  <c r="D135" i="91"/>
  <c r="D134" i="91"/>
  <c r="D133" i="91"/>
  <c r="D132" i="91"/>
  <c r="J131" i="91"/>
  <c r="I131" i="91"/>
  <c r="H131" i="91"/>
  <c r="G131" i="91"/>
  <c r="F131" i="91"/>
  <c r="E131" i="91"/>
  <c r="D129" i="91"/>
  <c r="D128" i="91"/>
  <c r="D127" i="91"/>
  <c r="G126" i="91"/>
  <c r="G125" i="91"/>
  <c r="D124" i="91"/>
  <c r="D123" i="91"/>
  <c r="D122" i="91"/>
  <c r="D120" i="91"/>
  <c r="G119" i="91"/>
  <c r="G118" i="91"/>
  <c r="G117" i="91"/>
  <c r="G116" i="91"/>
  <c r="G115" i="91"/>
  <c r="G114" i="91"/>
  <c r="G113" i="91"/>
  <c r="G112" i="91"/>
  <c r="G111" i="91"/>
  <c r="G110" i="91"/>
  <c r="G109" i="91"/>
  <c r="D108" i="91"/>
  <c r="D107" i="91"/>
  <c r="D106" i="91"/>
  <c r="D105" i="91"/>
  <c r="D104" i="91"/>
  <c r="D103" i="91"/>
  <c r="D102" i="91"/>
  <c r="D101" i="91"/>
  <c r="D100" i="91"/>
  <c r="D99" i="91"/>
  <c r="D98" i="91"/>
  <c r="D97" i="91"/>
  <c r="D96" i="91"/>
  <c r="J95" i="91"/>
  <c r="I95" i="91"/>
  <c r="H95" i="91"/>
  <c r="F95" i="91"/>
  <c r="E95" i="91"/>
  <c r="D94" i="91"/>
  <c r="D93" i="91"/>
  <c r="D92" i="91"/>
  <c r="D91" i="91"/>
  <c r="J90" i="91"/>
  <c r="I90" i="91"/>
  <c r="H90" i="91"/>
  <c r="G90" i="91"/>
  <c r="F90" i="91"/>
  <c r="E90" i="91"/>
  <c r="D89" i="91"/>
  <c r="D88" i="91"/>
  <c r="D87" i="91"/>
  <c r="D86" i="91"/>
  <c r="D85" i="91"/>
  <c r="D84" i="91"/>
  <c r="D83" i="91"/>
  <c r="D82" i="91"/>
  <c r="D81" i="91"/>
  <c r="D80" i="91"/>
  <c r="D79" i="91"/>
  <c r="D78" i="91"/>
  <c r="J77" i="91"/>
  <c r="D77" i="91"/>
  <c r="J76" i="91"/>
  <c r="D76" i="91"/>
  <c r="J75" i="91"/>
  <c r="J69" i="91" s="1"/>
  <c r="D75" i="91"/>
  <c r="J74" i="91"/>
  <c r="D74" i="91"/>
  <c r="D73" i="91"/>
  <c r="D72" i="91"/>
  <c r="D71" i="91"/>
  <c r="D70" i="91"/>
  <c r="I69" i="91"/>
  <c r="H69" i="91"/>
  <c r="G69" i="91"/>
  <c r="F69" i="91"/>
  <c r="E69" i="91"/>
  <c r="D68" i="91"/>
  <c r="D67" i="91"/>
  <c r="D66" i="91"/>
  <c r="D65" i="91"/>
  <c r="D64" i="91"/>
  <c r="D63" i="91"/>
  <c r="J62" i="91"/>
  <c r="E62" i="91"/>
  <c r="D62" i="91" s="1"/>
  <c r="D61" i="91"/>
  <c r="D60" i="91"/>
  <c r="D59" i="91"/>
  <c r="D58" i="91"/>
  <c r="D57" i="91"/>
  <c r="I56" i="91"/>
  <c r="I54" i="91" s="1"/>
  <c r="D56" i="91"/>
  <c r="J55" i="91"/>
  <c r="D55" i="91"/>
  <c r="H54" i="91"/>
  <c r="G54" i="91"/>
  <c r="F54" i="91"/>
  <c r="D53" i="91"/>
  <c r="D52" i="91"/>
  <c r="D51" i="91"/>
  <c r="J50" i="91"/>
  <c r="J31" i="91" s="1"/>
  <c r="D50" i="91"/>
  <c r="D49" i="91"/>
  <c r="D48" i="91"/>
  <c r="D47" i="91"/>
  <c r="D46" i="91"/>
  <c r="D45" i="91"/>
  <c r="D44" i="91"/>
  <c r="D43" i="91"/>
  <c r="D42" i="91"/>
  <c r="D41" i="91"/>
  <c r="D40" i="91"/>
  <c r="D39" i="91"/>
  <c r="D38" i="91"/>
  <c r="D37" i="91"/>
  <c r="D36" i="91"/>
  <c r="D35" i="91"/>
  <c r="D34" i="91"/>
  <c r="D33" i="91"/>
  <c r="D32" i="91"/>
  <c r="I31" i="91"/>
  <c r="H31" i="91"/>
  <c r="G31" i="91"/>
  <c r="F31" i="91"/>
  <c r="E31" i="91"/>
  <c r="D30" i="91"/>
  <c r="D29" i="91"/>
  <c r="D28" i="91"/>
  <c r="J27" i="91"/>
  <c r="D27" i="91"/>
  <c r="D26" i="91"/>
  <c r="D25" i="91"/>
  <c r="D24" i="91"/>
  <c r="D23" i="91"/>
  <c r="D22" i="91"/>
  <c r="D21" i="91"/>
  <c r="D20" i="91"/>
  <c r="D19" i="91"/>
  <c r="D18" i="91"/>
  <c r="D17" i="91"/>
  <c r="D16" i="91"/>
  <c r="D15" i="91"/>
  <c r="D14" i="91"/>
  <c r="J13" i="91"/>
  <c r="D13" i="91"/>
  <c r="D12" i="91"/>
  <c r="D11" i="91"/>
  <c r="D10" i="91"/>
  <c r="I9" i="91"/>
  <c r="H9" i="91"/>
  <c r="G9" i="91"/>
  <c r="F9" i="91"/>
  <c r="E9" i="91"/>
  <c r="D8" i="91"/>
  <c r="F7" i="91"/>
  <c r="E7" i="91"/>
  <c r="C6" i="91"/>
  <c r="E54" i="91" l="1"/>
  <c r="D54" i="91" s="1"/>
  <c r="J54" i="91"/>
  <c r="D7" i="91"/>
  <c r="D131" i="91"/>
  <c r="D230" i="91"/>
  <c r="F6" i="91"/>
  <c r="H6" i="91"/>
  <c r="J9" i="91"/>
  <c r="D69" i="91"/>
  <c r="D90" i="91"/>
  <c r="G95" i="91"/>
  <c r="G6" i="91" s="1"/>
  <c r="D137" i="91"/>
  <c r="D160" i="91"/>
  <c r="D226" i="91"/>
  <c r="D9" i="91"/>
  <c r="I6" i="91"/>
  <c r="D31" i="91"/>
  <c r="D184" i="91"/>
  <c r="E6" i="91"/>
  <c r="D41" i="85"/>
  <c r="J6" i="91" l="1"/>
  <c r="D95" i="91"/>
  <c r="D6" i="91" s="1"/>
  <c r="E7" i="85" l="1"/>
  <c r="F7" i="85"/>
  <c r="G7" i="85"/>
  <c r="H7" i="85"/>
  <c r="I7" i="85"/>
  <c r="J7" i="85"/>
  <c r="D8" i="85"/>
  <c r="D9" i="85"/>
  <c r="D10" i="85"/>
  <c r="E14" i="85"/>
  <c r="F14" i="85"/>
  <c r="G14" i="85"/>
  <c r="H14" i="85"/>
  <c r="I14" i="85"/>
  <c r="J14" i="85"/>
  <c r="D15" i="85"/>
  <c r="D16" i="85"/>
  <c r="D17" i="85"/>
  <c r="D18" i="85"/>
  <c r="D19" i="85"/>
  <c r="D20" i="85"/>
  <c r="E21" i="85"/>
  <c r="F21" i="85"/>
  <c r="G21" i="85"/>
  <c r="H21" i="85"/>
  <c r="I21" i="85"/>
  <c r="J21" i="85"/>
  <c r="D22" i="85"/>
  <c r="D23" i="85"/>
  <c r="D24" i="85"/>
  <c r="D25" i="85"/>
  <c r="D26" i="85"/>
  <c r="D27" i="85"/>
  <c r="E28" i="85"/>
  <c r="F28" i="85"/>
  <c r="G28" i="85"/>
  <c r="H28" i="85"/>
  <c r="I28" i="85"/>
  <c r="D29" i="85"/>
  <c r="K29" i="85"/>
  <c r="D30" i="85"/>
  <c r="D31" i="85"/>
  <c r="D32" i="85"/>
  <c r="D33" i="85"/>
  <c r="D34" i="85"/>
  <c r="E36" i="85"/>
  <c r="F36" i="85"/>
  <c r="G36" i="85"/>
  <c r="H36" i="85"/>
  <c r="I36" i="85"/>
  <c r="J36" i="85"/>
  <c r="D37" i="85"/>
  <c r="D38" i="85"/>
  <c r="D39" i="85"/>
  <c r="D40" i="85"/>
  <c r="E46" i="85"/>
  <c r="F46" i="85"/>
  <c r="G46" i="85"/>
  <c r="H46" i="85"/>
  <c r="I46" i="85"/>
  <c r="J46" i="85"/>
  <c r="D47" i="85"/>
  <c r="D48" i="85"/>
  <c r="E50" i="85"/>
  <c r="F50" i="85"/>
  <c r="G50" i="85"/>
  <c r="H50" i="85"/>
  <c r="I50" i="85"/>
  <c r="J50" i="85"/>
  <c r="D51" i="85"/>
  <c r="D52" i="85"/>
  <c r="D53" i="85"/>
  <c r="D54" i="85"/>
  <c r="D55" i="85"/>
  <c r="D56" i="85"/>
  <c r="D57" i="85"/>
  <c r="D58" i="85"/>
  <c r="D59" i="85"/>
  <c r="D60" i="85"/>
  <c r="D61" i="85"/>
  <c r="D62" i="85"/>
  <c r="D63" i="85"/>
  <c r="D64" i="85"/>
  <c r="D65" i="85"/>
  <c r="D66" i="85"/>
  <c r="D67" i="85"/>
  <c r="D68" i="85"/>
  <c r="D69" i="85"/>
  <c r="D70" i="85"/>
  <c r="D71" i="85"/>
  <c r="D72" i="85"/>
  <c r="D73" i="85"/>
  <c r="D74" i="85"/>
  <c r="J6" i="85" l="1"/>
  <c r="G6" i="85"/>
  <c r="I6" i="85"/>
  <c r="F6" i="85"/>
  <c r="H6" i="85"/>
  <c r="E6" i="85"/>
  <c r="D46" i="85"/>
  <c r="D28" i="85"/>
  <c r="D14" i="85"/>
  <c r="D50" i="85"/>
  <c r="D36" i="85"/>
  <c r="D21" i="85"/>
  <c r="D7" i="85"/>
  <c r="E6" i="82"/>
  <c r="F6" i="82"/>
  <c r="G6" i="82"/>
  <c r="H6" i="82"/>
  <c r="C7" i="81"/>
  <c r="D7" i="81"/>
  <c r="F7" i="81"/>
  <c r="G7" i="81"/>
  <c r="I7" i="81"/>
  <c r="J7" i="81"/>
  <c r="C9" i="81"/>
  <c r="D9" i="81"/>
  <c r="F9" i="81"/>
  <c r="G9" i="81"/>
  <c r="I9" i="81"/>
  <c r="J9" i="81"/>
  <c r="E10" i="81"/>
  <c r="H10" i="81"/>
  <c r="K10" i="81"/>
  <c r="E11" i="81"/>
  <c r="H11" i="81"/>
  <c r="K11" i="81"/>
  <c r="C12" i="81"/>
  <c r="D12" i="81"/>
  <c r="F12" i="81"/>
  <c r="G12" i="81"/>
  <c r="I12" i="81"/>
  <c r="J12" i="81"/>
  <c r="E13" i="81"/>
  <c r="E14" i="81"/>
  <c r="E15" i="81"/>
  <c r="H15" i="81"/>
  <c r="K15" i="81"/>
  <c r="E16" i="81"/>
  <c r="H16" i="81"/>
  <c r="K16" i="81"/>
  <c r="E18" i="81"/>
  <c r="H18" i="81"/>
  <c r="K18" i="81"/>
  <c r="E20" i="81"/>
  <c r="H20" i="81"/>
  <c r="K20" i="81"/>
  <c r="C21" i="81"/>
  <c r="D21" i="81"/>
  <c r="F21" i="81"/>
  <c r="G21" i="81"/>
  <c r="I21" i="81"/>
  <c r="J21" i="81"/>
  <c r="E22" i="81"/>
  <c r="H22" i="81"/>
  <c r="K22" i="81"/>
  <c r="E24" i="81"/>
  <c r="H24" i="81"/>
  <c r="K24" i="81"/>
  <c r="E26" i="81"/>
  <c r="H26" i="81"/>
  <c r="K26" i="81"/>
  <c r="C27" i="81"/>
  <c r="D27" i="81"/>
  <c r="F27" i="81"/>
  <c r="G27" i="81"/>
  <c r="I27" i="81"/>
  <c r="J27" i="81"/>
  <c r="E28" i="81"/>
  <c r="H28" i="81"/>
  <c r="K28" i="81"/>
  <c r="E29" i="81"/>
  <c r="H29" i="81"/>
  <c r="K29" i="81"/>
  <c r="E30" i="81"/>
  <c r="H30" i="81"/>
  <c r="K30" i="81"/>
  <c r="E31" i="81"/>
  <c r="H31" i="81"/>
  <c r="K31" i="81"/>
  <c r="E32" i="81"/>
  <c r="H32" i="81"/>
  <c r="K32" i="81"/>
  <c r="C33" i="81"/>
  <c r="D33" i="81"/>
  <c r="F33" i="81"/>
  <c r="G33" i="81"/>
  <c r="I33" i="81"/>
  <c r="J33" i="81"/>
  <c r="E34" i="81"/>
  <c r="H34" i="81"/>
  <c r="K34" i="81"/>
  <c r="C36" i="81"/>
  <c r="D36" i="81"/>
  <c r="F36" i="81"/>
  <c r="G36" i="81"/>
  <c r="I36" i="81"/>
  <c r="J36" i="81"/>
  <c r="E37" i="81"/>
  <c r="H37" i="81"/>
  <c r="K37" i="81"/>
  <c r="C42" i="81"/>
  <c r="D42" i="81"/>
  <c r="F42" i="81"/>
  <c r="G42" i="81"/>
  <c r="I42" i="81"/>
  <c r="J42" i="81"/>
  <c r="E43" i="81"/>
  <c r="H43" i="81"/>
  <c r="K43" i="81"/>
  <c r="E44" i="81"/>
  <c r="H44" i="81"/>
  <c r="K44" i="81"/>
  <c r="E45" i="81"/>
  <c r="H45" i="81"/>
  <c r="K45" i="81"/>
  <c r="E46" i="81"/>
  <c r="H46" i="81"/>
  <c r="K46" i="81"/>
  <c r="C47" i="81"/>
  <c r="C8" i="81" s="1"/>
  <c r="D47" i="81"/>
  <c r="D8" i="81" s="1"/>
  <c r="F47" i="81"/>
  <c r="F8" i="81" s="1"/>
  <c r="G47" i="81"/>
  <c r="G8" i="81" s="1"/>
  <c r="I47" i="81"/>
  <c r="I8" i="81" s="1"/>
  <c r="J47" i="81"/>
  <c r="J8" i="81" s="1"/>
  <c r="D6" i="85" l="1"/>
  <c r="K9" i="81"/>
  <c r="K42" i="81"/>
  <c r="H12" i="81"/>
  <c r="E33" i="81"/>
  <c r="E21" i="81"/>
  <c r="K12" i="81"/>
  <c r="E12" i="81"/>
  <c r="H8" i="81"/>
  <c r="K36" i="81"/>
  <c r="E36" i="81"/>
  <c r="K27" i="81"/>
  <c r="E27" i="81"/>
  <c r="E9" i="81"/>
  <c r="K7" i="81"/>
  <c r="E7" i="81"/>
  <c r="E42" i="81"/>
  <c r="E8" i="81"/>
  <c r="H36" i="81"/>
  <c r="K21" i="81"/>
  <c r="H21" i="81"/>
  <c r="H47" i="81"/>
  <c r="H42" i="81"/>
  <c r="H27" i="81"/>
  <c r="J6" i="81"/>
  <c r="G6" i="81"/>
  <c r="C6" i="81"/>
  <c r="I6" i="81"/>
  <c r="F6" i="81"/>
  <c r="D6" i="81"/>
  <c r="H7" i="81"/>
  <c r="K8" i="81"/>
  <c r="K47" i="81"/>
  <c r="E47" i="81"/>
  <c r="H9" i="81"/>
  <c r="C5" i="79"/>
  <c r="D5" i="79"/>
  <c r="E5" i="79"/>
  <c r="F5" i="79"/>
  <c r="G5" i="79"/>
  <c r="I5" i="79"/>
  <c r="E6" i="81" l="1"/>
  <c r="H6" i="81"/>
  <c r="K6" i="81"/>
  <c r="H6" i="72" l="1"/>
  <c r="G28" i="44" l="1"/>
  <c r="G20" i="44"/>
  <c r="G6" i="44"/>
  <c r="G5" i="44" l="1"/>
</calcChain>
</file>

<file path=xl/comments1.xml><?xml version="1.0" encoding="utf-8"?>
<comments xmlns="http://schemas.openxmlformats.org/spreadsheetml/2006/main">
  <authors>
    <author>HoangNguyen</author>
  </authors>
  <commentList>
    <comment ref="C15" authorId="0">
      <text>
        <r>
          <rPr>
            <sz val="8"/>
            <color indexed="81"/>
            <rFont val="Tahoma"/>
            <family val="2"/>
          </rPr>
          <t>Nhận chuyển nhượng dự án Nhà máy chế biến gỗ Thùy Dương</t>
        </r>
      </text>
    </comment>
  </commentList>
</comments>
</file>

<file path=xl/comments2.xml><?xml version="1.0" encoding="utf-8"?>
<comments xmlns="http://schemas.openxmlformats.org/spreadsheetml/2006/main">
  <authors>
    <author>GhostViet</author>
  </authors>
  <commentList>
    <comment ref="A1" authorId="0">
      <text>
        <r>
          <rPr>
            <b/>
            <sz val="9"/>
            <color indexed="81"/>
            <rFont val="Tahoma"/>
            <family val="2"/>
          </rPr>
          <t xml:space="preserve">GhostViet:Số liệu có đến 30/6/2017
</t>
        </r>
        <r>
          <rPr>
            <sz val="9"/>
            <color indexed="81"/>
            <rFont val="Tahoma"/>
            <family val="2"/>
          </rPr>
          <t xml:space="preserve">
</t>
        </r>
      </text>
    </comment>
  </commentList>
</comments>
</file>

<file path=xl/sharedStrings.xml><?xml version="1.0" encoding="utf-8"?>
<sst xmlns="http://schemas.openxmlformats.org/spreadsheetml/2006/main" count="6939" uniqueCount="4080">
  <si>
    <t>Năm 2014</t>
  </si>
  <si>
    <t>Năm 2015</t>
  </si>
  <si>
    <t>I</t>
  </si>
  <si>
    <t>II</t>
  </si>
  <si>
    <t>III</t>
  </si>
  <si>
    <t>STT</t>
  </si>
  <si>
    <t>TT</t>
  </si>
  <si>
    <t>Ghi chú</t>
  </si>
  <si>
    <t>TỔNG CỘNG</t>
  </si>
  <si>
    <t>Số Quyết định xử phạt</t>
  </si>
  <si>
    <t>Số tiền xử phạt (nếu có)</t>
  </si>
  <si>
    <t>Hình thức xử phạt</t>
  </si>
  <si>
    <t>Hành vi vi phạm về BVMT (nếu có)</t>
  </si>
  <si>
    <t xml:space="preserve">Loại hình hoạt động </t>
  </si>
  <si>
    <t xml:space="preserve">Địa điểm </t>
  </si>
  <si>
    <t>Đơn vị được thanh tra, kiểm tra</t>
  </si>
  <si>
    <t>Địa phương</t>
  </si>
  <si>
    <t>Tên bãi chôn lấp</t>
  </si>
  <si>
    <t>Khoảng cách đến khu dân cư gần nhất</t>
  </si>
  <si>
    <t>Thời gian bắt đầu hoạt động</t>
  </si>
  <si>
    <t>Đề xuất hướng xử lý</t>
  </si>
  <si>
    <t>Tên nhà máy</t>
  </si>
  <si>
    <t>Chủ đầu tư</t>
  </si>
  <si>
    <t>Phụ lục</t>
  </si>
  <si>
    <t>Nội dung</t>
  </si>
  <si>
    <t>Năm 2016</t>
  </si>
  <si>
    <t>Nông thôn</t>
  </si>
  <si>
    <t>Đô thị</t>
  </si>
  <si>
    <t>TOÀN TỈNH</t>
  </si>
  <si>
    <t>Huyện Kỳ Anh</t>
  </si>
  <si>
    <t>Huyện Cẩm Xuyên</t>
  </si>
  <si>
    <t>Huyện Thạch Hà</t>
  </si>
  <si>
    <t>Huyện Lộc Hà</t>
  </si>
  <si>
    <t>Huyện Can Lộc</t>
  </si>
  <si>
    <t>Huyện Hương Khê</t>
  </si>
  <si>
    <t>Huyện Vũ Quang</t>
  </si>
  <si>
    <t>Huyện Hương Sơn</t>
  </si>
  <si>
    <t>Huyện Đức Thọ</t>
  </si>
  <si>
    <t>Huyện Nghi Xuân</t>
  </si>
  <si>
    <t>Tỷ lệ thu gom
(%)</t>
  </si>
  <si>
    <t>Đơn vị</t>
  </si>
  <si>
    <t>Thành phố Hà Tĩnh</t>
  </si>
  <si>
    <t>Số lao động</t>
  </si>
  <si>
    <t>Số xe đẩy tay</t>
  </si>
  <si>
    <t>Số xe chuyên dụng chở rác</t>
  </si>
  <si>
    <t>Cẩm Xuyên</t>
  </si>
  <si>
    <t xml:space="preserve"> -</t>
  </si>
  <si>
    <t>Số lượng</t>
  </si>
  <si>
    <t>Bãi trung chuyển đã xây dựng theo quy hoạch</t>
  </si>
  <si>
    <t>Thị xã Hồng Lĩnh</t>
  </si>
  <si>
    <t>Thị xã Kỳ Anh</t>
  </si>
  <si>
    <t>Số doanh nghiệp môi trường</t>
  </si>
  <si>
    <t>Số hợp tác xã môi trường</t>
  </si>
  <si>
    <t>Số tổ đội VSMT</t>
  </si>
  <si>
    <t>IV</t>
  </si>
  <si>
    <t>V</t>
  </si>
  <si>
    <t>VI</t>
  </si>
  <si>
    <t>VII</t>
  </si>
  <si>
    <t>VIII</t>
  </si>
  <si>
    <t>IX</t>
  </si>
  <si>
    <t>X</t>
  </si>
  <si>
    <t>XI</t>
  </si>
  <si>
    <t>XII</t>
  </si>
  <si>
    <t>XIII</t>
  </si>
  <si>
    <t>Công ty Cổ phần Xây dựng và xuất nhập khẩu An Hồng</t>
  </si>
  <si>
    <t>Thị trấn Xuân An, huyện Nghi Xuân</t>
  </si>
  <si>
    <t>Chế biến gỗ</t>
  </si>
  <si>
    <t>Không thực hiện đầy đủ nội dung bản cam kết BVMT</t>
  </si>
  <si>
    <t>Phạt tiền</t>
  </si>
  <si>
    <t>01/QĐ-XPVPHC</t>
  </si>
  <si>
    <t>Công ty CP Gỗ Phượng Nguyên - Bắc Miền Trung</t>
  </si>
  <si>
    <t>Xã Tùng Ảnh, Đức Thọ</t>
  </si>
  <si>
    <t>Chưa kê khai phí BVMT</t>
  </si>
  <si>
    <t>03/QĐ-XPVPHC</t>
  </si>
  <si>
    <t>Công ty TNHH Thanh Thành Đạt</t>
  </si>
  <si>
    <t>Xã Kỳ Tân, huyện Kỳ Anh</t>
  </si>
  <si>
    <t>Chưa niêm yết công khai kế hoạch BVMT</t>
  </si>
  <si>
    <t>04/QĐ-XPVPHC</t>
  </si>
  <si>
    <t>Xí nghiệp xếp dỡ Cảng Vũng Áng - CTy CP Cảng Vũng Áng Việt Lào</t>
  </si>
  <si>
    <t>xã Kỳ Lợi, huyện Kỳ Anh</t>
  </si>
  <si>
    <t>Bốc xếp hàng hóa</t>
  </si>
  <si>
    <t>Không có biện pháp phòng ngừa, hạn chế tác động xấu đến môi trường</t>
  </si>
  <si>
    <t>05/QĐ-XPVPHC</t>
  </si>
  <si>
    <t>Công ty CP Gạch ngói và VLXD Đồng Nai - Hà Tĩnh</t>
  </si>
  <si>
    <t>xã Kỳ Tiến, huyện Kỳ Anh</t>
  </si>
  <si>
    <t>Sản xuất gạch</t>
  </si>
  <si>
    <t>xã thải dầu mỡ ra môi trường không đúng quy định</t>
  </si>
  <si>
    <t>06/QĐ-XPVPHC</t>
  </si>
  <si>
    <t>Công ty TNHH Tâm Viết Hải</t>
  </si>
  <si>
    <t>xã Kỳ Thịnh, huyện Kỳ Anh</t>
  </si>
  <si>
    <t>Sản xuất bê tông tươi</t>
  </si>
  <si>
    <t>Thải bụi vượt quy chuẩn kỹ thuật về môi trường</t>
  </si>
  <si>
    <t>07/QĐ-XPVPHC</t>
  </si>
  <si>
    <t>Công ty trồng rừng và sản xuất nguyên liệu giấy Hanviha</t>
  </si>
  <si>
    <t>Gỗ băm</t>
  </si>
  <si>
    <t>Thu om</t>
  </si>
  <si>
    <t>08/QĐ-XPVPHC</t>
  </si>
  <si>
    <t>Công ty TNHH Á Đông Việt Nam</t>
  </si>
  <si>
    <t>Xã Kỳ Phương, huyện Kỳ Anh</t>
  </si>
  <si>
    <t>09/QĐ-XPVPHC</t>
  </si>
  <si>
    <t>Công ty CP Xây dựng Thương mại Anh Đức</t>
  </si>
  <si>
    <t>Chăn nuôi</t>
  </si>
  <si>
    <t>Thực hiện không đúng các nội dung đề án BVMT</t>
  </si>
  <si>
    <t>10/QĐ-XPVPHC</t>
  </si>
  <si>
    <t>Công ty CP Ô tô Hà Vinh</t>
  </si>
  <si>
    <t>Xóm mới, xã Thạch Bình, TP Hà Tĩnh</t>
  </si>
  <si>
    <t>Garage</t>
  </si>
  <si>
    <t>Không thực hiện chuwng trình quan trắc mt định kỳ</t>
  </si>
  <si>
    <t>11/QĐ-XPVPHC</t>
  </si>
  <si>
    <t>Công ty CP ĐT TM và DV Đồng Lộc</t>
  </si>
  <si>
    <t>xóm Thái Xá 1, xã Mỹ Lộc, huyện Can Lộc, tỉnh HT</t>
  </si>
  <si>
    <t>không niêm yết công khai kế hoạch QLMT</t>
  </si>
  <si>
    <t>12/QĐ-XPVPHC</t>
  </si>
  <si>
    <t>Nguyễn Bá Nam</t>
  </si>
  <si>
    <t>Quỳnh Lưu, Nghệ An</t>
  </si>
  <si>
    <t>Thu mua phế thải</t>
  </si>
  <si>
    <t>Sử dụng phương tiện vận chuyển CTNH không đáp ứng yêu cầu kỹ thuật</t>
  </si>
  <si>
    <t>16/QĐ-XPVPHC</t>
  </si>
  <si>
    <t>Bệnh viện Đa khoa Đức Thọ</t>
  </si>
  <si>
    <t>Khám chữa bệnh</t>
  </si>
  <si>
    <t>Thu gom chất thải nguy hại không đúng quy định</t>
  </si>
  <si>
    <t>22/QĐ-XPVPHC</t>
  </si>
  <si>
    <t>Nguyễn Hữu An</t>
  </si>
  <si>
    <t>Nuôi trồng thủy sản</t>
  </si>
  <si>
    <t>19/QĐ-XPVPHC</t>
  </si>
  <si>
    <t>Công ty CP Đô thị và Xây dựng Đại Thành</t>
  </si>
  <si>
    <t>Xả nước thải vượt quy chuẩn</t>
  </si>
  <si>
    <t>Công ty CP Xây lắp Thái Sơn</t>
  </si>
  <si>
    <t>Cẩm Quan, Cẩm Xuyên</t>
  </si>
  <si>
    <t>23/QĐ-XPVPHC</t>
  </si>
  <si>
    <t>HTX Nuôi trông thủy sản và DVTH Cẩm Dương</t>
  </si>
  <si>
    <t>Cẩm Dương</t>
  </si>
  <si>
    <t>24/QĐ-XPVPHC</t>
  </si>
  <si>
    <t>HTX Nuôi trông thủy sản và KDTH Việt Hải</t>
  </si>
  <si>
    <t>25/QĐ-XPVPHC</t>
  </si>
  <si>
    <t>HTX Quyết Tiến</t>
  </si>
  <si>
    <t>26/QĐ-XPVPHC</t>
  </si>
  <si>
    <t>Công ty TNHH Hướng Thiện</t>
  </si>
  <si>
    <t>Kỳ Anh</t>
  </si>
  <si>
    <t>Không thực hiện chunwg trình quan trắc định kỳ</t>
  </si>
  <si>
    <t>28/QĐ-XPVPHC</t>
  </si>
  <si>
    <t>Ông Phan Huy Hùng</t>
  </si>
  <si>
    <t>xã Thạch Châu, huyện Lộc Hà</t>
  </si>
  <si>
    <t>Thải chất thải vượt quy chuẩn môi trường tại điểm d, khoản 1 Điều 8 Nghị định 179</t>
  </si>
  <si>
    <t>Ông Nguyễn Trần Thi</t>
  </si>
  <si>
    <t>xã Thạch Thắng, huyện Thạch Hà</t>
  </si>
  <si>
    <t>Thực hiện không đầy đủ nội dung cam kết bảo vệ môi trường</t>
  </si>
  <si>
    <t>02/QĐ-XPVPHC</t>
  </si>
  <si>
    <t>Ông Lê Quang Sáng</t>
  </si>
  <si>
    <t>Thị trấn Cẩm Xuyên</t>
  </si>
  <si>
    <t>Ông Đỗ Thanh Tình</t>
  </si>
  <si>
    <t>xã Sơn Trung, huyện Hương Sơn</t>
  </si>
  <si>
    <t>Cơ sở giết mổ</t>
  </si>
  <si>
    <t>không xây lắp, vận hành công trình xử lý môi trường</t>
  </si>
  <si>
    <t>Bệnh viện Đa khoa tỉnh Hà Tĩnh</t>
  </si>
  <si>
    <t>đường Hải Thượng Lãn Ông, TP Hà Tĩnh</t>
  </si>
  <si>
    <t>xã bụi thải, khí thải vượt quy chuẩn kỹ thuật về môi trường</t>
  </si>
  <si>
    <t>Công ty TNHH cơ khí Hùng Đồng</t>
  </si>
  <si>
    <t>thị xã Hồng Lĩnh</t>
  </si>
  <si>
    <t>Cơ khí</t>
  </si>
  <si>
    <t>đất đai 8,000,000</t>
  </si>
  <si>
    <t>Công ty CP PTCN xây lắp và Thương mại Hà Tĩnh</t>
  </si>
  <si>
    <t>TP. Hà Tĩnh</t>
  </si>
  <si>
    <t>Xây lắp, thương mại tổng hợp</t>
  </si>
  <si>
    <t>Không có biện pháp phòng ngừa hạn chế tác động xấu đến MT</t>
  </si>
  <si>
    <t>46/QĐ-XPVPHC</t>
  </si>
  <si>
    <t>Nguyễn ĐÌnh Hiền</t>
  </si>
  <si>
    <t>Diễn Châu, Nghệ An</t>
  </si>
  <si>
    <t>Kinh doanh phế thải</t>
  </si>
  <si>
    <t>47/QĐ-XPVPHC</t>
  </si>
  <si>
    <t>Đặng Đức Ngọc</t>
  </si>
  <si>
    <t>48/QĐ-XPVPHC</t>
  </si>
  <si>
    <t>Diện tích (m2)</t>
  </si>
  <si>
    <t>UBND thành phố Hà Tĩnh</t>
  </si>
  <si>
    <t>Phường Văn Yên, thành phố Hà Tĩnh</t>
  </si>
  <si>
    <t>Không</t>
  </si>
  <si>
    <t>2,2</t>
  </si>
  <si>
    <t>Tháng 6/2003</t>
  </si>
  <si>
    <t>Đầu tư xử lý, đóng cửa theo đúng quy trình kỹ thuật</t>
  </si>
  <si>
    <t>Phường Thạch Linh, thành phố Hà Tĩnh</t>
  </si>
  <si>
    <t>Năm 1996</t>
  </si>
  <si>
    <t>Đã đóng cửa</t>
  </si>
  <si>
    <t>Bãi chôn lấp CTR sinh hoạt thị xã Hồng Lĩnh</t>
  </si>
  <si>
    <t>Công ty CP môi trường đô thị Hồng Lĩnh</t>
  </si>
  <si>
    <t>Phường Nam Hồng, thị xã Hồng Lĩnh</t>
  </si>
  <si>
    <t>Có</t>
  </si>
  <si>
    <t>Các xã phường trên địa bàn thị xã Hồng Lĩnh</t>
  </si>
  <si>
    <t>Đến năm 2020</t>
  </si>
  <si>
    <t>Cải tạo, nâng cấp</t>
  </si>
  <si>
    <t>Bãi chôn lấp CTR thị xã Kỳ Anh</t>
  </si>
  <si>
    <t>UBND phường Sông Trí, thị xã Kỳ Anh</t>
  </si>
  <si>
    <t>Phường Sông Trí, thị xã Kỳ Anh</t>
  </si>
  <si>
    <t xml:space="preserve">Đầu tư xử lý, đóng cửa theo đúng quy trình kỹ thuật </t>
  </si>
  <si>
    <t>Bãi chôn lấp CTR khu du lịch Thiên Cầm</t>
  </si>
  <si>
    <t>UBND huyện Cẩm Xuyên</t>
  </si>
  <si>
    <t>Thị trấn Thiên Cầm, huyện Cẩm Xuyên</t>
  </si>
  <si>
    <t>Thị trấn Thiên Cầm và các xã lân cận thuộc huyện Cẩm Xuyên</t>
  </si>
  <si>
    <t>Đang làm thủ tục đóng cửa</t>
  </si>
  <si>
    <t>UBND huyện Can Lộc</t>
  </si>
  <si>
    <t>Khối Bắc Sơn, thị trấn Nghèn, huyện Can Lộc</t>
  </si>
  <si>
    <t>Thị trấn Nghèn và các xã trên địa bàn huyện</t>
  </si>
  <si>
    <t>Năm 2020</t>
  </si>
  <si>
    <t xml:space="preserve">VI </t>
  </si>
  <si>
    <t>Bãi chôn lấp CTR huyện Lộc Hà</t>
  </si>
  <si>
    <t>UBND huyện Lộc Hà</t>
  </si>
  <si>
    <t>Xã Hồng Lộc</t>
  </si>
  <si>
    <t>Quý I năm 2015</t>
  </si>
  <si>
    <t>Các xã thuộc địa bàn huyện Lộc Hà</t>
  </si>
  <si>
    <t xml:space="preserve">VII  </t>
  </si>
  <si>
    <t>UBND thị trấn Thạch Hà</t>
  </si>
  <si>
    <t>Thị trấn Thạch Hà, huyện Thạch Hà</t>
  </si>
  <si>
    <t>Bãi chôn lấp CTR khu du lịch Xuân Thành</t>
  </si>
  <si>
    <t xml:space="preserve">Công ty TNHH dịch vụ môi trường Nghi Xuân </t>
  </si>
  <si>
    <t>Xã Xuân Thành, huyện Nghi Xuân</t>
  </si>
  <si>
    <t>Bãi chôn lấp CTR thị trấn Vũ Quang</t>
  </si>
  <si>
    <t>UBND thị trấn Vũ Quang</t>
  </si>
  <si>
    <t>Thị trấn Vũ Quang</t>
  </si>
  <si>
    <t>Tháng 4/2017</t>
  </si>
  <si>
    <t>Thị trấn Vũ Quang, 01 số xã lân cận thuộc huyện Vũ Quang</t>
  </si>
  <si>
    <t>Bãi chôn lấp huyện Vũ Quang</t>
  </si>
  <si>
    <t>UBND huyện Vũ Quang</t>
  </si>
  <si>
    <t>Xã Đức Bồng, huyện Vũ Quang</t>
  </si>
  <si>
    <t>Dự kiến cuối năm 2017</t>
  </si>
  <si>
    <t>Thị trấn và các xã trên địa bàn huyện Vũ Quang</t>
  </si>
  <si>
    <t>Đẩy nhanh tiến độ thi công</t>
  </si>
  <si>
    <t>Bãi chôn lấp CTR sinh hoạt tại khối phố 6, thị trấn Tây Sơn</t>
  </si>
  <si>
    <t>Ban quản lý Khu KT cửa khẩu Cầu Treo</t>
  </si>
  <si>
    <t xml:space="preserve"> Khối phố 6, thị trấn Tây Sơn</t>
  </si>
  <si>
    <t>4 xã trong khu kinh tế</t>
  </si>
  <si>
    <t xml:space="preserve">Cần cải tạo, nâng cấp </t>
  </si>
  <si>
    <t>Bãi chôn lấp CTR sinh hoạt huyện Hương Sơn</t>
  </si>
  <si>
    <t>UBND huyện Hương Sơn</t>
  </si>
  <si>
    <t>Thị trấn Phố Châu</t>
  </si>
  <si>
    <t xml:space="preserve">Cải tạo nâng cấp ô chôn lấp, hệ thống thu gom, xử lý nước rỉ rác </t>
  </si>
  <si>
    <t>Bãi chôn lấp CTR thị trấn Hương Khê</t>
  </si>
  <si>
    <t>UBND thị trấn Hương Khê</t>
  </si>
  <si>
    <t>Thị trấn Hương Khê</t>
  </si>
  <si>
    <t>Bãi chôn lấp chất thải rắn Phượng Thành</t>
  </si>
  <si>
    <t>UBND huyện Đức Thọ</t>
  </si>
  <si>
    <t>Các xã, thị trấn trên địa bàn huyện Đức Thọ</t>
  </si>
  <si>
    <t>NHÀ MÁY XỬ LÝ CHẤT THẢI RẮN SINH HOẠT ĐÃ ĐẦU TƯ XÂY DỰNG VÀ ĐI VÀO HOẠT ĐỘNG</t>
  </si>
  <si>
    <t xml:space="preserve">Nhà máy chế biến phân hữu cơ từ rác thải sinh hoạt </t>
  </si>
  <si>
    <t xml:space="preserve">Công ty CP môi trường và quản lý đô thị Hà Tĩnh </t>
  </si>
  <si>
    <t>Xã Cẩm Quan, huyện Cẩm Xuyên, tỉnh Hà Tĩnh</t>
  </si>
  <si>
    <t>500m</t>
  </si>
  <si>
    <t>Thành phố Hà Tĩnh và một số xã lân cận của huyện Cẩm Xuyên, Thạch Hà</t>
  </si>
  <si>
    <t xml:space="preserve">Hiệu suất xử lý của nhà máy đạt trên 97%, tỷ lệ chôn lấp 3%, trong đó rác hữu cơ được xử lý thành mùn vi sinh, rác vô cơ được xử lý qua lò đốt ở nhiệt độ cao, tro xỉ, rác thải xây dựng được dùng làm nguyên liệu sản xuất gạch không nung. Sản phẩm của nhà máy là phân vi sinh và gạch blog được sử dụng hiệu quả cho việc sản xuất rau, củ, quả và lát vỉa hè đô thị trên địa bàn tỉnh. 
Hiện tại Nhà máy đã xây dựng 02 hố chôn lấp diện tích 5000m2 đảm bảo vệ sinh môi trường và các quy chuẩn môi trường hiện hành. 01 khu vực xử lý nước rỉ rác diện tích 200m2. 
</t>
  </si>
  <si>
    <t>Năm 2012</t>
  </si>
  <si>
    <t xml:space="preserve">Nhà máy chế biến rác thải sinh hoạt Hoành Sơn </t>
  </si>
  <si>
    <t xml:space="preserve"> Công ty TNHH MTV chế biến rác thải sinh hoạt Hoành Sơn</t>
  </si>
  <si>
    <t>Thôn Nam Xuân Sơn, xã Kỳ Tân, huyện Kỳ Anh</t>
  </si>
  <si>
    <t>Chế biến phân vi sinh, lò đốt chất thải sinh hoạt</t>
  </si>
  <si>
    <t>Thị xã Kỳ Anh, huyện Kỳ Anh và một số xã lân cận huyện Cẩm Xuyên</t>
  </si>
  <si>
    <t>2 dây chuyền phân loại rác, 2 lò đốt rác, 1 dây chuyền chế biến phân vi sinh và 1 hố chôn chất thải trơ 10.000m3</t>
  </si>
  <si>
    <t>Tháng 12/2015</t>
  </si>
  <si>
    <t xml:space="preserve">Nhà máy chế biến chất thải công nghiệp Hà Tĩnh </t>
  </si>
  <si>
    <t>Công ty TNHH MTV chế biến chất thải công nghiệp Hà Tĩnh</t>
  </si>
  <si>
    <t>Lò đốt chất thải công nghiệp</t>
  </si>
  <si>
    <t>Trên địa bàn tỉnh</t>
  </si>
  <si>
    <t>Tháng 9/2016</t>
  </si>
  <si>
    <t>NHÀ MÁY XỬ LÝ CHẤT THẢI RẮN SINH HOẠT ĐÃ ĐƯỢC CHẤP THUẬN CHỦ TRƯƠNG ĐẦU TƯ VÀ ĐANG TRIỂN KHAI ĐẦU TƯ XÂY DỰNG</t>
  </si>
  <si>
    <t>Nhà máy xử lý chất thải tại xã Hồng Lộc, huyện Lộc Hà</t>
  </si>
  <si>
    <t>Công ty An Dương</t>
  </si>
  <si>
    <t>Xã Hồng Lộc, huyện Lộc Hà</t>
  </si>
  <si>
    <t>Trên 500m</t>
  </si>
  <si>
    <t>Tái chế, chế biến phân vi sinh và đốt chất thải.</t>
  </si>
  <si>
    <t>QH xử lý cho 3 huyện: Lộc Hà, Thạch Hà, Nghi Xuân</t>
  </si>
  <si>
    <t>Dự kiến đầu năm 2018</t>
  </si>
  <si>
    <t>Nhà máy xử lý chất thải rắn tại xã Hương Thủy, huyện Hương Khê</t>
  </si>
  <si>
    <t>UBND huyện Hương Khê</t>
  </si>
  <si>
    <t>Xã Hương Thủy, huyện Hương Khê</t>
  </si>
  <si>
    <t>Chôn lấp hợp vệ sinh, đốt và chế biến phân vi sinh (Công nghệ của vương quốc Bỉ)</t>
  </si>
  <si>
    <t xml:space="preserve">Các xã, thị trấn trên địa bàn huyện Hương Khê </t>
  </si>
  <si>
    <t>Đang trong quá trình triển khai dự án</t>
  </si>
  <si>
    <t>Nhà máy xử lý rác thải tại thị trấn Nghèn, huyện Can Lộc</t>
  </si>
  <si>
    <t>Công ty TNHH thương mại và xử lý môi trường Can Lộc</t>
  </si>
  <si>
    <t>Chôn lấp hợp vệ sinh và chế biến phân vi sinh</t>
  </si>
  <si>
    <t>số 950/QĐ-UBND ngày 10/4/2014</t>
  </si>
  <si>
    <t>Xã Cẩm Hòa, huyện Cẩm Xuyên</t>
  </si>
  <si>
    <t>Khác</t>
  </si>
  <si>
    <t>Nguyễn Tiến Sơn</t>
  </si>
  <si>
    <t>2015</t>
  </si>
  <si>
    <t>Võ Kim Duy</t>
  </si>
  <si>
    <t>Nguyễn Văn Hưng</t>
  </si>
  <si>
    <t xml:space="preserve"> </t>
  </si>
  <si>
    <t>Tổng cộng</t>
  </si>
  <si>
    <t>Dây chuyền công nghệ  xử lý của Bỉ có cải tiến, bao gồm: dây chuyền tách lọc trước ủ, dây chuyền sản xuất phân hữu cơ, tách lọc sau ủ, dây chuyền lò đốt.</t>
  </si>
  <si>
    <t>x</t>
  </si>
  <si>
    <t>Thực hiện không đúng một trong các nôi dung cam kết BVMT</t>
  </si>
  <si>
    <t>Khối lượng phát sinh lớn nhất</t>
  </si>
  <si>
    <t>Bãi tập kết tự phát không theo quy hoạch</t>
  </si>
  <si>
    <t>Đã xây hệ thống  biogas, 
bể lắng, hồ sinh học</t>
  </si>
  <si>
    <t>Vùng Cây Rễ
xã Kỳ Lâm</t>
  </si>
  <si>
    <t>Lê Viết Hừng</t>
  </si>
  <si>
    <t xml:space="preserve">Xây dựng nhà chứa phân
hệ thống hồ chứa nước thải </t>
  </si>
  <si>
    <t>Báo cáo ĐTM số 5079 ngày 31/12/2015</t>
  </si>
  <si>
    <t>Xã Kỳ Hợp, Kỳ Tây</t>
  </si>
  <si>
    <t xml:space="preserve"> Công ty CP chăn nuôi Bình Hà</t>
  </si>
  <si>
    <t xml:space="preserve">Đã xây dựng 
hầm ủ phân, hồ sinh học </t>
  </si>
  <si>
    <t>Đề án BVMT đơn giản số 87 ngày 22/1/2016</t>
  </si>
  <si>
    <t xml:space="preserve">Vùng Khe Nu
Xã Kỳ Sơn </t>
  </si>
  <si>
    <t xml:space="preserve">Phạm Văn Luyện </t>
  </si>
  <si>
    <t>Đã xây hệ thống  biogas, bể lắng, hồ sinh học</t>
  </si>
  <si>
    <t>Báo cáo ĐTM số 350 ngày 24/1/2017</t>
  </si>
  <si>
    <t>Vùng Cồn Chùa
xã Kỳ Bắc</t>
  </si>
  <si>
    <t>Hợp tác xã Hoàng Châu</t>
  </si>
  <si>
    <t>Báo cáo ĐTM số 2430 ngày 25/6/2015</t>
  </si>
  <si>
    <t>HTX dịch vụ và chăn nuôi Bình An</t>
  </si>
  <si>
    <t xml:space="preserve">Vùng Cồn Hạ Sóc </t>
  </si>
  <si>
    <t>Trần Văn Phúc</t>
  </si>
  <si>
    <t>Vùng Vực Voi
Xã Kỳ Bắc</t>
  </si>
  <si>
    <t>Hoàng Ngọc Lưu</t>
  </si>
  <si>
    <t>Báo cáo ĐTM số 2856 ngày 23/7/2015</t>
  </si>
  <si>
    <t xml:space="preserve"> Vùng Cồn Mụ
Xã Kỳ Phong</t>
  </si>
  <si>
    <t>HTX Chăn nuôi và Dịch vụ Tổng hợp Thu Hằng</t>
  </si>
  <si>
    <t>Báo cáo ĐTM số 3148 số 10/10/2013</t>
  </si>
  <si>
    <t>Vùng Cồn Ngang
Xã Kỳ Phong</t>
  </si>
  <si>
    <t>Công ty CP chăn nuôi Mitraco</t>
  </si>
  <si>
    <t>Đề án BVMT đơn giản 21 ngày 10/1/2017</t>
  </si>
  <si>
    <t>Vùng Cơn Trót
Xã Kỳ Phong</t>
  </si>
  <si>
    <t>Trần Văn Trung</t>
  </si>
  <si>
    <t>Đề án BVMT đơn giản 560 ngày 20/6/2016</t>
  </si>
  <si>
    <t>Nguyễn Xuân Lương</t>
  </si>
  <si>
    <t>Đề án BVMT đơn giản số 156 ngày 23/2/2016</t>
  </si>
  <si>
    <t>Vùng Đồng Cửa Trại
Kỳ Phong</t>
  </si>
  <si>
    <t xml:space="preserve">Võ Long Thiên </t>
  </si>
  <si>
    <t>Vùng Cồn Hùng Đào
xã Kỳ Phong</t>
  </si>
  <si>
    <t>Dương Đình Cường</t>
  </si>
  <si>
    <t>Vùng Đập Đồi, Đồng Sắt
Xã Kỳ Phong</t>
  </si>
  <si>
    <t xml:space="preserve">Lương Xuân Lộc </t>
  </si>
  <si>
    <t>Vùng Hủng Ngái, Thành Hoàng
Xã Kỳ Phong</t>
  </si>
  <si>
    <t>Nguyễn Trọng Tâm</t>
  </si>
  <si>
    <t xml:space="preserve"> Vùng Rùng Rùng
Xã Kỳ Phong</t>
  </si>
  <si>
    <t>Nguyễn Viết Hùng</t>
  </si>
  <si>
    <t>Vùng Cồn Gây
Kỳ Giang</t>
  </si>
  <si>
    <t xml:space="preserve">Trần Văn Đại </t>
  </si>
  <si>
    <t>Vùng Đồng Lê
Kỳ Giang</t>
  </si>
  <si>
    <t xml:space="preserve">HTX dịch vụ NN&amp;KD tổng hợp Thành Đạt </t>
  </si>
  <si>
    <t>Vùng Khe Khoai Mài
Kỳ Khang</t>
  </si>
  <si>
    <t>Hoàng Văn Huỳnh</t>
  </si>
  <si>
    <t>Vùng Rú Đọ
Kỳ Khang</t>
  </si>
  <si>
    <t>Nguyễn Trinh Quế</t>
  </si>
  <si>
    <t>Vùng Hói Đồng
Kỳ Đồng</t>
  </si>
  <si>
    <t>Nguyễn Văn Bằng</t>
  </si>
  <si>
    <t>Báo cáo ĐTM số 3382 ngày 27/8/2015</t>
  </si>
  <si>
    <t>Vùng Khe Chanh
Xã Kỳ Đồng</t>
  </si>
  <si>
    <t>Hoàng Hải Trọng</t>
  </si>
  <si>
    <t>Vùng Đồng Lêu
Xã Kỳ Phú</t>
  </si>
  <si>
    <t>Bùi Minh Hạnh</t>
  </si>
  <si>
    <t xml:space="preserve"> Vùng Chọ
Xã Kỳ Phú</t>
  </si>
  <si>
    <t>Đào Xuân Nhụy</t>
  </si>
  <si>
    <t xml:space="preserve">Thôn Xuân Phú
Xã Kỳ Xuân </t>
  </si>
  <si>
    <t>Nguyễn Tiến Luận</t>
  </si>
  <si>
    <t>Vùng Đập Cọi
Xã Kỳ Xuân</t>
  </si>
  <si>
    <t xml:space="preserve">Nguyễn Văn Thạch </t>
  </si>
  <si>
    <t>Vùng Hũng Rèng
xã Kỳ Tây</t>
  </si>
  <si>
    <t>Nguyễn Đình Chiến</t>
  </si>
  <si>
    <t>Vùng Động Điểm
Kỳ Tây</t>
  </si>
  <si>
    <t>Nguyên Thanh Sáng</t>
  </si>
  <si>
    <t>Kỳ Tây</t>
  </si>
  <si>
    <t xml:space="preserve">Phan Công Vũ </t>
  </si>
  <si>
    <t>Đề án BVMT đơn giản số 675 ngày 22/7/2016</t>
  </si>
  <si>
    <t>Vùng Hủm Cau
xã Kỳ Trung</t>
  </si>
  <si>
    <t>Nguyễn Đức Thiện</t>
  </si>
  <si>
    <t>Đề án BVMT đơn giản số 673 ngày 22/7/2016</t>
  </si>
  <si>
    <t>Vùng Chà Giai
xã Kỳ Trung</t>
  </si>
  <si>
    <t>Nguyễn Tiến Đông</t>
  </si>
  <si>
    <t>Đề án BVMT đơn giản số 674 ngày 22/7/2016</t>
  </si>
  <si>
    <t>Vùng Đá Bạc
xã Kỳ Trung</t>
  </si>
  <si>
    <t>Nguyễn Huy Hồng</t>
  </si>
  <si>
    <t>Vùng Hậu Cần 
Kỳ Trung</t>
  </si>
  <si>
    <t>Nguyễn Chiến Thắng</t>
  </si>
  <si>
    <t xml:space="preserve">Vùng Hậu Cần
Xã Kỳ Trung </t>
  </si>
  <si>
    <t>Nguyễn Đức Dương</t>
  </si>
  <si>
    <t>Trần Hữu Quang</t>
  </si>
  <si>
    <t>Vùng Trại Mụ Quảng
Kỳ Trung</t>
  </si>
  <si>
    <t>Thân Trung Hải</t>
  </si>
  <si>
    <t xml:space="preserve">Vùng Biền Dài
Xã Kỳ Thọ </t>
  </si>
  <si>
    <t>Phạm Đình Nhân</t>
  </si>
  <si>
    <t xml:space="preserve">Vùng Hủm Lau
Xã Kỳ Thọ </t>
  </si>
  <si>
    <t>Phạm Đình Tý</t>
  </si>
  <si>
    <t>Vùng Đông Dong
xã Kỳ Thư</t>
  </si>
  <si>
    <t>Nguyễn Tiến Tân</t>
  </si>
  <si>
    <t xml:space="preserve">Đã xây dựng hầm ủ phân, hồ sinh học </t>
  </si>
  <si>
    <t>Vùng Cồn Váy
xã Kỳ Thư</t>
  </si>
  <si>
    <t xml:space="preserve">Nguyễn Văn Quỳnh </t>
  </si>
  <si>
    <t>Vùng Bồ Lồ
Kỳ Thư</t>
  </si>
  <si>
    <t>Trần Thị Cảnh</t>
  </si>
  <si>
    <t>Vùng Đồng Dông
Kỳ Văn</t>
  </si>
  <si>
    <t>Hợp tác xã Dung Cường</t>
  </si>
  <si>
    <t xml:space="preserve">Vùng Kho Dầu
Xã Kỳ Văn </t>
  </si>
  <si>
    <t xml:space="preserve">Dương Văn Tùng </t>
  </si>
  <si>
    <t>Vùng Mò Võ
Kỳ Tân</t>
  </si>
  <si>
    <t>Kiều Viết Thành</t>
  </si>
  <si>
    <t>Vùng Mộ Tổ
Kỳ Tân</t>
  </si>
  <si>
    <t>Lê Hoài Nam</t>
  </si>
  <si>
    <t xml:space="preserve">Đã xây dựng hầm ủ phân </t>
  </si>
  <si>
    <t xml:space="preserve">Vùng Cồn Kho
Xã Kỳ Tân </t>
  </si>
  <si>
    <t>Nguyễn Ngọc Tân</t>
  </si>
  <si>
    <t xml:space="preserve"> Vùng Cồn Sim
Xã Kỳ Tân </t>
  </si>
  <si>
    <t xml:space="preserve">Lê Ngọc Đồng </t>
  </si>
  <si>
    <t>Đảm bảo</t>
  </si>
  <si>
    <t>Tốt</t>
  </si>
  <si>
    <t>Cam kết BVMT</t>
  </si>
  <si>
    <t>Tiền Tiến - Thạch Môn</t>
  </si>
  <si>
    <t>Nguyễn Trọng Thể</t>
  </si>
  <si>
    <t>Trương Thị Nguyên</t>
  </si>
  <si>
    <t xml:space="preserve">Thái Văn Nam                      </t>
  </si>
  <si>
    <t>TP Hà Tĩnh</t>
  </si>
  <si>
    <t>&gt;500m</t>
  </si>
  <si>
    <t>Phan Viết Thêm</t>
  </si>
  <si>
    <t>Nguyễn Thị Hiền</t>
  </si>
  <si>
    <t>Nguyễn Thị Kiệm</t>
  </si>
  <si>
    <t>Lê Thị Bích Thủy</t>
  </si>
  <si>
    <t>Hà Văn Bang</t>
  </si>
  <si>
    <t>&gt;550m</t>
  </si>
  <si>
    <t>500m3 biogas
Ao lắng</t>
  </si>
  <si>
    <t>83/TB-UBND
30/6/2014</t>
  </si>
  <si>
    <t>Nguyễn Công Minh</t>
  </si>
  <si>
    <t>1500m3 biogas
Ao lắng</t>
  </si>
  <si>
    <t>Trần Nghệ Tịnh</t>
  </si>
  <si>
    <t>&gt;1,000m</t>
  </si>
  <si>
    <t>Nguyễn Thị Dịu</t>
  </si>
  <si>
    <t>Thôn 1, 
Cẩm Quan</t>
  </si>
  <si>
    <t>Võ Văn Huỳnh</t>
  </si>
  <si>
    <t>450m3 biogas
Ao lắng</t>
  </si>
  <si>
    <t>148/TB-UBND
19/11/2014</t>
  </si>
  <si>
    <t>Phan Thị Hạnh</t>
  </si>
  <si>
    <t>1780m3 biogas
Ao lắng</t>
  </si>
  <si>
    <t>Thôn 6, 
Cẩm Hưng</t>
  </si>
  <si>
    <t>HTX Hà Phi</t>
  </si>
  <si>
    <t>Th.Đông Mỹ,
 Cẩm Thành</t>
  </si>
  <si>
    <t>Nguyễn Đình Điểm</t>
  </si>
  <si>
    <t>Th.Đông Mỹ, 
Cẩm Thành</t>
  </si>
  <si>
    <t>Đặng Thế Nhiên</t>
  </si>
  <si>
    <t>Phan Thị Hà</t>
  </si>
  <si>
    <t>Lê Quang Mỹ</t>
  </si>
  <si>
    <t>Nguyễn Đình Hộ</t>
  </si>
  <si>
    <t>20m3 biogas
Ao lắng</t>
  </si>
  <si>
    <t>Chưa</t>
  </si>
  <si>
    <t>Thôn 4,
 Cẩm Sơn</t>
  </si>
  <si>
    <t>Nguyễn Đình Tri</t>
  </si>
  <si>
    <t>20m3 biogas</t>
  </si>
  <si>
    <t>Thôn 4, 
Cẩm Sơn</t>
  </si>
  <si>
    <t>Nguyễn Đăng Nhâm</t>
  </si>
  <si>
    <t>950m3 biogas
Ao lắng
nhà ủ phân</t>
  </si>
  <si>
    <t>Báo cáo ĐTM,
QĐ 2610 ngày 07/7/2015</t>
  </si>
  <si>
    <t>Thôn 2, 
Cẩm Sơn</t>
  </si>
  <si>
    <t>&gt;350</t>
  </si>
  <si>
    <t>1,400m3 bioga
Ao lắng
Nhà ủ phân</t>
  </si>
  <si>
    <t>Thôn 5, 
Cẩm Quang</t>
  </si>
  <si>
    <t>Nguyễn Như Chiến</t>
  </si>
  <si>
    <t>420m3 biogas
Ao lắng</t>
  </si>
  <si>
    <t>Thôn 7,
 Cẩm Minh</t>
  </si>
  <si>
    <t>HTX Ngô Đức Hoa</t>
  </si>
  <si>
    <t>1,100m3 biogas
Ao lắng
nhà ủ phân</t>
  </si>
  <si>
    <t>Báo cáo ĐTM,
QĐ số 2256 ngày 15/6/2015</t>
  </si>
  <si>
    <t>Thôn 7 - 
Cẩm Minh</t>
  </si>
  <si>
    <t>HTX Minh Lộc</t>
  </si>
  <si>
    <t>400m3 biogas
Ao lắng</t>
  </si>
  <si>
    <t>CK BVMT, TB 
số 08/TB-UBND ngày 12/01/2015</t>
  </si>
  <si>
    <t>Bắc Thành - 
Cẩm Dương</t>
  </si>
  <si>
    <t>Bùi Vĩnh Huế</t>
  </si>
  <si>
    <t>CK  BVMT, TB
 số 09/TB-UBND ngày 12/01/2015</t>
  </si>
  <si>
    <t>Phan Xuân Phong</t>
  </si>
  <si>
    <t>900m3 biogas
Ao lắng
Nhà ủ phân</t>
  </si>
  <si>
    <t>Báo cáo ĐTM,
QĐ số 2719 ngày 14/7/2015</t>
  </si>
  <si>
    <t>Phan Xuân Hải</t>
  </si>
  <si>
    <t>100m3 biogas
Ao lắng</t>
  </si>
  <si>
    <t>Th.Nam Văn, 
Cẩm Lạc</t>
  </si>
  <si>
    <t>Vũ Xuân Chiến</t>
  </si>
  <si>
    <t>520m3 biogas
Ao lắng</t>
  </si>
  <si>
    <t>KHBVMT, GXN số 1991/GXN-UBND 
ngày 28/10/2016</t>
  </si>
  <si>
    <t>Võ Hữu Sinh</t>
  </si>
  <si>
    <t>KH BVMT, GXN
số 1194/GXN-UBND ngày 29/6/2016</t>
  </si>
  <si>
    <t>Nguyễn Thị Hoa</t>
  </si>
  <si>
    <t>KHBVMT, GXN
số 1195/GXN-UBND ngày 29/6/2016</t>
  </si>
  <si>
    <t>Thôn Nam Văn, 
Cẩm Lạc</t>
  </si>
  <si>
    <t>Nguyễn Viết Sang</t>
  </si>
  <si>
    <t>510m3 biogas
Ao lắng</t>
  </si>
  <si>
    <t>Thôn Hưng Đạo, 
Cẩm Lạc</t>
  </si>
  <si>
    <t>Võ Kim Diệp</t>
  </si>
  <si>
    <t>490m3 biogas
Ao lắng</t>
  </si>
  <si>
    <t>Th. Nam Hà,
 xã Cẩm Lạc</t>
  </si>
  <si>
    <t>Nguyễn Trọng Toàn</t>
  </si>
  <si>
    <t>535m3 bioags
Ao lắng</t>
  </si>
  <si>
    <t>85/GXN-UBND 
ngày 30/11/2015</t>
  </si>
  <si>
    <t>Thôn Nam Văn,
 Cẩm Lạc</t>
  </si>
  <si>
    <t>Nguyễn Văn Dũng</t>
  </si>
  <si>
    <t>CK BVMT, TB 
số 82/TB-UBND ngày 10/6/2015</t>
  </si>
  <si>
    <t>Th.Hoa Thám, 
Cẩm Lạc</t>
  </si>
  <si>
    <t>Nguyễn Tiến Vỵ</t>
  </si>
  <si>
    <t>525m3 biogas
Ao lắng</t>
  </si>
  <si>
    <t>Thôn Lạc Thọ
 - Cẩm Lạc</t>
  </si>
  <si>
    <t>Nguyễn Văn Phẩm</t>
  </si>
  <si>
    <t>Cẩm Lạc</t>
  </si>
  <si>
    <t>Nguyễn Duy Thịnh</t>
  </si>
  <si>
    <t>Nguyễn Duy Kham</t>
  </si>
  <si>
    <t>Thôn Nam Hà 
- Cẩm Lạc</t>
  </si>
  <si>
    <t>Lê Hải Vân</t>
  </si>
  <si>
    <t>1,000m3 biogas
Ao lắng
Nhà ủ phân</t>
  </si>
  <si>
    <t>Nguyễn Viết Thuấn</t>
  </si>
  <si>
    <t>Nguyễn Viết Huân</t>
  </si>
  <si>
    <t>Cách khu dân
 cư 1,5km</t>
  </si>
  <si>
    <t>xã Cẩm Sơn</t>
  </si>
  <si>
    <t>C.ty KS&amp;TM Hà Tĩnh</t>
  </si>
  <si>
    <t>Cách khu dân
 cư 3km</t>
  </si>
  <si>
    <t>13,140m2 nhà chứa phân
2,400m2 nhà chế biến phân
Hệ thống ao thu gom, xử lý nước thải</t>
  </si>
  <si>
    <t>xã Cẩm Quan</t>
  </si>
  <si>
    <t>Công ty CP chăn nuôi
 Bình Hà</t>
  </si>
  <si>
    <t>10 000</t>
  </si>
  <si>
    <t>thôn Tân Quang xã Đức Lạng</t>
  </si>
  <si>
    <t>Võ Vĩnh Tá</t>
  </si>
  <si>
    <t>thôn Cửu Yên xã Trường Sơn</t>
  </si>
  <si>
    <t>Cao Trần Tân</t>
  </si>
  <si>
    <t>thôn Nội Trung xã Đức Dũng</t>
  </si>
  <si>
    <t>Nguyễn Doãn Huyến</t>
  </si>
  <si>
    <t xml:space="preserve"> 10 000</t>
  </si>
  <si>
    <t>thôn Dương Tượng xã Tùng Ảnh</t>
  </si>
  <si>
    <t>Dương Thúc Tuân</t>
  </si>
  <si>
    <t>Bùi Công Sỹ</t>
  </si>
  <si>
    <t>thôn Thượng Tiến xã Đức Lạc</t>
  </si>
  <si>
    <t>Nguyễn Thị Thủy</t>
  </si>
  <si>
    <t>thôn Tân Quang xã Đức Lang</t>
  </si>
  <si>
    <t>Đặng Văn Tuấn</t>
  </si>
  <si>
    <t>thôn tiến Lạng xã Đức Lạng</t>
  </si>
  <si>
    <t>2 km</t>
  </si>
  <si>
    <t>tốt</t>
  </si>
  <si>
    <t>xã Đức Dũng</t>
  </si>
  <si>
    <t>1 km</t>
  </si>
  <si>
    <t>thôn Tân Thành xã Tân Hương</t>
  </si>
  <si>
    <t>Hà Huy Sang</t>
  </si>
  <si>
    <t>Nguyễn Bá Quyết</t>
  </si>
  <si>
    <t>thôn Tân Quang xã Tân Hương</t>
  </si>
  <si>
    <t>Võ Doãn Hân</t>
  </si>
  <si>
    <t>Nguyễn Văn Định</t>
  </si>
  <si>
    <t>Nguyễn Xuân Linh</t>
  </si>
  <si>
    <t>thôn Quang Sơn xã Đức Lạng</t>
  </si>
  <si>
    <t>Nguyễn Thái Huy</t>
  </si>
  <si>
    <t>3 km</t>
  </si>
  <si>
    <t>Phan Đức Quang</t>
  </si>
  <si>
    <t>Phan Văn Huyênh</t>
  </si>
  <si>
    <t>thôn Tân Tiến xã Đức An</t>
  </si>
  <si>
    <t>Phan Công Chính</t>
  </si>
  <si>
    <t>1,5 km</t>
  </si>
  <si>
    <t>thôn Long Sơn xã Đức An</t>
  </si>
  <si>
    <t>Đào Trọng Cần</t>
  </si>
  <si>
    <t>Đường Xuân Hanh</t>
  </si>
  <si>
    <t>Bùi Hồng Lĩnh</t>
  </si>
  <si>
    <t>thôn Triều đông xã Bùi Xá</t>
  </si>
  <si>
    <t>Trần Văn Hào</t>
  </si>
  <si>
    <t>Đức Thọ</t>
  </si>
  <si>
    <t>Đạt</t>
  </si>
  <si>
    <t>ĐTM số 3340 ngày 23/11/2016</t>
  </si>
  <si>
    <t>Xóm Trà Sợn, xã Phú Lộc</t>
  </si>
  <si>
    <t xml:space="preserve">Bể Biogas 500m3, 6 hồ sinh học 5000m2 </t>
  </si>
  <si>
    <t>Xòm Hồng Sơn, xã Phú Lộc</t>
  </si>
  <si>
    <t>Nguyễn Quốc Khánh</t>
  </si>
  <si>
    <t>Xóm Sơn Bình, xã Thượng Lộc</t>
  </si>
  <si>
    <t>Trần Minh San</t>
  </si>
  <si>
    <t>ĐACT số 331 ngày 25/1/2013</t>
  </si>
  <si>
    <t>Công ty CP phát triển nông lâm Hà Tĩnh</t>
  </si>
  <si>
    <t>Không đạt</t>
  </si>
  <si>
    <t>Xóm Đoài Duyệt, xã Vượng Lộc</t>
  </si>
  <si>
    <t>Trần Xuân Bính</t>
  </si>
  <si>
    <t>Xóm Anh Hùng, xã Thượng Lộc</t>
  </si>
  <si>
    <t>ĐTM số 3481 ngày 8/11/2013</t>
  </si>
  <si>
    <t>Xóm Thượng Sơn, xã Sơn Lộc</t>
  </si>
  <si>
    <t>Hợp tác xã chăn nuôi Gia Phúc</t>
  </si>
  <si>
    <t>ĐTM số 200 ngày 14/1/2015</t>
  </si>
  <si>
    <t>Xóm Đông Thạc, xã Trường Lộc</t>
  </si>
  <si>
    <t>Nguyễn Huy Hùng</t>
  </si>
  <si>
    <t>ĐTM số 1039 ngày 30/3/2015</t>
  </si>
  <si>
    <t>Xóm Bồng Sơn, xã Thường Nga</t>
  </si>
  <si>
    <t>Công ty CP thức ăn chăn nuôi Thiên Lộc</t>
  </si>
  <si>
    <t>Xã Khánh Lộc</t>
  </si>
  <si>
    <t>HTX chăn nuôi, kinh doanh lợn Thông Nhất</t>
  </si>
  <si>
    <t>Xóm Trà Sơn. Xã Phú Lộc</t>
  </si>
  <si>
    <t>Trần Tất Đạt</t>
  </si>
  <si>
    <t>Trần Đình Thắng</t>
  </si>
  <si>
    <t>Xóm Thanh Sơn, xã Thanh Lộc</t>
  </si>
  <si>
    <t>Nguyễn Xuân Lâm</t>
  </si>
  <si>
    <t>Xóm Hồng Sơn, xã Phú Lộc</t>
  </si>
  <si>
    <t>Phan Văn Lan</t>
  </si>
  <si>
    <t>Phan Văn Khoan</t>
  </si>
  <si>
    <t>Trương Công Tự</t>
  </si>
  <si>
    <t>Nguyễn Xuân Châu</t>
  </si>
  <si>
    <t>633/TB-UBND ngày 10/12/2014</t>
  </si>
  <si>
    <t>Nguyễn Hải Đường</t>
  </si>
  <si>
    <t>Trần Đình Nhiên</t>
  </si>
  <si>
    <t>Nguyễn Đăng Nghĩa</t>
  </si>
  <si>
    <t>Nguyễn Công Bính</t>
  </si>
  <si>
    <t>Nguyễn Sỹ Thắng</t>
  </si>
  <si>
    <t>Can Lộc</t>
  </si>
  <si>
    <t>Có hệ thống thu gom và xử lý, nước thải, chất thải</t>
  </si>
  <si>
    <t>Tân Thuọng, Tân Lộc</t>
  </si>
  <si>
    <t>HTX Hồng Châu (Nguyễn Văn Sửu)</t>
  </si>
  <si>
    <t>Hệ thống thu gom và xử lý chất thải chưa đảm bảo</t>
  </si>
  <si>
    <t>Nam Sơn</t>
  </si>
  <si>
    <t>HTX  27/7</t>
  </si>
  <si>
    <t>Thạch Mỹ</t>
  </si>
  <si>
    <t>HTX Tân Trường Sinh</t>
  </si>
  <si>
    <t>Thôn Thượng Phú xã Hồng Lộc</t>
  </si>
  <si>
    <t>HTX chăn nuôi Phú Thượng</t>
  </si>
  <si>
    <t>Thôn Thái Hòa xã Phù Lưu</t>
  </si>
  <si>
    <t>Lê Trọng Chín</t>
  </si>
  <si>
    <t>Lộc Hà</t>
  </si>
  <si>
    <t>Thôn Côn Sơn, Sơn Tiến</t>
  </si>
  <si>
    <t>Đậu Hoàng Anh</t>
  </si>
  <si>
    <t>Vùng Bãi Trạng, Sơn Long</t>
  </si>
  <si>
    <t>Nguyễn Thị Loan</t>
  </si>
  <si>
    <t>Nguyễn Thị Anh</t>
  </si>
  <si>
    <t>Xóm Hoành Tráng, Sơn Thủy</t>
  </si>
  <si>
    <t>Tôn Kế Toại</t>
  </si>
  <si>
    <t>Thôn 3, Sơn Quang</t>
  </si>
  <si>
    <t>Lưu Văn Anh</t>
  </si>
  <si>
    <t>Thôn Lâm Trung, Sơn Lâm</t>
  </si>
  <si>
    <t>Lê Trọng Lài</t>
  </si>
  <si>
    <t>Thôn 3, Sơn Diệm</t>
  </si>
  <si>
    <t xml:space="preserve"> Đặng Thị Sâm</t>
  </si>
  <si>
    <t>Thôn 4, Sơn Diệm</t>
  </si>
  <si>
    <t>Lê Trường Sơn</t>
  </si>
  <si>
    <t>Xóm Phố Tây, Sơn Tây</t>
  </si>
  <si>
    <t>Nguyễn Hải Triều</t>
  </si>
  <si>
    <t>Xóm Hà Chua, Sơn Tây</t>
  </si>
  <si>
    <t>Hồ Huy Chiến</t>
  </si>
  <si>
    <t>Thôn Cây Chanh, Sơn Tây</t>
  </si>
  <si>
    <t>Nguyễn Mạnh Vũ</t>
  </si>
  <si>
    <t>Thôn Bồng Phài, Sơn Tây</t>
  </si>
  <si>
    <t>Lê Thị Giang</t>
  </si>
  <si>
    <t>Xóm Khí Tượng, , Sơn Tây</t>
  </si>
  <si>
    <t>Nguyễn Trung Thành</t>
  </si>
  <si>
    <t>Lê Văn Sơn</t>
  </si>
  <si>
    <t>Trần Thị Phi Long</t>
  </si>
  <si>
    <t>Trần Viết Hùng</t>
  </si>
  <si>
    <t>Thôn Thanh Dũng, Sơn Kim 2</t>
  </si>
  <si>
    <t>Hợp tác xã thanh niên</t>
  </si>
  <si>
    <t>Thôn Khe Trù, Sơn Kim 1</t>
  </si>
  <si>
    <t>Thôn Khe Năm, Sơn Kim 1</t>
  </si>
  <si>
    <t>Chu Cao Thắng</t>
  </si>
  <si>
    <t>Võ Tá Huynh</t>
  </si>
  <si>
    <t>Thôn Khe Trù, Sơn Kim 8</t>
  </si>
  <si>
    <t>Trần Thị Thu</t>
  </si>
  <si>
    <t>Thôn Khe Trù, Sơn Kim 7</t>
  </si>
  <si>
    <t>Lê Văn Hiệp</t>
  </si>
  <si>
    <t>Thôn Khe Trù, Sơn Kim 6</t>
  </si>
  <si>
    <t>Trần Anh Nhật và Trần Thị Thu Hà</t>
  </si>
  <si>
    <t>Thôn Khe Trù, Sơn Kim 5</t>
  </si>
  <si>
    <t>Nguyễn Thị Hường</t>
  </si>
  <si>
    <t>Thôn Khe Trù, Sơn Kim 4</t>
  </si>
  <si>
    <t>Đặng Công Mậu</t>
  </si>
  <si>
    <t>Thôn Khe Trù, Sơn Kim 3</t>
  </si>
  <si>
    <t>Nguyễn Đình Nam</t>
  </si>
  <si>
    <t>Thôn Khe Trù, Sơn Kim 2</t>
  </si>
  <si>
    <t>Phạm Đình Lương</t>
  </si>
  <si>
    <t>Nguyễn Văn Linh</t>
  </si>
  <si>
    <t>Trần Văn Sơn</t>
  </si>
  <si>
    <t>Thôn Kim Cương 2, Sơn Kim 1</t>
  </si>
  <si>
    <t>Hoàng Văn Thư</t>
  </si>
  <si>
    <t>Hương Sơn</t>
  </si>
  <si>
    <t>Sử dụng tốt</t>
  </si>
  <si>
    <t>xã Kỳ Ninh</t>
  </si>
  <si>
    <t>HTX chăn nuôi Vĩnh Thuận</t>
  </si>
  <si>
    <t>xã Kỳ Hoa</t>
  </si>
  <si>
    <t>HTX Thanh Niên Kỳ Hoa</t>
  </si>
  <si>
    <t>Phường Kỳ Thịnh</t>
  </si>
  <si>
    <t>xã Kỳ Hưng</t>
  </si>
  <si>
    <t>HTX chăn nuôi Kỳ Hưng</t>
  </si>
  <si>
    <t>Xóm Phố Cường, xã Gia Phố</t>
  </si>
  <si>
    <t>Lê Đình Nam</t>
  </si>
  <si>
    <t>Xóm 16, xã Hà Linh</t>
  </si>
  <si>
    <t>Thái Công Danh</t>
  </si>
  <si>
    <t>ĐTM số 545/QĐ-UBND NGÀY 04/3/2016 của UBND tỉnh</t>
  </si>
  <si>
    <t>HTX Hoàng Long</t>
  </si>
  <si>
    <t xml:space="preserve"> Quyết định 4205/QĐ-UBND ngày 03/10/2015</t>
  </si>
  <si>
    <t>Xóm Vĩnh Ngọc, xã Hương Vĩnh</t>
  </si>
  <si>
    <t>Nguyễn Quang Thông</t>
  </si>
  <si>
    <t>4444 m2</t>
  </si>
  <si>
    <t>Xóm Hòa Xuân, Xã Hương Xuân</t>
  </si>
  <si>
    <t>Lê Thị Phương</t>
  </si>
  <si>
    <t>Xóm Bình Minh, xã Hương Bình</t>
  </si>
  <si>
    <t>Trần Quốc Tuấn</t>
  </si>
  <si>
    <t>2100 m2</t>
  </si>
  <si>
    <t>Xóm 4, xã Phúc Đồng</t>
  </si>
  <si>
    <t>Phan Anh Đào</t>
  </si>
  <si>
    <t>Xóm 11, xã Hương Giang</t>
  </si>
  <si>
    <t>Đậu Văn Đại</t>
  </si>
  <si>
    <t>Xóm Trung Sơn, xã Lộc Yên</t>
  </si>
  <si>
    <t>Nguyễn Văn Ngọc</t>
  </si>
  <si>
    <t>2.100 m2</t>
  </si>
  <si>
    <t>1.400 m2</t>
  </si>
  <si>
    <t>Đàm Thọ</t>
  </si>
  <si>
    <t>Xóm 9, xã Phúc Trạch</t>
  </si>
  <si>
    <t>Trần Thị Khang</t>
  </si>
  <si>
    <t>Thôn Trường Sơn, xã Phú Gia</t>
  </si>
  <si>
    <t>Lê Khắc Tân</t>
  </si>
  <si>
    <t>Xóm Phú Bình, xã Phú Gia</t>
  </si>
  <si>
    <t>Trần Đình Tiến</t>
  </si>
  <si>
    <t>Xóm Trường Sơn, xã Phú Gia</t>
  </si>
  <si>
    <t>Trần Xuân Sự</t>
  </si>
  <si>
    <t>Thôn Tây Trà, xã Hương Trà</t>
  </si>
  <si>
    <t>Lê Mạnh Hùng</t>
  </si>
  <si>
    <t>Tây Trà, Hương Trà</t>
  </si>
  <si>
    <t>Trần Đăng Tuấn</t>
  </si>
  <si>
    <t>Xóm Tây Trà, xã Hương Trà</t>
  </si>
  <si>
    <t>Hán Thị Tú</t>
  </si>
  <si>
    <t>Tây Trà,Hương Trà</t>
  </si>
  <si>
    <t>Nguyễn Hải Lý</t>
  </si>
  <si>
    <t>Hương Khê</t>
  </si>
  <si>
    <t xml:space="preserve">Khoảng cách đến khu dân cư gần nhất 600m, </t>
  </si>
  <si>
    <t>Thôn Tùng Quang, Sơn Quang</t>
  </si>
  <si>
    <t>Nguyễn Văn Hiệu</t>
  </si>
  <si>
    <t xml:space="preserve">Khoảng cách đến khu dân cư gần nhất 340m, </t>
  </si>
  <si>
    <t>Thôn Hợp lý, Hương Minh</t>
  </si>
  <si>
    <t>Trang Trại Quang Minh</t>
  </si>
  <si>
    <t xml:space="preserve">Khoảng cách đến khu dân cư gần nhất 520m, </t>
  </si>
  <si>
    <t>Trần Quốc Lâm</t>
  </si>
  <si>
    <t xml:space="preserve">Khoảng cách đến khu dân cư gần nhất 700m, </t>
  </si>
  <si>
    <t>Thôn Đồn Thượng, Đức Liên</t>
  </si>
  <si>
    <t>HTX chăn nuôi Thành Công</t>
  </si>
  <si>
    <t>Thôn 7, Đức Bồng</t>
  </si>
  <si>
    <t>Lê Trọng Yêm</t>
  </si>
  <si>
    <t xml:space="preserve">Khoảng cách đến khu dân cư gần nhất 515m, </t>
  </si>
  <si>
    <t>Thôn 6, Đức Bồng</t>
  </si>
  <si>
    <t>Lê Nam Tiến</t>
  </si>
  <si>
    <t>Thôn Hương Giang, Đức Hương</t>
  </si>
  <si>
    <t>Nguyễn Khắc Thứ- Trang trại Vũ Sơn Đức</t>
  </si>
  <si>
    <t xml:space="preserve">Khoảng cách đến khu dân cư gần nhất 1500m, </t>
  </si>
  <si>
    <t xml:space="preserve">Khoảng cách đến khu dân cư gần nhất 2000m, </t>
  </si>
  <si>
    <t>HTX chăn nuôi và KD tổng hợp Hương Giang</t>
  </si>
  <si>
    <t xml:space="preserve">Khoảng cách đến khu dân cư gần nhất 800m, </t>
  </si>
  <si>
    <t xml:space="preserve">HTX NN và DV tổng hợp Đức Hương </t>
  </si>
  <si>
    <t xml:space="preserve">Khoảng cách đến khu dân cư gần nhất 1000m, </t>
  </si>
  <si>
    <t>HTX chăn nuôi Bảo Trang</t>
  </si>
  <si>
    <t xml:space="preserve">Thôn 1, Ân Phú </t>
  </si>
  <si>
    <t>Công ty TNHH Phú Sơn TC</t>
  </si>
  <si>
    <t>HTX Phú Sơn</t>
  </si>
  <si>
    <t xml:space="preserve">Khoảng cách đến khu dân cư gần nhất 500m, </t>
  </si>
  <si>
    <t>TDP 4,Thị trấn Vũ Quang</t>
  </si>
  <si>
    <t>Trần Xuân Hiển</t>
  </si>
  <si>
    <t xml:space="preserve">Huyện Vũ Quang </t>
  </si>
  <si>
    <t>Đáp ứng theo QH</t>
  </si>
  <si>
    <t>Nhà chưa phân</t>
  </si>
  <si>
    <t>Số 34 ngày 31/3/2015</t>
  </si>
  <si>
    <t>Quyết Tiến - Thạch Xuân</t>
  </si>
  <si>
    <t>Trang trại chăn nuôi bò  bà Phan Vũ Diễm Hằng</t>
  </si>
  <si>
    <t>Bể biogas, hồ sinh học</t>
  </si>
  <si>
    <t>Trung Tâm - Ngọc Sơn</t>
  </si>
  <si>
    <t>Trang trại chăn nuôi lợn ông Nguyễn Văn Cảnh</t>
  </si>
  <si>
    <t>Nhà ủ phân</t>
  </si>
  <si>
    <t>Trang trại chăn nuôi bò của ông Trần Quốc Hòa</t>
  </si>
  <si>
    <t>Đệm lót sinh học</t>
  </si>
  <si>
    <t>Xóm Trửa - Thạch Tiến</t>
  </si>
  <si>
    <t>Trang trại chăn nuôi gà  ông Nguyễn Trường Giang</t>
  </si>
  <si>
    <t>Đông Tân - Thạch Tân</t>
  </si>
  <si>
    <t>Trang trại Chăn Nuôi Gà của ông Trần Quốc Hòa</t>
  </si>
  <si>
    <t>Liên Phố - Thạch Hội</t>
  </si>
  <si>
    <t>Trang trại chăn nuôi lợn của HTX Thành Công</t>
  </si>
  <si>
    <t>Chưa đảm bảo</t>
  </si>
  <si>
    <t>Hồng Thái - Thạch Thắng</t>
  </si>
  <si>
    <t>Trang trại chăn nuôi lợn của ông Nguyễn Tất Trường</t>
  </si>
  <si>
    <t>Trung Sơn - Bắc Sơn</t>
  </si>
  <si>
    <t>Trang trại chăn nuôi lợn của ông Dương Đình Trung</t>
  </si>
  <si>
    <t>Tân Sơn - Bắc Sơn</t>
  </si>
  <si>
    <t>Trang trại chăn nuôi lợn của ông Đoàn Văn Hà</t>
  </si>
  <si>
    <t>Trang trại chăn nuôi lợn của ông Nguyễn Chí Hùng</t>
  </si>
  <si>
    <t>Xuân Sơn - Bắc Sơn</t>
  </si>
  <si>
    <t>Trang trại chăn nuôi lợn ông Đường Xuân Đức</t>
  </si>
  <si>
    <t>Trang trại chăn nuôi lợn của ông Trần Hậu Lộc</t>
  </si>
  <si>
    <t>Trang trại chăn nuôi lợn của ông Trần Hậu Thế</t>
  </si>
  <si>
    <t>Trung Nam - Thạch Lưu</t>
  </si>
  <si>
    <t>Trang trại chăn nuôi của ông Nguyễn Hữu Hoan</t>
  </si>
  <si>
    <t>Trang trại chăn nuôi lợn  ông Nguyễn Hữu Thụy</t>
  </si>
  <si>
    <t>Vườn Toàn - Thạch Hương</t>
  </si>
  <si>
    <t>Trang trại chăn nuôi lợn của ông Trương Quang Trung</t>
  </si>
  <si>
    <t>Trang trại chăn nuôi lợn của ông Nguyễn Văn Ái</t>
  </si>
  <si>
    <t>Trang trại chăn nuôi lợn  ông Nguyễn Quốc Khánh</t>
  </si>
  <si>
    <t>Xóm Trằm - Thạch Tiến</t>
  </si>
  <si>
    <t xml:space="preserve">Trang trại chăn nuôi lợn của HTX Xuân Sơn </t>
  </si>
  <si>
    <t>Trang trại chăn nuôi lợn nái Huệ Hùng</t>
  </si>
  <si>
    <t>Trang trại chăn nuôi của ông Lê Quang Hùng</t>
  </si>
  <si>
    <t>Vĩnh Cát - Thạch Vĩnh</t>
  </si>
  <si>
    <t>Công ty cổ phần chăn nuôi Mitraco</t>
  </si>
  <si>
    <t>Thạch Hà</t>
  </si>
  <si>
    <t>đáp ứng tiêu chí</t>
  </si>
  <si>
    <t>Xuân Lĩnh</t>
  </si>
  <si>
    <t>Xuân Giang</t>
  </si>
  <si>
    <t>Đinh Văn Dũng</t>
  </si>
  <si>
    <t>Xuân Hải</t>
  </si>
  <si>
    <t>Phùng Ngọc Huy</t>
  </si>
  <si>
    <t>Cương Gíán</t>
  </si>
  <si>
    <t>Lê Văn Hinh</t>
  </si>
  <si>
    <t>KH BVMT</t>
  </si>
  <si>
    <t>Đinh Văn Hường</t>
  </si>
  <si>
    <t>Nguyễn Văn Trính</t>
  </si>
  <si>
    <t>Hoàng Văn Thái</t>
  </si>
  <si>
    <t>Xuân Liên</t>
  </si>
  <si>
    <t>Trần Văn Hiền</t>
  </si>
  <si>
    <t>Lê Văn Bàng</t>
  </si>
  <si>
    <t>Cổ Đạm</t>
  </si>
  <si>
    <t>Dương Thị Len</t>
  </si>
  <si>
    <t>Dương Văn Việt</t>
  </si>
  <si>
    <t>HTX Hoa Nga</t>
  </si>
  <si>
    <t>Xuân Thành</t>
  </si>
  <si>
    <t>Phạm Công Hiệu</t>
  </si>
  <si>
    <t>Nguyễn Văn Thắng</t>
  </si>
  <si>
    <t>HTX Thắng Lợi</t>
  </si>
  <si>
    <t>Xuân Mỹ</t>
  </si>
  <si>
    <t>Lê Thị Vang</t>
  </si>
  <si>
    <t>HTX Trí Hào</t>
  </si>
  <si>
    <t>HTX Phong Thành</t>
  </si>
  <si>
    <t>Đinh Thăng Long</t>
  </si>
  <si>
    <t>Lê Văn Lịch</t>
  </si>
  <si>
    <t>Lê Văn Bình</t>
  </si>
  <si>
    <t>Nghi Xuân</t>
  </si>
  <si>
    <t>Bình thường</t>
  </si>
  <si>
    <t>Hồng Nguyệt, Thuận Lộc</t>
  </si>
  <si>
    <t>Trại Khánh Giang</t>
  </si>
  <si>
    <t>Tổng</t>
  </si>
  <si>
    <t>Không có thủ tục</t>
  </si>
  <si>
    <t>ĐTM/Đề án BVMT chi tiết</t>
  </si>
  <si>
    <t>Bò</t>
  </si>
  <si>
    <t>Lợn thịt</t>
  </si>
  <si>
    <t>Lợn đực giống</t>
  </si>
  <si>
    <t>Lợn nái</t>
  </si>
  <si>
    <t>Tổng lợn</t>
  </si>
  <si>
    <t>Đánh giá việc đáp ứng các tiêu chí QH (khoảng cách đến khu dân cư gần nhất, đến nguồn cấp nước sinh hoạt)</t>
  </si>
  <si>
    <t>Hiện trạng các công trình BVMT trong trang trại</t>
  </si>
  <si>
    <t>Thủ tục môi trường (nêu số, ký hiệu, ngày ban hành văn bản nếu có)</t>
  </si>
  <si>
    <t>Thời gian bắt đầu nuôi ở quy mô hiện tại</t>
  </si>
  <si>
    <t>Tổng diện tích chuồng nuôi</t>
  </si>
  <si>
    <t>Quy mô (con)</t>
  </si>
  <si>
    <t>Địa chỉ (thôn, xã)</t>
  </si>
  <si>
    <t>Tên tổ chức, cá nhân</t>
  </si>
  <si>
    <t>Số 03/TB-UBND-TN ngày 11/2/2015</t>
  </si>
  <si>
    <t>Số 05/TB-UBND-TN ngày 24/6/2014</t>
  </si>
  <si>
    <t>Số 03/TB-UBND-TN ngày 03/8/2012</t>
  </si>
  <si>
    <t xml:space="preserve"> Số 103/TB-UBND ngày 16/12/2013  </t>
  </si>
  <si>
    <t>Số 68/TB-UBND ngày 02/11/2012  ,</t>
  </si>
  <si>
    <t xml:space="preserve">Số 79/TB-UBND ngày 22/11/2014  </t>
  </si>
  <si>
    <t xml:space="preserve"> Số 51 TB/UBND, ngày 13/4/2014   ,</t>
  </si>
  <si>
    <t xml:space="preserve">Số 04/TB-UBND ngày 13/01/2014  </t>
  </si>
  <si>
    <t xml:space="preserve">Số 30/TB-UBND ngày17/4/2014  </t>
  </si>
  <si>
    <t xml:space="preserve">Số 44/TB-UBND ngày 27/8/2012  </t>
  </si>
  <si>
    <t xml:space="preserve">Số 48/TB-UBND ngày 09/7/2013  </t>
  </si>
  <si>
    <t>QH CN trâu bò</t>
  </si>
  <si>
    <t>&gt;300m</t>
  </si>
  <si>
    <t>50m3 biogas</t>
  </si>
  <si>
    <t>Thôn 3, Cẩm Phúc</t>
  </si>
  <si>
    <t>Hoàng Kim Dũng</t>
  </si>
  <si>
    <t>200m3 biogas</t>
  </si>
  <si>
    <t>Hoàng Kim Minh</t>
  </si>
  <si>
    <t>Hoàng Kim Thắng</t>
  </si>
  <si>
    <t>Cẩm Nam</t>
  </si>
  <si>
    <t>Đặng Quốc Hà</t>
  </si>
  <si>
    <t>&gt;100m</t>
  </si>
  <si>
    <t>Thôn Hà Bắc, 
Cẩm Nam</t>
  </si>
  <si>
    <t>Hoàng Văn Thới</t>
  </si>
  <si>
    <t>&gt;250m</t>
  </si>
  <si>
    <t>50m3 biogas
Nhà chứa phân</t>
  </si>
  <si>
    <t>38/TB-UBND ngày 18/5/2012</t>
  </si>
  <si>
    <t>Võ Đình Vóc</t>
  </si>
  <si>
    <t>&gt;400m</t>
  </si>
  <si>
    <t>96/TB-UBND ngày 12/12/2012</t>
  </si>
  <si>
    <t>Trần Minh Khánh</t>
  </si>
  <si>
    <t>300m3 biogas</t>
  </si>
  <si>
    <t>05/TB-UBND
10/01/2014</t>
  </si>
  <si>
    <t>Thôn Yên Quý, 
Cẩm Yên</t>
  </si>
  <si>
    <t>Trong khu dân cư</t>
  </si>
  <si>
    <t>100m3 biogas</t>
  </si>
  <si>
    <t>Thôn 6, Cẩm Mỹ</t>
  </si>
  <si>
    <t>Phạm Khắc Song</t>
  </si>
  <si>
    <t>Thôn 6, Cẩm Vịnh</t>
  </si>
  <si>
    <t>Cù Thị Tình</t>
  </si>
  <si>
    <t>&gt;350m</t>
  </si>
  <si>
    <t>Th. Đông Trung,
 Cẩm Bình</t>
  </si>
  <si>
    <t>THT Đông Trung</t>
  </si>
  <si>
    <t>Th.Hòa Lạc, 
C Thịnh</t>
  </si>
  <si>
    <t>Phan Xuân Tần</t>
  </si>
  <si>
    <t>Th.Bộc Nguyên, 
Cẩm Thạch</t>
  </si>
  <si>
    <t>Phan Ngọc Đại</t>
  </si>
  <si>
    <t>Th.Xuân Lâu,
 Cẩm Thạch</t>
  </si>
  <si>
    <t>Phạm Văn Tình</t>
  </si>
  <si>
    <t>850m3 biogas
Ao lắng</t>
  </si>
  <si>
    <t>Có Báo cáo ĐTM</t>
  </si>
  <si>
    <t xml:space="preserve">Trần Quốc Nhật </t>
  </si>
  <si>
    <t>Hoàng Bá Chiến</t>
  </si>
  <si>
    <t>Đất Quốc phòng</t>
  </si>
  <si>
    <t>600m3 biogas
Ao lắng</t>
  </si>
  <si>
    <t>HTX T92
 (Huyện đội CX)</t>
  </si>
  <si>
    <t>Cẩm Hưng</t>
  </si>
  <si>
    <t>Đặng Hữu Hòa</t>
  </si>
  <si>
    <t>Hà Văn Thảo</t>
  </si>
  <si>
    <t>&gt;150</t>
  </si>
  <si>
    <t>TT Cẩm Xuyên</t>
  </si>
  <si>
    <t>Nguyễn Văn Tần</t>
  </si>
  <si>
    <t>HTX V.A.C</t>
  </si>
  <si>
    <t>TDP 5, 
TT Cẩm Xuyên</t>
  </si>
  <si>
    <t>Phạm Văn Cảnh</t>
  </si>
  <si>
    <t>150m3 biogas</t>
  </si>
  <si>
    <t>Thôn 1, 
Cẩm Quang</t>
  </si>
  <si>
    <t>Trần Công Thiệu</t>
  </si>
  <si>
    <t>950m3 biogas
Ao lắng</t>
  </si>
  <si>
    <t>Thôn Lạc Thọ 
- Cẩm Lạc</t>
  </si>
  <si>
    <t>1km</t>
  </si>
  <si>
    <t>Có Cam kết BVMT</t>
  </si>
  <si>
    <t>thôn Sơn Thành xã Đức Đồng</t>
  </si>
  <si>
    <t>Nguyễn Bá Linh</t>
  </si>
  <si>
    <t>thời gian chăn nuôi trước quy hoạch của UBND tỉnh</t>
  </si>
  <si>
    <t>0,5 km</t>
  </si>
  <si>
    <t>thôn Thịnh Cường xã Đức Long</t>
  </si>
  <si>
    <t>Nguyễn Hồng Hà</t>
  </si>
  <si>
    <t>Không có cơ sở chăn nuôi ngoài quy hoạch</t>
  </si>
  <si>
    <t>Văn Đình Bàng</t>
  </si>
  <si>
    <t>Nguyễn Song Hào</t>
  </si>
  <si>
    <t>Lê Văn Dũng</t>
  </si>
  <si>
    <t>Bùi Quang Huy</t>
  </si>
  <si>
    <t>Bùi Trọng Thái</t>
  </si>
  <si>
    <t>620 đà điểu, 21 gà, 350 vịt trời</t>
  </si>
  <si>
    <t>Xóm Hòa Xuân, xã Hương Xuân</t>
  </si>
  <si>
    <t>HTX Duy Thiệu</t>
  </si>
  <si>
    <t>Xóm 12, xã Hương Lâm</t>
  </si>
  <si>
    <t>Lê Đình Dũng</t>
  </si>
  <si>
    <t>Trần Hậu Bình</t>
  </si>
  <si>
    <t>Các công trình đang hoạt động tốt</t>
  </si>
  <si>
    <t>Thôn Tân Phú, xã Hương Xuân</t>
  </si>
  <si>
    <t>Nguyễn Kim Hải</t>
  </si>
  <si>
    <t>Xóm 6, xã Hương Giang</t>
  </si>
  <si>
    <t>Phan Ngọc Hạnh</t>
  </si>
  <si>
    <t>Xóm Phú Vinh, xã Phú Gia</t>
  </si>
  <si>
    <t>Lê Khắc Thanh</t>
  </si>
  <si>
    <t>xây dựng trước khi có quy hoạch 2696</t>
  </si>
  <si>
    <t>Khoảng cách đến khu dân cư gần nhất 350m, cách nguồn nước sinh hoạt 10km</t>
  </si>
  <si>
    <t>Hợp Thắng</t>
  </si>
  <si>
    <t>HTX chăn nuôi Thắng Lợi</t>
  </si>
  <si>
    <t>Khoảng cách đến khu dân cư gần nhất 400m, cách nguồn nước sinh hoạt 10km</t>
  </si>
  <si>
    <t xml:space="preserve">Thôn 3, Xã Sơn Thọ </t>
  </si>
  <si>
    <t>Mai Xuân Hạnh</t>
  </si>
  <si>
    <t>Khoảng cách đến khu dân cư gần nhất 150m, cách nguồn nước sinh hoạt 15km</t>
  </si>
  <si>
    <t xml:space="preserve">Thôn 6, Xã Sơn Thọ </t>
  </si>
  <si>
    <t>Đỗ Quốc Hùng</t>
  </si>
  <si>
    <t>Thuộc QH chăn nuôi tập trung nhưng không thuộc QH chăn nuôi  lợn, xây dựng trước khi có quy hoạch 2696</t>
  </si>
  <si>
    <t xml:space="preserve">Khoảng cách đến khu dân cư gần nhất 350m, </t>
  </si>
  <si>
    <t xml:space="preserve">Xã Đức Lĩnh </t>
  </si>
  <si>
    <t>Nguyễn Xuân Thích</t>
  </si>
  <si>
    <t xml:space="preserve">Khoảng cách đến khu dân cư gần nhất 320m, </t>
  </si>
  <si>
    <t xml:space="preserve">Xã Đức Giang </t>
  </si>
  <si>
    <t>Nguyễn Tiến Mạnh</t>
  </si>
  <si>
    <t xml:space="preserve">Khoảng cách đến khu dân cư gần nhất 200m, </t>
  </si>
  <si>
    <t xml:space="preserve">Thị trấn Vũ Quang </t>
  </si>
  <si>
    <t>Dương Đình Công</t>
  </si>
  <si>
    <t>Mỹ Châu - Thạch Ngọc</t>
  </si>
  <si>
    <t>HTX Anh Hợi Phát</t>
  </si>
  <si>
    <t>Không đảm bảo (&lt;500m)</t>
  </si>
  <si>
    <t>Trang trại chăn nuôi lợn của bộ đội K19</t>
  </si>
  <si>
    <t>CKBVMT, Số 22 ngày 03/3/2015</t>
  </si>
  <si>
    <t>Tiến Bộ - Thạch Tân</t>
  </si>
  <si>
    <t>Trang trại chăn nuôi lợn của ông Trần Quốc Tứ</t>
  </si>
  <si>
    <t>Văn Minh - Thạch Tân</t>
  </si>
  <si>
    <t>Trang trại chăn nuôi lợn của ông Nguyễn Hữu Hoàng</t>
  </si>
  <si>
    <t>Trang trại chăn nuôi lợn của ông Trần Quốc Phương</t>
  </si>
  <si>
    <t>Hố ủ phân</t>
  </si>
  <si>
    <t>Trang trại chăn nuôi bò của ông Dương Danh Đức</t>
  </si>
  <si>
    <t>0.2km</t>
  </si>
  <si>
    <t>P. Trung Lương</t>
  </si>
  <si>
    <t>Nguyễn Ngọc Hiếu</t>
  </si>
  <si>
    <t>TDP5, Đậu Liêu</t>
  </si>
  <si>
    <t>Nguyễn Văn Hoàn</t>
  </si>
  <si>
    <t>Kỳ Hải</t>
  </si>
  <si>
    <t>Kỳ Châu</t>
  </si>
  <si>
    <t>Kỳ Tân</t>
  </si>
  <si>
    <t>Kỳ Văn</t>
  </si>
  <si>
    <t>Kỳ Thư</t>
  </si>
  <si>
    <t xml:space="preserve">Kỳ Thọ </t>
  </si>
  <si>
    <t>Kỳ Đồng</t>
  </si>
  <si>
    <t>Kỳ Giang</t>
  </si>
  <si>
    <t>Kỳ Tiến</t>
  </si>
  <si>
    <t>Kỳ Phong</t>
  </si>
  <si>
    <t xml:space="preserve">Kỳ Bắc </t>
  </si>
  <si>
    <t>Kỳ Phú</t>
  </si>
  <si>
    <t>Kỳ Khang</t>
  </si>
  <si>
    <t>Kỳ Xuân</t>
  </si>
  <si>
    <t>Kỳ Trung</t>
  </si>
  <si>
    <t>Kỳ Hợp</t>
  </si>
  <si>
    <t>Kỳ Lạc</t>
  </si>
  <si>
    <t>Kỳ Thượng</t>
  </si>
  <si>
    <t>Kỳ Sơn</t>
  </si>
  <si>
    <t>Kỳ Lâm</t>
  </si>
  <si>
    <t>Đại Nài</t>
  </si>
  <si>
    <t>Thạch Linh</t>
  </si>
  <si>
    <t>Thạch Trung</t>
  </si>
  <si>
    <t xml:space="preserve">Văn Yên </t>
  </si>
  <si>
    <t>Thạch Môn</t>
  </si>
  <si>
    <t>Thạch Bình</t>
  </si>
  <si>
    <t>Thạch Hạ</t>
  </si>
  <si>
    <t>Thạch Đồng</t>
  </si>
  <si>
    <t>P.Nguyễn Du</t>
  </si>
  <si>
    <t>P. Trần Phú</t>
  </si>
  <si>
    <t>Thạch Quý.</t>
  </si>
  <si>
    <t>Xã Thạch Hưng</t>
  </si>
  <si>
    <t>P. Hà Huy Tập</t>
  </si>
  <si>
    <t>Tân Hương</t>
  </si>
  <si>
    <t>Đức An</t>
  </si>
  <si>
    <t>Trung Lễ</t>
  </si>
  <si>
    <t>Đức Lâm</t>
  </si>
  <si>
    <t>Đức Dũng</t>
  </si>
  <si>
    <t>Đức Thủy</t>
  </si>
  <si>
    <t>Đức Thanh</t>
  </si>
  <si>
    <t>Thái Yên</t>
  </si>
  <si>
    <t>Đức Thịnh</t>
  </si>
  <si>
    <t>Yên Hồ</t>
  </si>
  <si>
    <t>Đức Vĩnh</t>
  </si>
  <si>
    <t>Đức Quang</t>
  </si>
  <si>
    <t>Đức Nhân</t>
  </si>
  <si>
    <t>Bùi Xá</t>
  </si>
  <si>
    <t>Đức La</t>
  </si>
  <si>
    <t>Đức Châu</t>
  </si>
  <si>
    <t>Đức Tùng</t>
  </si>
  <si>
    <t>Liên Minh</t>
  </si>
  <si>
    <t>Trường Sơn</t>
  </si>
  <si>
    <t>Đức Yên</t>
  </si>
  <si>
    <t>Thị Trấn</t>
  </si>
  <si>
    <t>Tùng Ảnh</t>
  </si>
  <si>
    <t>Đức Lập</t>
  </si>
  <si>
    <t>Đức Long</t>
  </si>
  <si>
    <t>Đức Hòa</t>
  </si>
  <si>
    <t>Đức Lạc</t>
  </si>
  <si>
    <t>Đức Đồng</t>
  </si>
  <si>
    <t>Đức Lạng</t>
  </si>
  <si>
    <t>Mỹ Lộc</t>
  </si>
  <si>
    <t>Đồng Lộc</t>
  </si>
  <si>
    <t>Quang Lộc</t>
  </si>
  <si>
    <t>Thượng Lộc</t>
  </si>
  <si>
    <t xml:space="preserve"> Xuân Lộc</t>
  </si>
  <si>
    <t>Trung Lộc</t>
  </si>
  <si>
    <t>Tiến Lộc</t>
  </si>
  <si>
    <t>Vĩnh Lộc</t>
  </si>
  <si>
    <t>Khánh Lộc</t>
  </si>
  <si>
    <t>Yên Lộc</t>
  </si>
  <si>
    <t>Tùng Lộc</t>
  </si>
  <si>
    <t>Trường Lộc</t>
  </si>
  <si>
    <t>Song Lộc</t>
  </si>
  <si>
    <t>Thanh Lộc</t>
  </si>
  <si>
    <t>Vượng Lộc</t>
  </si>
  <si>
    <t xml:space="preserve"> Kim Lộc</t>
  </si>
  <si>
    <t xml:space="preserve"> Thiên Lộc</t>
  </si>
  <si>
    <t>Phú Lộc</t>
  </si>
  <si>
    <t>Thuần Thiện</t>
  </si>
  <si>
    <t>Thị trấn</t>
  </si>
  <si>
    <t>Gia Hanh</t>
  </si>
  <si>
    <t>Thường Nga</t>
  </si>
  <si>
    <t>Sơn Lộc</t>
  </si>
  <si>
    <t>Mai Phụ</t>
  </si>
  <si>
    <t>Hộ Độ</t>
  </si>
  <si>
    <t>Thạch Châu</t>
  </si>
  <si>
    <t>Thạch Kim</t>
  </si>
  <si>
    <t>Thạch Bằng</t>
  </si>
  <si>
    <t>Phù Lưu</t>
  </si>
  <si>
    <t>Ích Hậu</t>
  </si>
  <si>
    <t>Bình Lộc</t>
  </si>
  <si>
    <t>An Lộc</t>
  </si>
  <si>
    <t>Thịnh Lộc</t>
  </si>
  <si>
    <t>Hồng Lộc</t>
  </si>
  <si>
    <t>Tân Lộc</t>
  </si>
  <si>
    <t>Sơn Mai</t>
  </si>
  <si>
    <t>Sơn Trường</t>
  </si>
  <si>
    <t>Sơn Phúc</t>
  </si>
  <si>
    <t>Sơn Phú</t>
  </si>
  <si>
    <t>Sơn Hàm</t>
  </si>
  <si>
    <t>Sơn Thủy</t>
  </si>
  <si>
    <t>Sơn Diệm</t>
  </si>
  <si>
    <t>Sơn Long</t>
  </si>
  <si>
    <t>Sơn Trà</t>
  </si>
  <si>
    <t>Sơn Kim II</t>
  </si>
  <si>
    <t>Sơn Kim I</t>
  </si>
  <si>
    <t>Sơn Bình</t>
  </si>
  <si>
    <t>Sơn Bằng</t>
  </si>
  <si>
    <t>Sơn Trung</t>
  </si>
  <si>
    <t>Sơn Quang</t>
  </si>
  <si>
    <t>Sơn Hà</t>
  </si>
  <si>
    <t>Sơn Châu</t>
  </si>
  <si>
    <t>Sơn Ninh</t>
  </si>
  <si>
    <t>Sơn Tây</t>
  </si>
  <si>
    <t>Sơn Mỹ</t>
  </si>
  <si>
    <t>Sơn Tân</t>
  </si>
  <si>
    <t>Sơn Hòa</t>
  </si>
  <si>
    <t>Sơn Lĩnh</t>
  </si>
  <si>
    <t>Sơn Giang</t>
  </si>
  <si>
    <t>Sơn An</t>
  </si>
  <si>
    <t>Sơn Thịnh</t>
  </si>
  <si>
    <t>Sơn Lễ</t>
  </si>
  <si>
    <t>Sơn Lâm</t>
  </si>
  <si>
    <t>Sơn Tiến</t>
  </si>
  <si>
    <t>Sơn Hồng</t>
  </si>
  <si>
    <t>Thị trấn Tây Sơn</t>
  </si>
  <si>
    <t>Phường Kỳ Trinh</t>
  </si>
  <si>
    <t>Phường Kỳ Phương</t>
  </si>
  <si>
    <t>Phường Kỳ Liên</t>
  </si>
  <si>
    <t>phường Kỳ Long</t>
  </si>
  <si>
    <t>xã Kỳ Lợi</t>
  </si>
  <si>
    <t>xã Kỳ Nam</t>
  </si>
  <si>
    <t>xã Kỳ Hà</t>
  </si>
  <si>
    <t xml:space="preserve"> xã Kỳ Hoa</t>
  </si>
  <si>
    <t>Phường Sông Trí</t>
  </si>
  <si>
    <t>Hà Linh</t>
  </si>
  <si>
    <t>Phương Mỹ</t>
  </si>
  <si>
    <t>Phương Điền</t>
  </si>
  <si>
    <t>Phúc Đồng</t>
  </si>
  <si>
    <t>Hòa Hải</t>
  </si>
  <si>
    <t>Hương Bình</t>
  </si>
  <si>
    <t>Hương Long</t>
  </si>
  <si>
    <t>Phú Gia</t>
  </si>
  <si>
    <t>Hương Vĩnh</t>
  </si>
  <si>
    <t>Hương Thuỷ</t>
  </si>
  <si>
    <t>Hương Giang</t>
  </si>
  <si>
    <t>Gia Phố</t>
  </si>
  <si>
    <t>Phú Phong</t>
  </si>
  <si>
    <t>Hương Xuân</t>
  </si>
  <si>
    <t>Hương Liên</t>
  </si>
  <si>
    <t>Hương Lâm</t>
  </si>
  <si>
    <t>Hương Trà</t>
  </si>
  <si>
    <t>Lộc Yên</t>
  </si>
  <si>
    <t>Hương Đô</t>
  </si>
  <si>
    <t>Phúc Trạch</t>
  </si>
  <si>
    <t>Hương Trạch</t>
  </si>
  <si>
    <t>Chăn nuôi bò</t>
  </si>
  <si>
    <t>Chăn nuôi lợn</t>
  </si>
  <si>
    <t xml:space="preserve">Xã Hương Quang </t>
  </si>
  <si>
    <t xml:space="preserve">Xã Hương Thọ </t>
  </si>
  <si>
    <t xml:space="preserve">Xã Hương Minh </t>
  </si>
  <si>
    <t xml:space="preserve">Xã Hương Điền </t>
  </si>
  <si>
    <t xml:space="preserve">Xã Đức Liên </t>
  </si>
  <si>
    <t xml:space="preserve">Xã Đức Bồng </t>
  </si>
  <si>
    <t xml:space="preserve">Xã Đức Hương </t>
  </si>
  <si>
    <t xml:space="preserve">Xã Sơn Thọ </t>
  </si>
  <si>
    <t>Xã Đức Lĩnh</t>
  </si>
  <si>
    <t xml:space="preserve">Xã Ân Phú </t>
  </si>
  <si>
    <t>Chăn nuôi bò</t>
  </si>
  <si>
    <t>Chăn nuôi lợn</t>
  </si>
  <si>
    <t>Thạch Đài</t>
  </si>
  <si>
    <t>Thạch Hải</t>
  </si>
  <si>
    <t>Thạch Ngọc</t>
  </si>
  <si>
    <t>Thạch Khê</t>
  </si>
  <si>
    <t>Thạch Văn</t>
  </si>
  <si>
    <t>Thạch Đỉnh</t>
  </si>
  <si>
    <t>Thạch Hương</t>
  </si>
  <si>
    <t>Thạch Điền</t>
  </si>
  <si>
    <t>Thạch Kênh</t>
  </si>
  <si>
    <t>Thạch Vĩnh</t>
  </si>
  <si>
    <t>Việt Xuyên</t>
  </si>
  <si>
    <t>Tượng Sơn</t>
  </si>
  <si>
    <t>Thạch Tiến</t>
  </si>
  <si>
    <t>Thạch Thanh</t>
  </si>
  <si>
    <t>Thạch Thắng</t>
  </si>
  <si>
    <t>Thạch Tân</t>
  </si>
  <si>
    <t>Thạch Long</t>
  </si>
  <si>
    <t>Thạch Hội</t>
  </si>
  <si>
    <t>Thạch Bàn</t>
  </si>
  <si>
    <t>Phù Việt</t>
  </si>
  <si>
    <t>Ngọc Sơn</t>
  </si>
  <si>
    <t>Nam Hương</t>
  </si>
  <si>
    <t>Bắc Sơn</t>
  </si>
  <si>
    <t>Thạch Lâm</t>
  </si>
  <si>
    <t>Thạch Lạc</t>
  </si>
  <si>
    <t>Thạch Liên</t>
  </si>
  <si>
    <t>Thạch Xuân</t>
  </si>
  <si>
    <t>Thạch Trị</t>
  </si>
  <si>
    <t>Thạch Lưu</t>
  </si>
  <si>
    <t>Thạch Sơn</t>
  </si>
  <si>
    <t>Thuận Lộc</t>
  </si>
  <si>
    <t>Đậu Liêu</t>
  </si>
  <si>
    <t>Nam Hồng</t>
  </si>
  <si>
    <t>Bắc Hồng</t>
  </si>
  <si>
    <t>Đức Thuận</t>
  </si>
  <si>
    <t>Trung Lương</t>
  </si>
  <si>
    <t>Trên 50 con</t>
  </si>
  <si>
    <t>Từ 30-50 con</t>
  </si>
  <si>
    <t>Từ 10-30 con</t>
  </si>
  <si>
    <t>Dưới 10 con</t>
  </si>
  <si>
    <t>Địa bàn</t>
  </si>
  <si>
    <t>Đầu tư xây dựng Nhà máy xử lý  công nghệ cao</t>
  </si>
  <si>
    <t>Nhiệm vụ, chỉ tiêu</t>
  </si>
  <si>
    <t>Kết quả thưc hiện</t>
  </si>
  <si>
    <t>Đánh giá</t>
  </si>
  <si>
    <t>Nhiệm vụ giai đoạn 2012-2015</t>
  </si>
  <si>
    <t xml:space="preserve">Triển khai được mạng lưới thu gom, tiêu biểu là thành lập thêm 170 HTX và tổ đội thu gom </t>
  </si>
  <si>
    <t>Triển khai xây dựng Đề án Điều chỉnh, bổ sung Quy hoạch hệ thống quan trắc môi trường tỉnh Hà Tĩnh giai đoạn 2016-2020 trình Hội đồng thẩm định lần 3</t>
  </si>
  <si>
    <t>Đến năm 2015 đạt được các chỉ tiêu:</t>
  </si>
  <si>
    <t>Chủ đầu tư hợp đồng với cơ sở xử lý chất thải rắn công nghiệp</t>
  </si>
  <si>
    <t>Chủ đầu tư hợp đồng với cơ sở sản xuất</t>
  </si>
  <si>
    <t>Tên chương trình</t>
  </si>
  <si>
    <t>Mục tiêu</t>
  </si>
  <si>
    <t>Thời gian hoàn thành</t>
  </si>
  <si>
    <t>Cơ quan chủ trì</t>
  </si>
  <si>
    <t>Cơ quan phối hợp chính</t>
  </si>
  <si>
    <t>Kết quả thực hiện</t>
  </si>
  <si>
    <t>Chương trình thúc đẩy phòng ngừa, giảm thiểu, tái chế, tái sử dụng chất thải rắn</t>
  </si>
  <si>
    <t>- Xây dựng và triển khai thực hiện các giải pháp ngăn ngừa, giảm thiểu, tái sử dụng và tái chế chất thải rắn
- Phát triển ngành công nghiệp tái chế</t>
  </si>
  <si>
    <t>Sở Tài nguyên và Môi trường</t>
  </si>
  <si>
    <t>Các Sở: Xây dựng, Công Thương, Y tế, các Sở, ban ngành có liên quan và Ủy ban nhân dân các huyện, thành phố, thị xã</t>
  </si>
  <si>
    <t>Chương trình thúc đẩy phân loại chất thải rắn tại nguồn</t>
  </si>
  <si>
    <t>- Xây dựng các quy định, hướng dẫn về phân loại chất thải rắn tại nguồn
- Nhân rộng mô hình phân loại chất thải rắn tại nguồn</t>
  </si>
  <si>
    <t>Các Sở: Xây dựng, Công thương, Y tế, Tài chính, Ủy ban nhân dân các huyện, thành phố, thị xã</t>
  </si>
  <si>
    <t>Chương trình đầu tư xây dựng các công trình xử lý chất thải rắn cấp vùng</t>
  </si>
  <si>
    <t>Xây dựng các khu xử lý CTR cấp vùng cho các vùng trong toàn tỉnh đã được cấp có thẩm quyền phê duyệt</t>
  </si>
  <si>
    <t>Sở Xây dựng</t>
  </si>
  <si>
    <t>Các Sở: Công thương, Y tế, Kế hoạch và Đầu tư, Tài chính, Tài nguyên và Môi trường, Khoa học và Công nghệ, Ủy ban nhân dân các huyện, thành phố, thị xã</t>
  </si>
  <si>
    <t>Chương trình xử lý chất thải rắn sinh hoạt đô thị giai đoạn 2011 - 2015</t>
  </si>
  <si>
    <t>Xây dựng các nhà máy xử lý chất thải rắn sinh hoạt đô thị cho các địa phương áp dụng công nghệ hạn chế chôn lấp</t>
  </si>
  <si>
    <t>Các Sở: Kế hoạch và Đầu tư, Tài chính, Tài nguyên và Môi trường, Khoa học và Công nghệ, Ủy ban nhân dân các huyện, thành phố, thị xã</t>
  </si>
  <si>
    <t>Chương trình phục hồi môi trường các cơ sở xử lý, chôn lấp chất thải rắn</t>
  </si>
  <si>
    <t>Các Sở: Xây dựng, Tài chính, Kế hoạch và Đầu tư, Ủy ban nhân dân các huyện, thành phố, thị xã</t>
  </si>
  <si>
    <t>Chương trình tăng cường quản lý chất thải rắn nông thôn, làng nghề</t>
  </si>
  <si>
    <t>Tăng cường quản lý tổng hợp chất thải rắn khu vực nông thôn và làng nghề</t>
  </si>
  <si>
    <t>Sở Nông nghiệp và Phát triển nông thôn</t>
  </si>
  <si>
    <t>Các Sở: Tài nguyên và Môi trường, Xây dựng, Ủy ban nhân dân các huyện, thành phố, thị xã</t>
  </si>
  <si>
    <t>Chương trình xây dựng hệ thống cơ sở dữ liệu và quan trắc chất thải rắn</t>
  </si>
  <si>
    <t>Xây dựng đồng bộ hệ thống cơ sở dữ liệu và hệ thống quan trắc chất thải rắn nhằm nâng cao hiệu quả quản lý chất thải rắn trên toàn tỉnh</t>
  </si>
  <si>
    <t>Các Sở: Xây dựng, Công thương, Y tế, Ủy ban nhân dân các huyện, thành phố, thị xã</t>
  </si>
  <si>
    <t>Chương trình giáo dục nâng cao nhận thức cộng đồng</t>
  </si>
  <si>
    <t>Nâng cao nhận thức về phân loại, giảm thiểu, tái sử dụng, tái chế chất thải rắn, giữ gìn vệ sinh … dần được nâng cao cho mọi đối tượng thông qua các hoạt động tuyên truyền, giáo dục.</t>
  </si>
  <si>
    <t>Sở Thông tin và Truyền thông</t>
  </si>
  <si>
    <t>Các Sở: Giáo dục và Đào tạo, Công thương, Y tế, Xây dựng, Tài nguyên và Môi trường</t>
  </si>
  <si>
    <t>Chương trình tuyên truyền hệ thống chính sách, pháp luật và thể chế về quản lý tổng hợp chất thải rắn</t>
  </si>
  <si>
    <t>Cập nhật, tuyên truyền hệ thống tiêu chuẩn, quy định, hướng dẫn kỹ thuật, cơ chế chính sách, thể chế … về quản lý tổng hợp chất thải rắn</t>
  </si>
  <si>
    <t>Các Sở: Tài nguyên và Môi trường, Công thương, Y tế, Tài chính, Kế hoạch và Đầu tư, Khoa học và Công nghệ</t>
  </si>
  <si>
    <t>Chương trình xử lý chất thải rắn y tế giai đoạn 2010 - 2015</t>
  </si>
  <si>
    <t>Đảm bảo đến năm 2015, 100% các chất thải rắn phát sinh từ cơ sở y tế được thu gom xử lý đảm bảo theo tiêu chuẩn môi trường.</t>
  </si>
  <si>
    <t>Sở Y tế</t>
  </si>
  <si>
    <t>Các Sở: Tài nguyên và Môi trường, Xây dựng, Tài chính</t>
  </si>
  <si>
    <t>Chương trình áp dụng sạch hơn trong công nghiệp giai đoạn 2010-2020</t>
  </si>
  <si>
    <t>Đảm bảo đến năm 2020, 50% cơ sở sản xuất công nghiệp áp dụng sản xuất sạch hơn.</t>
  </si>
  <si>
    <t>Sở Công thương</t>
  </si>
  <si>
    <t>Các Sở: Tài nguyên và Môi trường, Khoa học Công nghệ, Tài chính, Kế hoạch và Đầu tư</t>
  </si>
  <si>
    <t xml:space="preserve">Số 45/TB-UBND ngày 27/8/2012 </t>
  </si>
  <si>
    <t xml:space="preserve">Số 06/TB-UBND ngày 15/1/2013 </t>
  </si>
  <si>
    <t xml:space="preserve">Số 41/TB-UBND ngày 11/8/2012 </t>
  </si>
  <si>
    <t>Số 46/TB-UBND ngày 28/7/2012</t>
  </si>
  <si>
    <t>Số 47/TB-UBND ngày 28/7/2012</t>
  </si>
  <si>
    <t xml:space="preserve">Số 31/TB-UBND ngày 06/5/2013 </t>
  </si>
  <si>
    <t xml:space="preserve">Số 52/TB - UBND ngày 28/3/2013 </t>
  </si>
  <si>
    <t xml:space="preserve">Số 1956/GXN-UBND ngày 5/2/2016 </t>
  </si>
  <si>
    <t>Số 107/TB-UBND ngày 3/9/2014</t>
  </si>
  <si>
    <t>Trần Hữu Tình</t>
  </si>
  <si>
    <t>Hội Sơn-Sơn Mai</t>
  </si>
  <si>
    <t>Thôn 4, Cẩm Quan</t>
  </si>
  <si>
    <t>Thôn 5, Cẩm Thăng</t>
  </si>
  <si>
    <t>Th.Na Trung, Cẩm Thạch</t>
  </si>
  <si>
    <t>Thôn 2, Cẩm Thịnh</t>
  </si>
  <si>
    <t>Thôn 4, Cẩm Phúc</t>
  </si>
  <si>
    <t>Thôn Nam Hà - Cẩm Lạc</t>
  </si>
  <si>
    <t>Số 74/TB-UBND, ngày 15/11/2015</t>
  </si>
  <si>
    <t>Số 66/TB-UBND-MT, ngày 05/9/2015</t>
  </si>
  <si>
    <t>ĐTM (355/QĐ-UBND ngày 29/01/2013)</t>
  </si>
  <si>
    <t>ĐTM (3599/QĐ-UBND ngày 16/9/2015)</t>
  </si>
  <si>
    <t>ĐTM (3773/QĐ-UBND ngày 04/12/2014)</t>
  </si>
  <si>
    <t>ĐTM (682/QĐ-UBND ngày 14/2/2015)</t>
  </si>
  <si>
    <t>ĐTM (2949/QĐ-UBND ngày 19/10/2016)</t>
  </si>
  <si>
    <t>ĐTM (Quyết định số 441/QĐ-UBND ngày 18/02/2016)</t>
  </si>
  <si>
    <t>ĐA BVMT (07/QĐ-STNMT ngày 27/01/2010)</t>
  </si>
  <si>
    <t>ĐTM (Quyết định số 2558/QĐ-UBND ngày 12/9/2016)</t>
  </si>
  <si>
    <t>ĐTM (Quyết định số 89/QĐ-UBND ngày 11/01/2017)</t>
  </si>
  <si>
    <t>Đề án BVMT chi tiết (253/QĐ-UBND ngày 29/01/2016)</t>
  </si>
  <si>
    <t>QĐ số 892/QĐ-UBND ngày 03/4/2017</t>
  </si>
  <si>
    <t>QĐ số 3120/QĐ-UBND ngày 03/11/2016</t>
  </si>
  <si>
    <t>QĐ số 622/QĐ-UBND ngày 06/3/2017</t>
  </si>
  <si>
    <t xml:space="preserve">QĐ số 3837/QĐ-UBND ngày 27/12/2016 </t>
  </si>
  <si>
    <t>QĐ số 885/QĐ-UBND ngày 12/4/2016</t>
  </si>
  <si>
    <t>ĐTM (768/QĐ-UBND ngày 31/3/2016)</t>
  </si>
  <si>
    <t>ĐTM Số 563/QĐ-UBND ngày 6/2/2015</t>
  </si>
  <si>
    <t>ĐTM số 545/QĐ-UBND ngày 04/3/2016</t>
  </si>
  <si>
    <t xml:space="preserve"> ĐTM (3715/QĐ-UBND ngày 24/9/2015)</t>
  </si>
  <si>
    <t xml:space="preserve">Quyết định số 1288/QĐ-UBND ngày 15/4/2015 </t>
  </si>
  <si>
    <t>QĐ số 2724/QĐ-UBND ngày 15/7/2015</t>
  </si>
  <si>
    <t xml:space="preserve">Báo cáo ĐTM, QĐ số 5079/QĐ-UBND 
ngày 31/12/2015 </t>
  </si>
  <si>
    <t>ĐTM số 2070/QĐ-UBND ngày 29/5/2015</t>
  </si>
  <si>
    <t>ĐTM số 1238 ngày 10/4/2015</t>
  </si>
  <si>
    <t>ĐTM số 4412 ngày 11/11/2015</t>
  </si>
  <si>
    <t>ĐTM số 1095/QĐ-UBND ngày 31/3/2015</t>
  </si>
  <si>
    <t>Đề án BVMT
 chi tiết, QĐ số 4974/QĐ-UBND ngày 28/12/2015</t>
  </si>
  <si>
    <t>Trại bò Vinamilk Sơn Lễ, Hương Sơn</t>
  </si>
  <si>
    <t>Xã Sơn Lễ, Hương Sơn</t>
  </si>
  <si>
    <t>QĐ số 1521/QĐ-UBND ngày 30/5/2012</t>
  </si>
  <si>
    <t>QĐ số 3836/QĐ-UBND ngày 27/12/2016</t>
  </si>
  <si>
    <t xml:space="preserve">Quyết định số 3341/QĐ-UBND ngày 23/11/2016 </t>
  </si>
  <si>
    <t>Đề án BVMT chi tiết, QĐ số 700/QĐUBND, ngày 23/03/2016</t>
  </si>
  <si>
    <t>Đề án BVMT chi tiết, QĐ số 3165 ngày 10/11/2016</t>
  </si>
  <si>
    <t>10/QĐ-KKT ngày 12/01/2016</t>
  </si>
  <si>
    <t>566/QĐ-KKT ngày 25/12/2015</t>
  </si>
  <si>
    <t>Số 435/QĐ-KKT ngày 18/9/2015</t>
  </si>
  <si>
    <t>396/QĐ-KKT ngày 13/8/2015</t>
  </si>
  <si>
    <t>359/QĐ-KKT ngày 28/7/2015</t>
  </si>
  <si>
    <t>292/QĐ-KKT ngày 18/6/2016</t>
  </si>
  <si>
    <t>293/QĐ-KKT ngày 18/6/2015</t>
  </si>
  <si>
    <t>294/QĐ-KKT ngày 18/6/2015</t>
  </si>
  <si>
    <t>ĐTM, số 3749/QĐ-UBND ngày 26/11/2013</t>
  </si>
  <si>
    <t>ĐTM, QĐ số 3275/QĐ-UBND ngày 19/8/2015</t>
  </si>
  <si>
    <t>Bò sữa Khánh Giang</t>
  </si>
  <si>
    <t>KH BVMT số 813/GXN-UBND ngày 10/11/2016</t>
  </si>
  <si>
    <t>06/TB-UBND ngày 02/2/2015</t>
  </si>
  <si>
    <t>881/GXN-UBND ngày 27/5/2016</t>
  </si>
  <si>
    <t>496/GXN-UBND ngày 21/4/2016</t>
  </si>
  <si>
    <t>1306/GXN-UBND ngày 30/6/2016</t>
  </si>
  <si>
    <t>1305/GXN-UBND ngày 30/6/2016</t>
  </si>
  <si>
    <t>1312/GXN-UBND ngày 9/11/2015</t>
  </si>
  <si>
    <t>90/TB-UBND ngày 25/9/2015</t>
  </si>
  <si>
    <t>HTX Nông sản Xuân An</t>
  </si>
  <si>
    <t>532/GXN-UBND ngày 13/7/2011</t>
  </si>
  <si>
    <t>445/XN-UBND ngày 20/6/2012</t>
  </si>
  <si>
    <t>06/TB-UBND ngày 10/01/2013</t>
  </si>
  <si>
    <t>số 132/TB-UBND ngày 20/11/2013</t>
  </si>
  <si>
    <t>số 157/TB-UBND ngày 19/12/2014</t>
  </si>
  <si>
    <t>số 158/TB-UBND ngày 30/12/2014</t>
  </si>
  <si>
    <t>số 102/TB-UBND ngày 19/09/2012</t>
  </si>
  <si>
    <t>số 79/TB-UBND ngày 21/05/2013</t>
  </si>
  <si>
    <t xml:space="preserve">số 156/TB-UBND ngày 15/12/2014 </t>
  </si>
  <si>
    <t xml:space="preserve">số 117/TB-UBND ngày 15/09/2014 </t>
  </si>
  <si>
    <t>Bùi Thị Thơ</t>
  </si>
  <si>
    <t>71/TB-UBND ngày 15/11/2015</t>
  </si>
  <si>
    <t>Đề án BVMT đơn giản số 2344/UBND-TNMT ngày 04/02/2014</t>
  </si>
  <si>
    <t>ĐTM/ Đề án BVMT chi tiết</t>
  </si>
  <si>
    <t>IV.1</t>
  </si>
  <si>
    <t>IV.2</t>
  </si>
  <si>
    <t>V.1</t>
  </si>
  <si>
    <t>V.2</t>
  </si>
  <si>
    <t xml:space="preserve"> Cẩm Hưng</t>
  </si>
  <si>
    <t xml:space="preserve"> Cẩm Quang</t>
  </si>
  <si>
    <t xml:space="preserve"> Cẩm Thịnh</t>
  </si>
  <si>
    <t xml:space="preserve"> Cẩm Minh</t>
  </si>
  <si>
    <t xml:space="preserve"> Cẩm Trung</t>
  </si>
  <si>
    <t xml:space="preserve"> Cẩm Lĩnh</t>
  </si>
  <si>
    <t xml:space="preserve"> Cẩm Duệ</t>
  </si>
  <si>
    <t xml:space="preserve"> Cẩm Bình</t>
  </si>
  <si>
    <t xml:space="preserve"> Cẩm Nam</t>
  </si>
  <si>
    <t xml:space="preserve"> Cẩm Nhượng</t>
  </si>
  <si>
    <t xml:space="preserve"> Cẩm Thăng</t>
  </si>
  <si>
    <t xml:space="preserve"> Cẩm Thạch</t>
  </si>
  <si>
    <t xml:space="preserve"> Cẩm Huy</t>
  </si>
  <si>
    <t xml:space="preserve"> Cẩm Dương</t>
  </si>
  <si>
    <t xml:space="preserve"> Cẩm Mỹ</t>
  </si>
  <si>
    <t xml:space="preserve"> Cẩm Phúc</t>
  </si>
  <si>
    <t xml:space="preserve"> Cẩm Yên</t>
  </si>
  <si>
    <t xml:space="preserve"> Cẩm Lộc</t>
  </si>
  <si>
    <t xml:space="preserve"> Cẩm Thành</t>
  </si>
  <si>
    <t xml:space="preserve"> Cẩm Hòa</t>
  </si>
  <si>
    <t xml:space="preserve"> Cẩm Vịnh</t>
  </si>
  <si>
    <t xml:space="preserve"> Cẩm Sơn</t>
  </si>
  <si>
    <t xml:space="preserve"> Cẩm Hà</t>
  </si>
  <si>
    <t xml:space="preserve"> Cẩm Lạc</t>
  </si>
  <si>
    <t xml:space="preserve"> Cẩm Quan </t>
  </si>
  <si>
    <t xml:space="preserve"> TT Thiên Cầm</t>
  </si>
  <si>
    <t xml:space="preserve"> TT Cẩm Xuyên</t>
  </si>
  <si>
    <t>Xóm 1, xã Gia Phố, huyện Hương Khê</t>
  </si>
  <si>
    <t>1 hộ có BC đánh giá tác động môi trường, 2 hộ còn lại có cam kết</t>
  </si>
  <si>
    <t>05 </t>
  </si>
  <si>
    <t>04 </t>
  </si>
  <si>
    <t> 01</t>
  </si>
  <si>
    <t> 03</t>
  </si>
  <si>
    <t xml:space="preserve">646 
</t>
  </si>
  <si>
    <t>Quyết định phê duyệt ĐTM</t>
  </si>
  <si>
    <t>Tỷ lệ cao nhất</t>
  </si>
  <si>
    <t>Tỷ lệ thấp nhất</t>
  </si>
  <si>
    <r>
      <t xml:space="preserve">Đơn vị tính: </t>
    </r>
    <r>
      <rPr>
        <i/>
        <sz val="12"/>
        <rFont val="Times New Roman"/>
        <family val="1"/>
      </rPr>
      <t>Tấn/ngày</t>
    </r>
  </si>
  <si>
    <t>xã Xuân Thành và các xã lân cận (Xuân Yên, Xuân Mỹ, Tiên Điền, Thị trấn Nghi Xuân, Cổ Đạm)</t>
  </si>
  <si>
    <t>phường Sông Trí, thị xã Kỳ Anh</t>
  </si>
  <si>
    <r>
      <t>Công suất thiết kế</t>
    </r>
    <r>
      <rPr>
        <sz val="12"/>
        <rFont val="Times New Roman"/>
        <family val="1"/>
      </rPr>
      <t xml:space="preserve"> (</t>
    </r>
    <r>
      <rPr>
        <i/>
        <sz val="12"/>
        <rFont val="Times New Roman"/>
        <family val="1"/>
      </rPr>
      <t>tấn/ngày đêm</t>
    </r>
    <r>
      <rPr>
        <sz val="12"/>
        <rFont val="Times New Roman"/>
        <family val="1"/>
      </rPr>
      <t>)</t>
    </r>
  </si>
  <si>
    <r>
      <t>Công suất xử lý thực tế</t>
    </r>
    <r>
      <rPr>
        <i/>
        <sz val="12"/>
        <rFont val="Times New Roman"/>
        <family val="1"/>
      </rPr>
      <t xml:space="preserve"> (tấn/ngày đêm)</t>
    </r>
  </si>
  <si>
    <t>Đơn vị vận hành/quản lý</t>
  </si>
  <si>
    <t>Thông tin liên hệ</t>
  </si>
  <si>
    <t>Công nghệ xử lý</t>
  </si>
  <si>
    <t>Công ty CP Tư vấn xây dựng Quản lý môi trường đô thị Kỳ Anh</t>
  </si>
  <si>
    <t>Tổ dân phố Hưng Thịnh- phường Sông Trí- TX Kỳ Anh, Ông Lê Quang Hòa-GĐ, ĐT: 0975.265.365</t>
  </si>
  <si>
    <t>Quyết định số 3853/QĐ-UBND ngày 08/12/2014 của UBND tỉnh Hà Tĩnh phê duyệt BC ĐTM</t>
  </si>
  <si>
    <t>Công nghệ Nhật Bản, đốt bằng không khí tự nhiên; có 02 buồng đốt, hệ thống lấy khí, lọc và thoát khí thải; chưa đánh giá khả năng đáp ứng theo QCVN 61-MT:2016/BTNMT, chưa thực hiện quan trắc bảo vệ môi trường định kỳ.</t>
  </si>
  <si>
    <t>Thôn Xuân Hải, xã Thạch Bằng, huyện Lộc Hà</t>
  </si>
  <si>
    <t>Tháng 01/2015</t>
  </si>
  <si>
    <t>HTX môi trường xã Thạch Bằng, huyện Lộc Hà</t>
  </si>
  <si>
    <t>Xã Thạch Bằng, huyện Lộc Hà, tỉnh Hà Tĩnh</t>
  </si>
  <si>
    <t>Lò đốt rác sinh hoạt SANKYO, công nghệ Nhật Bản</t>
  </si>
  <si>
    <t>Xã Thạch Bằng, huyện Lộc Hà</t>
  </si>
  <si>
    <t>Thôn Nam Sơn,  xã Cương Gián, huyện Nghi Xuân</t>
  </si>
  <si>
    <t xml:space="preserve">HTX dịch vụ môi trường Tân Phát </t>
  </si>
  <si>
    <t>Bà Phan Thị Lý, Giám đốc HTX; SĐT: 0911.482.487</t>
  </si>
  <si>
    <t>Công nghệ sản xuất trong nước, có hệ thống xử lý khí thải (ống khói lọc, thoát khí) chưa thực hiện phân tích khí thải, đánh giá khả năng đáp ứng theo QCVN 61-MT:2016/BTNMT, chưa thực hiện quan trắc bảo vệ môi trường định kỳ.</t>
  </si>
  <si>
    <t>Lò đốt  rác thải sinh hoạt Sankyo GF-1500</t>
  </si>
  <si>
    <t>Tổ dân phố 4, Thị trấn Nghi Xuân, Huyện Nghi Xuân, Hà Tĩnh; Ông Hoàng Văn Hải, Giám đốc; SĐT: 0947.596.999</t>
  </si>
  <si>
    <t>Quyết định số 3563/QĐ-UBND ngày 14/9/2015 của Ủy ban nhân dân tỉnh về việc phê duyệt BC ĐTM</t>
  </si>
  <si>
    <t>Công nghệ trong nước, có hệ thống xử lý khí thải; theo kết quả quan trắc phân tích khí thải của công ty thì các thông số đều nằm trong giới hạn cho phép so với QCVN 61-MT:2016/BTNMT (ngoài trừ thông số đioxin/furan chưa có kết quả phân tích)</t>
  </si>
  <si>
    <t>Xã Phù Việt, huyện Thạch Hà</t>
  </si>
  <si>
    <t>Tháng 11/2016</t>
  </si>
  <si>
    <t>HTX Môi trường xã Phù Việt</t>
  </si>
  <si>
    <t>UBND xã Phù Việt, huyện Thạch Hà; ĐT: 0912 918 459</t>
  </si>
  <si>
    <t>Chưa thực hiện</t>
  </si>
  <si>
    <t>Tháng 5/2017</t>
  </si>
  <si>
    <t>HTX dịch vụ MT thị trấn Đức Thọ</t>
  </si>
  <si>
    <t xml:space="preserve">Xã Xuân Hải, Xuân Yên, huyện Nghi Xuân </t>
  </si>
  <si>
    <t>Xã Xuân Yên, huyện Nghi Xuân, tỉnh Hà Tĩnh</t>
  </si>
  <si>
    <t>LÒ ĐỐT CHẤT THẢI RẮN SINH HOẠT ĐÃ ĐƯỢC CHẤP THUẬN CHỦ TRƯƠNG ĐẦU TƯ HOẶC ĐANG ĐỀ XUẤT, THẨM ĐINH</t>
  </si>
  <si>
    <t>Tại bãi chôn lấp rác thải Phượng Thành</t>
  </si>
  <si>
    <t>4-5</t>
  </si>
  <si>
    <t>8-10</t>
  </si>
  <si>
    <t>Giấy xác nhận đăng ký kế hoạch BVMT số 436/STNMT-CCMT ngày 19/9/2016 của Sở TNMT. Đơn vị chưa có kết quả quan trắc định kỳ.</t>
  </si>
  <si>
    <t>?ĐTM</t>
  </si>
  <si>
    <r>
      <t>1 bể biogas 700m</t>
    </r>
    <r>
      <rPr>
        <vertAlign val="superscript"/>
        <sz val="10"/>
        <color indexed="8"/>
        <rFont val="Times New Roman"/>
        <family val="1"/>
      </rPr>
      <t>3</t>
    </r>
    <r>
      <rPr>
        <sz val="10"/>
        <color indexed="8"/>
        <rFont val="Times New Roman"/>
        <family val="1"/>
      </rPr>
      <t>, 3 hồ lắng sinh học 500m</t>
    </r>
  </si>
  <si>
    <r>
      <t>1 bể biogas 650m</t>
    </r>
    <r>
      <rPr>
        <vertAlign val="superscript"/>
        <sz val="10"/>
        <color indexed="8"/>
        <rFont val="Times New Roman"/>
        <family val="1"/>
      </rPr>
      <t>3</t>
    </r>
    <r>
      <rPr>
        <sz val="10"/>
        <color indexed="8"/>
        <rFont val="Times New Roman"/>
        <family val="1"/>
      </rPr>
      <t>, 3 hồ lắng sinh học 500m</t>
    </r>
  </si>
  <si>
    <r>
      <t>4 bể biogas composete, 1 bể xây thể tích 100m</t>
    </r>
    <r>
      <rPr>
        <vertAlign val="superscript"/>
        <sz val="10"/>
        <color indexed="8"/>
        <rFont val="Times New Roman"/>
        <family val="1"/>
      </rPr>
      <t>3</t>
    </r>
    <r>
      <rPr>
        <sz val="10"/>
        <color indexed="8"/>
        <rFont val="Times New Roman"/>
        <family val="1"/>
      </rPr>
      <t>, 3 hồ lắng sinh học 1000m</t>
    </r>
    <r>
      <rPr>
        <vertAlign val="superscript"/>
        <sz val="10"/>
        <color indexed="8"/>
        <rFont val="Times New Roman"/>
        <family val="1"/>
      </rPr>
      <t>2</t>
    </r>
  </si>
  <si>
    <r>
      <t>1 bể biogas 1500m</t>
    </r>
    <r>
      <rPr>
        <vertAlign val="superscript"/>
        <sz val="10"/>
        <color indexed="8"/>
        <rFont val="Times New Roman"/>
        <family val="1"/>
      </rPr>
      <t>3</t>
    </r>
    <r>
      <rPr>
        <sz val="10"/>
        <color indexed="8"/>
        <rFont val="Times New Roman"/>
        <family val="1"/>
      </rPr>
      <t>, 3 hồ lắng sinh học 500m</t>
    </r>
  </si>
  <si>
    <r>
      <t>Đánh giá việc đáp ứng các tiêu chí QH</t>
    </r>
    <r>
      <rPr>
        <b/>
        <i/>
        <sz val="12"/>
        <color indexed="8"/>
        <rFont val="Times New Roman"/>
        <family val="1"/>
      </rPr>
      <t xml:space="preserve"> </t>
    </r>
    <r>
      <rPr>
        <i/>
        <sz val="10"/>
        <color indexed="8"/>
        <rFont val="Times New Roman"/>
        <family val="1"/>
      </rPr>
      <t>(khoảng cách đến khu dân cư gần nhất, đến nguồn cấp nước sinh hoạt)</t>
    </r>
  </si>
  <si>
    <t>KH BVMT/ Cam kết BVMT/ Đề án BVMT đơn giản</t>
  </si>
  <si>
    <t>Đã đóng cửa đúng quy trình</t>
  </si>
  <si>
    <t>Địa điểm</t>
  </si>
  <si>
    <t>Tổng hợp các khoản thu từ đất trong giai đoạn 2014-2016</t>
  </si>
  <si>
    <t>Hiện trạng các bãi trung chuyển chất thải rắn trên địa bàn tỉnh</t>
  </si>
  <si>
    <t>Tổng hợp hiện trạng chăn nuôi lợn, bò quy mô hộ gia đình trên địa bàn tỉnh</t>
  </si>
  <si>
    <t>Lĩnh vực đất đai</t>
  </si>
  <si>
    <t>Lĩnh vực bảo vệ môi trường</t>
  </si>
  <si>
    <t xml:space="preserve">Đánh giá kết quả các nhiệm vụ, chỉ tiêu cụ thể theo đề án quản lý chất thải rắn tại Nghị quyết số 132/2010/NQ-HĐND </t>
  </si>
  <si>
    <t>Chủ đầu tư/đơn vị quản lý</t>
  </si>
  <si>
    <t>Theo quy hoạch</t>
  </si>
  <si>
    <t>Diện tích (ha)</t>
  </si>
  <si>
    <t>Thời gian đóng cửa</t>
  </si>
  <si>
    <t>Hiện trạng hoạt động</t>
  </si>
  <si>
    <t>Hồ sơ môi trường</t>
  </si>
  <si>
    <t>Quy mô diện tích (ha)</t>
  </si>
  <si>
    <t>Công suất thiết kế (tấn/ngày đêm)</t>
  </si>
  <si>
    <t>Công suất thực tế (tấn/ngày đêm)</t>
  </si>
  <si>
    <t>Lò đốt CTNH hoạt động với công suất 1.000 kg/giờ, có hệ thống xử lý khí thải lò đốt 
(một số hộ dân quá dân</t>
  </si>
  <si>
    <t>Cơ sở, địa điểm</t>
  </si>
  <si>
    <t>Xã Đức Hòa, huyện Đức Thọ</t>
  </si>
  <si>
    <t>Phạm vi xử lý</t>
  </si>
  <si>
    <t>Tên cơ sở</t>
  </si>
  <si>
    <t>766 QĐ/KCM 13/11/2001 và  2927/QĐ-UBND
17/9/2009</t>
  </si>
  <si>
    <t>438 QĐ/KCM ngày 27/6/2002</t>
  </si>
  <si>
    <t xml:space="preserve">932/QĐ-UBND ngày 30/3/2012 </t>
  </si>
  <si>
    <t>539 QĐ/KCM  ngày 23/8/2001</t>
  </si>
  <si>
    <t>933/QĐ-UBND ngày 30/3/2012</t>
  </si>
  <si>
    <t>Báo cáo Sơ bộ</t>
  </si>
  <si>
    <t>407/GXN-UBND ngày 13/6/2016</t>
  </si>
  <si>
    <t xml:space="preserve">586/STNMT-CCMT ngày  12/12/2016 </t>
  </si>
  <si>
    <t>1748/QĐ-UBND
ngày 27/6/2007</t>
  </si>
  <si>
    <t>4084/QĐ-UBND ngày 23/12/2011</t>
  </si>
  <si>
    <t>705/QĐ-BTNMT ngày 31/3/2015</t>
  </si>
  <si>
    <t xml:space="preserve">Phạm Hùng Sơn  </t>
  </si>
  <si>
    <t>CK BVMT 172/TB ngày 17/12/201BQLHHT xác nhận</t>
  </si>
  <si>
    <t>ĐTM 1220/QĐ-UBND ngày 05/5/2017</t>
  </si>
  <si>
    <t>ĐTM sơ bộ</t>
  </si>
  <si>
    <t>Công ty CP Chăn nuôi Mitraco</t>
  </si>
  <si>
    <t>Kỳ Phong, Kỳ Anh</t>
  </si>
  <si>
    <t>Không lót bát hồ chứa nước thải</t>
  </si>
  <si>
    <t>HTX Chăn nuôi lợn nái Bình An</t>
  </si>
  <si>
    <t>Kỳ Bắc, Kỳ Anh</t>
  </si>
  <si>
    <t>Thạch Mỹ, Lộc Hà</t>
  </si>
  <si>
    <t>Cẩm Minh, Cẩm Xuyên</t>
  </si>
  <si>
    <t>Công ty TNHH MTV Tịnh Toàn</t>
  </si>
  <si>
    <t>Cẩm Thăng, Cẩm Xuyên</t>
  </si>
  <si>
    <t>27/QĐ-XPVPHC</t>
  </si>
  <si>
    <t>Sơn Tiến, Hương Sơn</t>
  </si>
  <si>
    <t>29/QĐ-XPVPHC</t>
  </si>
  <si>
    <t>Nguyễn Văn Sửu</t>
  </si>
  <si>
    <t>Tân Lộc, Lộc Hà</t>
  </si>
  <si>
    <t>30/QĐ-XPVPHC</t>
  </si>
  <si>
    <t>HTX Chăn nuôi và DV Chế biến thủy sản Phong Thành</t>
  </si>
  <si>
    <t>Xuân Mỹ, Nghi Xuân</t>
  </si>
  <si>
    <t>31/QĐ-XPVPHC</t>
  </si>
  <si>
    <t>Cẩm Sơn, Cẩm Xuyên</t>
  </si>
  <si>
    <t>32/QĐ-XPVPHC</t>
  </si>
  <si>
    <t>Công ty CP Đầu tư và XD số 1 Hà Tĩnh</t>
  </si>
  <si>
    <t>sản xuất VLXD</t>
  </si>
  <si>
    <t>33/QĐ-XPVPHC</t>
  </si>
  <si>
    <t>Công ty CP XD Đại Thắng</t>
  </si>
  <si>
    <t>Thạch Khê, Thạch Hà</t>
  </si>
  <si>
    <t>34/QĐ-XPVPHC</t>
  </si>
  <si>
    <t>Công ty CP đầu tư và xD 1 Hà Tĩnh</t>
  </si>
  <si>
    <t>Không thực hiện báo cáo hoạt động xả nước thải</t>
  </si>
  <si>
    <t>39/QĐ-XPVPHC</t>
  </si>
  <si>
    <t>Công ty CP chăn nuôi Bình Hà</t>
  </si>
  <si>
    <t>xã Cẩm Quan- Cẩm Xuyên và Kỳ Tây, Kỳ Lạc- Kỳ Anh</t>
  </si>
  <si>
    <t>Không thực hiện đầy đủ các nội dung theo báo cáo ĐTM được phê duyệt</t>
  </si>
  <si>
    <t>890/QĐ-UBND</t>
  </si>
  <si>
    <t>Cẩm Dương, Cẩm Xuyên</t>
  </si>
  <si>
    <t>42/QĐ-XPVPHC</t>
  </si>
  <si>
    <t>Bãi Chôn lấp CTR tại phường Văn Yên</t>
  </si>
  <si>
    <t>Bãi Chôn lấp CTR tại Cồn Ô</t>
  </si>
  <si>
    <t>Bãi chôn lấp thị trấn Nghèn</t>
  </si>
  <si>
    <t>Khối phố 14, thị trấn Phố Châu, huyện Hương Sơn</t>
  </si>
  <si>
    <t>Xã Tùng Ảnh, Đức Long, Đức Hòa - huyện Đức Thọ</t>
  </si>
  <si>
    <t>Không có</t>
  </si>
  <si>
    <t>-</t>
  </si>
  <si>
    <t>Năm 2000</t>
  </si>
  <si>
    <t>Năm 2008</t>
  </si>
  <si>
    <t>Năm 2030</t>
  </si>
  <si>
    <t>Năm 2005</t>
  </si>
  <si>
    <t>Năm 2001</t>
  </si>
  <si>
    <t>Năm 2017</t>
  </si>
  <si>
    <t>Năm 1999</t>
  </si>
  <si>
    <t>Năm 2002</t>
  </si>
  <si>
    <t>Công nghệ, hiện trạng hoạt động</t>
  </si>
  <si>
    <t>- Bãi chôn lấp hình thành tự phát;
- Chôn lấp cắt lớp kết hợp xử lý bằng chế phẩm sinh học, cụ thể: chôn lấp lộ thiên, đốt, san gạt, định kỳ phun chế phẩm sinh học, sau đó lu lèn (thực hiện việc san, lấp đất và phun phế phẩm định kỳ 2 lần/tháng); Không có lớp lót đáy và hệ thống xử lý nước rỉ rác</t>
  </si>
  <si>
    <t>- Quy hoạch bãi chôn lấp hợp vệ sinh;
- Gồm 4 ô chôn lấp có diện tích đáy 03 ô đầu 4.631,2m2/mỗi ô, ô thứ 4 là 4.843,7 m2, chiều cao mỗi ô 7m; tổng diện tích hữu ích là 1,87 ha (tương đương thể tích là 131.161m3); các ô được lót đáy bằng bạt HDPE, có hệ thống thu gom và xử lý nước rỉ rác</t>
  </si>
  <si>
    <t>Nguồn số liệu: Tổng hợp từ báo cáo của Ủy ban nhân dân tỉnh, Sở Tài nguyên và môi trường và các sở, ban, ngành, địa phương liên quan</t>
  </si>
  <si>
    <t>179QĐ/KCM ngày 26/3/2002</t>
  </si>
  <si>
    <t>Đóng cửa tháng 10/2010, nhưng chưa đúng quy trình</t>
  </si>
  <si>
    <t>- Bãi chôn lấp;
- Đã thực hiện lu lèn, trồng cây xanh;
- Đã hoàn thành thủ tục đóng cửa, nhưng chưa được đầu tư xử lý đóng cửa theo đúng quy trình kỹ thuật.</t>
  </si>
  <si>
    <t>- Chôn lấp hợp vệ sinh;
- Đã đầu tư cơ sở hạ tầng gồm: nhà bảo vệ, trạm cân, giếng nước cấp, mương thoát nước mưa, 2 hồ sinh học 657m2, khu chôn lấp (khu phía đông đã dừng chôn lấp, phía Tây đang triển khai chôn lấp); 
- Phương pháp xử lý: chôn lấp cắt lớp kết hợp xử lý bằng chế phẩm vi sinh; san gạt lộ thiên, định kỳ phun chế phẩm sinh học, lu lèn và đổ một lớp đất 0,5 đến 0,7m trên bề mặt.</t>
  </si>
  <si>
    <t>- Bãi chôn lấp hình thành tự phát;
- Đã đóng cửa, thực hiện lu lèn và hoàn trả mặt bằng.</t>
  </si>
  <si>
    <t>- Bãi chôn lấp hình thành tự phát;
- Hết khả năng lưu chứa rác;
- Dừng sử dụng từ tháng 11/2015.</t>
  </si>
  <si>
    <t>- Quy hoạch bãi chôn lấp hợp vệ sinh;
- Đã đầu tư 03 ô chôn lấp có tổng diện tích hữu ích là 18.968m2, trung bình lớp chôn lấp 5m; Các công trình phụ trợ như đường giao thông nội bộ, cây xanh, nhà bảo vệ.
- Hiện khu xử lý chưa được xây dựng đồng bộ, đặc biệt là hồ sinh học, hệ thống xử lý nước rỉ rác, máy móc thiết bị xử lý vì vậy đã gây ô nhiễm môi trường;
- Tỷ lệ chôn lấp 60%</t>
  </si>
  <si>
    <t>- Bãi chôn lấp hình thành tự phát;
- Không có lớp lót đáy và hệ thống xử lý nước rỉ rác;
- Tỷ lệ lấp đầy đạt trên 70%.</t>
  </si>
  <si>
    <t>- Bãi chôn lấp hình thành tự phát;
- Hố chôn lấp có lớp lót đáy chống thấm và hệ thống thu gom, xử lý nước rỉ rác, hố lắng và 03 hồ sinh học xử lý nước thải trước khi thải ra môi trường; đến nay đã lấp đầy;
- Từ tháng 11/2016 hạn chế lượng rác đưa vào.</t>
  </si>
  <si>
    <t>- Quy hoạch bãi chôn lấp hợp vệ sinh;
- Theo thiết kế các hố chôn có lót đáy và thành hố bằng vải địa kỹ thuật HDPE; có hệ thống thu gom, xử lý nước rỉ rác; địa điểm xây dựng đảm bảo khoảng cách; Tỷ lệ chôn lấp dự kiến 15%
- Đang giải phóng mặt bằng chuẩn bị đầu tư XD</t>
  </si>
  <si>
    <t>- Quy hoạch bãi chôn lấp hợp vệ sinh;
- Ô chôn lấp có lớp lót đáy nhưng đã  bị hư hỏng không còn tác dụng; hệ thống thu gom nước rỉ rác không đạt yêu cầu.</t>
  </si>
  <si>
    <t>- Bãi chôn lấp hình thành tự phát;
- Chôn lấp cắt lớp kết hợp xử lý bằng chế phẩm sinh học; Ô chôn lấp chưa được lót đáy, hệ thống thu gom, xử lý nước rỉ rác chưa đảm bảo.</t>
  </si>
  <si>
    <t xml:space="preserve">- Bãi chôn lấp hình thành tự phát;
- Không có lớp lót đáy và hệ thống xử lý nước rỉ rác; Nằm cạnh sông Ngàn Sâu nên tiềm ẩn nguy cơ ô nhiễm môi trường nước khi trời mưa, nước từ bãi rác chảy tràn xuống sông;
- Tỷ lệ lấp đầy trên 80%; </t>
  </si>
  <si>
    <t>Khối lượng phát sinh</t>
  </si>
  <si>
    <t>Khối lượng thu gom</t>
  </si>
  <si>
    <t>500
GĐ1: 240</t>
  </si>
  <si>
    <t>CN</t>
  </si>
  <si>
    <t>Số cơ sở chăn nuôi quy mô hộ gia đình</t>
  </si>
  <si>
    <t>Số cơ sở xây dựng bể biogas</t>
  </si>
  <si>
    <t>Số hộ chăn nuôi có xây dựng nhà ủ phân/hầm chứa phân có mái che</t>
  </si>
  <si>
    <t>Số hộ chăn nuôi trên 30 con có Kế hoạch BVMT</t>
  </si>
  <si>
    <t>Nhiệm vụ năm 2010 - 2011</t>
  </si>
  <si>
    <t>Tập trung xử lý chất thải rắn cho thành phố Hà Tĩnh</t>
  </si>
  <si>
    <t>Giai đoạn này đã được HĐND tỉnh kiểm tra đánh giá năm 2013</t>
  </si>
  <si>
    <t>Nâng cấp xây dựng các khu xử lý chất thải rắn, bãi rác hiện có: Huyện Cẩm Xuyên, Thạch Hà, Kỳ Anh, Hồng Lĩnh.</t>
  </si>
  <si>
    <t xml:space="preserve">Khuyến khích, nhân rộng và xây dựng chính sách, hỗ trợ các Công ty dịch vụ môi trường, HTX, tổ đội môi trường đang hoạt động có hiệu quả trên địa bàn tỉnh Hà Tĩnh. </t>
  </si>
  <si>
    <t>Hoàn thành điều chỉnh, bổ sung quy hoạch quản lý chất thải rắn trên địa bàn tỉnh Hà Tĩnh.</t>
  </si>
  <si>
    <t>UBND tỉnh đã phê duyệt điều chỉnh Đồ án Quy hoạch quản lý chất thải rắn đô thị trên địa bàn tỉnh Hà Tĩnh đến năm 2020 và định hướng đến năm 2030 tại Quyết định số 418/QĐ-UBND ngày 04/02/2013</t>
  </si>
  <si>
    <t>Đạt so với tiến độ</t>
  </si>
  <si>
    <t>Tiến hành xây dựng các khu xử lý chất thải rắn có cấp huyện, thành phố, thị xã hoặc liên vùng theo quy hoạch điều chỉnh, bổ sung được phê duyệt.</t>
  </si>
  <si>
    <t>Xây dựng kiện toàn cơ chế, mô hình quản lý, thu gom, xử lý chất thải rắn cho các huyện, thành phố, thị xã.</t>
  </si>
  <si>
    <t xml:space="preserve">Mới chú trọng đến việc nhận rộng mô hình thu gom, xử lý chất thải rắn. Chưa có  cơ chế chính sách tổng thể về mô hình quản lý chất thải rắn trên địa bàn - từ khâu thu gom, vận hành, quản lý, đào tạo, cơ sở vật chất. </t>
  </si>
  <si>
    <t>Tiến hành xây dựng 70% trạm trung chuyển tại các xã thuộc các huyện.</t>
  </si>
  <si>
    <t>Xây dựng và đưa vào sử dụng hệ thống xử lý thải y tế tại các bệnh viện.</t>
  </si>
  <si>
    <t>Triển khai đầu tư xây dựng được 16 hệ thống xử lý chất thải rắn y tế ở 15 bệnh viện công lập và 01 bệnh viện tư nhân, gồm: Bệnh viện Đa khoa tỉnh, Bệnh viện Phổi; các bệnh viện đa khoa tuyến huyện: Hồng Lĩnh, Nghi Xuân, Đức Thọ, Vũ Quang, Hương Sơn, Hương Khê, Can Lộc, Lộc Hà, Thạch Hà, Cẩm Xuyên, Kỳ Anh, thành phố Hà Tĩnh,  Bệnh viện đa khoa khu vực cửa khẩu Quốc tế Cầu Treo và Bệnh viện đa khoa Sài Gòn - Hà Tĩnh</t>
  </si>
  <si>
    <t>Đã đầu tư được hệ thống xử lý chất thải rắn y tế ở 16 /20 bệnh viện chiếm tỷ lệ 80%</t>
  </si>
  <si>
    <t>Trang bị phương tiện phù hợp để thực hiện công tác thu gom và vận chuyển chất thải rắn của xã về khu xử lý tập trung của huyện, thành phố, thị xã.</t>
  </si>
  <si>
    <t>Từ năm 2012 - 2016, UBND tỉnh giao Sở Tài nguyên và Môi trường chủ trì thực hiện mua sắm trạng thiết bị hỗ trợ cho các xã trên địa bàn toàn tỉnh với số lượng 445 xe đẩy tay, 207 thùng rác. Ngoài ra, một số địa phương hỗ trợ mua xe đẩy tay cho các HTX, đội VSMT như: huyện Thạch Hà hỗ trợ mỗi HTX, đội VSMT 5 xe đẩy tay, hỗ trợ kinh phí ra mắt HTX và mua sắm một số trang thiết bị ban đầu tạo điều kiện để các tổ chức ra đời hoạt động có hiệu quả, huyện Vũ Quang hỗ trợ kinh phí 5 triệu đồng/HTX,...</t>
  </si>
  <si>
    <t>Đạt kết quả tốt</t>
  </si>
  <si>
    <t>Xã hội hóa toàn bộ khâu thu gom và vận chuyển chất thải rắn tại các thị trấn, các xã của các huyện.</t>
  </si>
  <si>
    <t>Đến năm 2015, xây dựng xong cơ sở dữ liệu và hệ thống quan trắc chất thải rắn trên địa bàn tỉnh.</t>
  </si>
  <si>
    <t>100% tổng lượng chất thải rắn sinh hoạt đô thị phát sinh được thu gom và xử lý đảm bảo môi trường, trong đó 60% được tái chế, tái sử dụng, thu hồi năng lượng hoặc sản xuất phân hữu cơ.</t>
  </si>
  <si>
    <t>Đến năm 2015, có 93,3 % chất thải rắn đô thị được thu gom và xử lý. Theo thống kê có 46,25 % lượng rác đưa về Nhà máy được tái chế, tái sử dụng, trong đó có 45% lượng rác hữu cơ được chế biến thành phân hữu cơ, 1,25% là các chất có thải tái chế như nhựa, kim loại, .... Tỷ lệ tái chế, tái sử dụng là 52,06*46,25%=24,07% (lượng rác thu gom về Nhà máy để xử lý gồm các khu vực thành phố Hà Tĩnh, thị xã Kỳ Anh, huyện Cẩm Xuyên chiếm tỷ lệ 52,06%)</t>
  </si>
  <si>
    <t>50% tổng lượng chất thải rắn xây dựng phát sinh tại các đô thị được thu gom xử lý, trong đó 30% được thu hồi để tái sử dụng hoặc tái chế.</t>
  </si>
  <si>
    <t>Hiện nay, chất thải rắn xây dựng tại các đô thị đang thu gom lẫn cùng chất thải rắn sinh hoạt. Do việc trộn lẫn nên công tác thống kê lượng chất thải rắn này khó thực hiện được. Vì vậy, chỉ tiêu này lấy theo kết quả mục III.1</t>
  </si>
  <si>
    <t>30% bùn bể phốt của thành phố và 10% của các đô thị còn lại được thu gom và xử lý đảm bảo môi trường.</t>
  </si>
  <si>
    <t>Hiện nay, trên địa bàn toàn tỉnh mới chỉ có Nhà máy xử lý rác tại xã Kỳ Tân có công nghệ xử lý bùn bể phốt. Chất thải từ bể phốt được các hộ gia đình thuê các đơn vị có dịch vụ về môi trường để xử lý</t>
  </si>
  <si>
    <t xml:space="preserve">Chưa đạt </t>
  </si>
  <si>
    <t>Giảm 40% khối lượng túi nilon sử dụng tại các siêu thị và trung tâm thương mại so với năm 2010.</t>
  </si>
  <si>
    <t>Hiện nay, trên địa bàn tỉnh có 02 Siêu thị và 01 Trung tâm thương mại (nằm trên địa bàn thành phố Hà Tĩnh) đã được Sở Công Thương cấp phép hoạt động. Về khối lượng sử dụng túi nilon chưa được thông kê để làm cơ sở đánh giá</t>
  </si>
  <si>
    <t>50% các đô thị có công trình tái chế chất thải rắn thực hiện phân loại tại hộ gia đình.</t>
  </si>
  <si>
    <t>Hiện nay, công tác này chỉ dừng lại ở mức độ triển khai thí điểm ở một số phường, xã trên địa bàn thành phố Hà Tĩnh, huyện Nghi Xuân. Tuy nhiên, việc triển khai gặp khó khăn, bất cập là rác khi được phân loại thì đưa về khu vực xử lý lại đổ chung vì vậy không có hiệu quả</t>
  </si>
  <si>
    <t>80% tổng lượng chất thải rắn công nghiệp không nguy hại phát sinh được thu gom và xử lý đảm bảo môi trường, trong đó 70% được thu hồi để tái sử dụng và tái chế.</t>
  </si>
  <si>
    <t>60% tổng lượng chất thải rắn nguy hại phát sinh tại các khu công nghiệp được xử lý đảm bảo môi trường.</t>
  </si>
  <si>
    <t>100% lượng chất thải rắn y tế được thu gom và xử lý đảm bảo môi trường.</t>
  </si>
  <si>
    <t>100% chất thải rắn y tế đã được thu gom và phân khu vực về xử lý tại 16 bệnh viện có hệ thống xử lý như đã nêu tại mục II,5</t>
  </si>
  <si>
    <t>Đạt yêu cầu</t>
  </si>
  <si>
    <t>40% lượng chất thải rắn phát sinh tại các điểm dân cư nông thôn và 50% tại các làng nghề được thu gom và xử lý đảm bảo môi trường.</t>
  </si>
  <si>
    <t>Đến năm 2015, có 83,61 % chất thải rắn nông thôn, làng nghề được thu gom và xử lý.</t>
  </si>
  <si>
    <t>100% các bãi rác gây ô nhiễm môi trường nghiêm trọng theo Quyết định số 64/2003/QĐ-TTg ngày 22/4/2003 của Thủ tướng Chính phủ được xử lý.</t>
  </si>
  <si>
    <t>Thực hiện QĐ 64, UBND thành phố đã thực hiện Dự án đóng cửa và xử lý ô nhiễm môi trường bãi rác Cồn Ô, thành phố Hà Tĩnh và rút ra khỏi danh sách các cơ sở gây ô nhiễm môi trường nghiêm trọng trong năm 2013, Hoàn thành chỉ tiêu 100%</t>
  </si>
  <si>
    <t>Đã triển khai thí điểm tại phường Trần Phú- thành phố Hà Tĩnh và chợ Hà Tĩnh nhưng chưa triển khai nhân rộng. UBND tỉnh đã ban hành QĐ số 36/2013/QĐ-UBND ngày 15/8/2013 quy định bảo vệ môi trường trên địa bàn tỉnh Hà Tĩnh trong đó quy định về phân loại chất thải rắn tại nguồn; lồng ghép hướng dẫn phân loại CTR tại nguồn trong các văn bản hướng dẫn thực hiện các tiêu chí môi trường trong xây dựng nông thôn mới. Tuy nhiên, chưa xây dựng các văn bản quy định riêng về phân loại CTR tại nguồn; việc triển khai thực hiện phân loại CTR tại nguồn còn hạn chế.</t>
  </si>
  <si>
    <t>Theo quy hoạch thì đến năm 2020 các khu xử lý chất thải rắn đô thị của địa phương vẫn áp dụng công nghệ chôn lấp. Chỉ có huyện Can Lộc điều chỉnh sang Nhà máy xử lý công nghệ cao tuy nhiên chỉ mới kêu gọi nhà đầu tư.</t>
  </si>
  <si>
    <t>- Thực hiện xử lý triệt để bãi chôn lấp rác thải gây ô nhiễm môi trường nghiêm trọng theo Quyết định số 64/2003/QĐ-TTg
- Phục hồi, nâng cấp các bãi chôn lấp chất thải rắn trên toàn tỉnh đạt tiêu chuẩn môi trường.</t>
  </si>
  <si>
    <t>UBND tỉnh đã ban hành Kế hoạch số 252/KH-UBND ngày 11/8/2016 về việc triển khai Thông tư liên tịch số 05/2016/TTLT-BNNPTNT-BTNMT ngày 16/5/2016 về hướng dẫn thu gom, vận chuyển và xử lý bao gói thuốc bảo vệ thực vật sau sử dụng trên địa bàn Hà Tĩnh.</t>
  </si>
  <si>
    <t>Chưa đạt</t>
  </si>
  <si>
    <t>Chương trình tuyên truyền giáo duc, nâng cao nhận thưc cộng đồng, ý thưc chấp hành của các tổ chức, doanh nghiệp và người dân trong việc giữ gìn vệ sinh, bảo vệ môi trường nói chung và quản lý, xử lý chất thải rắn nói riêng được triển khai thường xuyên thông qua các chương trình phát thanh, truyền hình, qua các kênh báo chí và qua các buổi mít tinh, ra quân làm vệ sinh môi trường nhân các ngày lễ lớn, chiến dịch về môi trường; đồng thời đã kịp thời nhân rộng các điển hình tiên tiến và lên án, phê phán những hành vi vi pham các quy định về bảo vệ môi trường trên địa bàn</t>
  </si>
  <si>
    <t>Đã ban hành văn bản hướng dẫn quy hoạch trạm trung chuyển chất thải rắn trong Quy hoạch nông thôn mới;  tập huyện về quản lý đầu tư xây dựng trong đó có hướng dẫn về bộ đơn giá công ích trên địa bàn tỉnh Hà Tĩnh. Tuy nhiên, chưa có hệ thống hóa về tiêu chuẩn, quy chuẩn, hướng dẫn kỹ thuật, cơ chế chính sách, thể chế.... về quản lý chất thải rắn để tuyến truyền cho các huyện, thành phố, thị xã</t>
  </si>
  <si>
    <t>Số xe tải các loại chở rác</t>
  </si>
  <si>
    <t>Chưa lập</t>
  </si>
  <si>
    <t>Số cơ sở</t>
  </si>
  <si>
    <t>Tỷ lệ thu gom chất thải rắn sinh hoạt trên địa bàn tỉnh giai đoạn 2014-2016</t>
  </si>
  <si>
    <t>Tổng hợp các công ty, hợp tác xã, tổ hợp tác, đội vệ sinh môi trường trên địa bàn tỉnh</t>
  </si>
  <si>
    <t>Hiện trạng các bãi chôn lấp chất thải rắn sinh hoạt trên địa bàn tỉnh</t>
  </si>
  <si>
    <t>Hiện trạng các nhà máy xử lý chất thải trên địa bàn tỉnh</t>
  </si>
  <si>
    <t>Hiện trạng các lò đốt chất thải rắn sinh hoạt trên địa bàn tỉnh</t>
  </si>
  <si>
    <t>Đánh giá kết quả các chương trình được giao theo đề án quản lý chất thải rắn tại Nghị quyết số 132/2010/NQ-HĐND</t>
  </si>
  <si>
    <t>Tổng hợp các cơ sở chăn nuôi tập trung trong quy hoạch trên địa bàn tỉnh</t>
  </si>
  <si>
    <t>Danh mục các cơ sở chăn nuôi tập trung trong quy hoạch nhưng chưa làm thủ tục môi trường trên địa bàn tỉnh</t>
  </si>
  <si>
    <t>Danh mục cơ sở chăn nuôi tập trung ngoài quy hoạch trên địa bàn tỉnh</t>
  </si>
  <si>
    <t>Tổng hợp kết quả xử phạt vi phạm về bảo vệ môi trường ở cấp tỉnh giai đoạn 2014-2016</t>
  </si>
  <si>
    <t>Không xây dựng điểm trung chuyển</t>
  </si>
  <si>
    <t>Lò đốt rác thải sinh hoạt Loshiho sản xuất trong nước (Nam Định)</t>
  </si>
  <si>
    <t>Lò đốt không sử dụng nhiêu liệu- công nghệ sản xuất trong nước (Công ty Tràng An Xanh)</t>
  </si>
  <si>
    <t>Lò đốt SANKYO NFi - 05 công nghệ Nhật Bản</t>
  </si>
  <si>
    <t>Lò đốt SANKYO, công nghệ Nhật Bản</t>
  </si>
  <si>
    <t xml:space="preserve">Đã có Cam kết Bảo vệ môi trường </t>
  </si>
  <si>
    <t>Theo mạng lưới quan trắc chất lượng môi trường được UBND tỉnh phê duyệt thì trên địa bàn tỉnh có 275 điểm quan trắc; hiện đang điều chỉnh, bổ sung nhằm tăng dày mạng lưới quan trắc đảm bảo tính hiệu quả trong công tác quản lý môi trường trên địa bàn. Tuy nhiên, hiện nay vẫn chưa xây dựng hệ thống cơ sở dữ liệu và quan trắc chất thải rắn theo mục tiêu chương trình</t>
  </si>
  <si>
    <t>Thôn 7, Cẩm Thăng</t>
  </si>
  <si>
    <t>Thôn 3, Cẩm Huy</t>
  </si>
  <si>
    <t>Thôn 4, Cẩm Lĩnh</t>
  </si>
  <si>
    <t>Thôn 5, Cẩm Trung</t>
  </si>
  <si>
    <t>UBND tỉnh đã ban hành: Chỉ thị số 15/CT-UBND ngày 20/12/2013 về việc tăng cường quản lý chất thải rắn và Chỉ thị số 05/CT-UBND ngày 15/3/2017 về việc tăng cường công tác vệ sinh môi trường, thu gom, xử lý rác thải sinh hoạt trên địa bàn tỉnh và nhiều văn bản chỉ đạo các địa phương thực hiện các biện pháp tăng cường thu gom, vận chuyển và xử lý chất thải rắn sinh hoạt trên địa bàn. Tuy nhiên, chưa xây dựng và triển khai thực hiện các giải pháp ngăn ngừa, giảm thiểu, tái sử dụng và tái chế chất thải rắn.</t>
  </si>
  <si>
    <t>Nguồn số liệu: Tổng hợp từ báo cáo của Ủy ban nhân dân tỉnh, Sở Xây dựng, Sở Tài nguyên và môi trường và các sở, ban, ngành, địa phương liên quan</t>
  </si>
  <si>
    <t>Chấp thuận chủ trương đtư tại số 277/QĐ-UBND ngày 20/01/2017
Đang đầu tư xây dựng và lắp đặt</t>
  </si>
  <si>
    <t>4,4 GĐ1: 2,0</t>
  </si>
  <si>
    <t>11,6
GĐ1: 6,5</t>
  </si>
  <si>
    <r>
      <t>1500 m</t>
    </r>
    <r>
      <rPr>
        <vertAlign val="superscript"/>
        <sz val="10"/>
        <rFont val="Times New Roman"/>
        <family val="1"/>
      </rPr>
      <t>3</t>
    </r>
    <r>
      <rPr>
        <sz val="10"/>
        <rFont val="Times New Roman"/>
        <family val="1"/>
      </rPr>
      <t xml:space="preserve"> biogas, 3 hồ lắng sinh học diện tích 1000m</t>
    </r>
    <r>
      <rPr>
        <vertAlign val="superscript"/>
        <sz val="10"/>
        <rFont val="Times New Roman"/>
        <family val="1"/>
      </rPr>
      <t>2</t>
    </r>
  </si>
  <si>
    <r>
      <t>8.000 m</t>
    </r>
    <r>
      <rPr>
        <vertAlign val="superscript"/>
        <sz val="10"/>
        <rFont val="Times New Roman"/>
        <family val="1"/>
      </rPr>
      <t>3</t>
    </r>
    <r>
      <rPr>
        <sz val="10"/>
        <rFont val="Times New Roman"/>
        <family val="1"/>
      </rPr>
      <t>, 3 hồ sinh học 1350m</t>
    </r>
    <r>
      <rPr>
        <vertAlign val="superscript"/>
        <sz val="10"/>
        <rFont val="Times New Roman"/>
        <family val="1"/>
      </rPr>
      <t>2</t>
    </r>
    <r>
      <rPr>
        <sz val="10"/>
        <rFont val="Times New Roman"/>
        <family val="1"/>
      </rPr>
      <t xml:space="preserve"> </t>
    </r>
  </si>
  <si>
    <r>
      <t>1 bể biogas 700 m</t>
    </r>
    <r>
      <rPr>
        <vertAlign val="superscript"/>
        <sz val="10"/>
        <rFont val="Times New Roman"/>
        <family val="1"/>
      </rPr>
      <t>3</t>
    </r>
    <r>
      <rPr>
        <sz val="10"/>
        <rFont val="Times New Roman"/>
        <family val="1"/>
      </rPr>
      <t>,  hồ lắng sinh học, diện tích 1000m</t>
    </r>
    <r>
      <rPr>
        <vertAlign val="superscript"/>
        <sz val="10"/>
        <rFont val="Times New Roman"/>
        <family val="1"/>
      </rPr>
      <t>2</t>
    </r>
  </si>
  <si>
    <r>
      <t>1 bể biogas 1800 m</t>
    </r>
    <r>
      <rPr>
        <vertAlign val="superscript"/>
        <sz val="10"/>
        <rFont val="Times New Roman"/>
        <family val="1"/>
      </rPr>
      <t>3</t>
    </r>
    <r>
      <rPr>
        <sz val="10"/>
        <rFont val="Times New Roman"/>
        <family val="1"/>
      </rPr>
      <t>,  hồ lắng sinh học, diện tích 2500m</t>
    </r>
    <r>
      <rPr>
        <vertAlign val="superscript"/>
        <sz val="10"/>
        <rFont val="Times New Roman"/>
        <family val="1"/>
      </rPr>
      <t>2</t>
    </r>
  </si>
  <si>
    <r>
      <t>1 bể biogas 2500 m</t>
    </r>
    <r>
      <rPr>
        <vertAlign val="superscript"/>
        <sz val="10"/>
        <rFont val="Times New Roman"/>
        <family val="1"/>
      </rPr>
      <t>3</t>
    </r>
    <r>
      <rPr>
        <sz val="10"/>
        <rFont val="Times New Roman"/>
        <family val="1"/>
      </rPr>
      <t>, 4hồ lắng sinh học, diện tích 3000m</t>
    </r>
    <r>
      <rPr>
        <vertAlign val="superscript"/>
        <sz val="10"/>
        <rFont val="Times New Roman"/>
        <family val="1"/>
      </rPr>
      <t>2</t>
    </r>
  </si>
  <si>
    <r>
      <t>1500 m</t>
    </r>
    <r>
      <rPr>
        <vertAlign val="superscript"/>
        <sz val="10"/>
        <rFont val="Times New Roman"/>
        <family val="1"/>
      </rPr>
      <t>3</t>
    </r>
    <r>
      <rPr>
        <sz val="10"/>
        <rFont val="Times New Roman"/>
        <family val="1"/>
      </rPr>
      <t xml:space="preserve"> biogas, 3 hồ lắng sinh học diện tích 2.000m</t>
    </r>
    <r>
      <rPr>
        <vertAlign val="superscript"/>
        <sz val="10"/>
        <rFont val="Times New Roman"/>
        <family val="1"/>
      </rPr>
      <t>2</t>
    </r>
  </si>
  <si>
    <r>
      <t>biogas 1000 m</t>
    </r>
    <r>
      <rPr>
        <vertAlign val="superscript"/>
        <sz val="10"/>
        <rFont val="Times New Roman"/>
        <family val="1"/>
      </rPr>
      <t>3</t>
    </r>
    <r>
      <rPr>
        <sz val="10"/>
        <rFont val="Times New Roman"/>
        <family val="1"/>
      </rPr>
      <t>, hồ sinh học 5 hồ thể tích 18.000 m</t>
    </r>
    <r>
      <rPr>
        <vertAlign val="superscript"/>
        <sz val="10"/>
        <rFont val="Times New Roman"/>
        <family val="1"/>
      </rPr>
      <t>3</t>
    </r>
  </si>
  <si>
    <r>
      <t>1200 m</t>
    </r>
    <r>
      <rPr>
        <vertAlign val="superscript"/>
        <sz val="10"/>
        <rFont val="Times New Roman"/>
        <family val="1"/>
      </rPr>
      <t>3</t>
    </r>
    <r>
      <rPr>
        <sz val="10"/>
        <rFont val="Times New Roman"/>
        <family val="1"/>
      </rPr>
      <t xml:space="preserve"> biogas, 3 hồ lắng sinh học diện tích 2.500m</t>
    </r>
    <r>
      <rPr>
        <vertAlign val="superscript"/>
        <sz val="10"/>
        <rFont val="Times New Roman"/>
        <family val="1"/>
      </rPr>
      <t>2</t>
    </r>
  </si>
  <si>
    <r>
      <t>1200 m</t>
    </r>
    <r>
      <rPr>
        <vertAlign val="superscript"/>
        <sz val="10"/>
        <rFont val="Times New Roman"/>
        <family val="1"/>
      </rPr>
      <t>3</t>
    </r>
    <r>
      <rPr>
        <sz val="10"/>
        <rFont val="Times New Roman"/>
        <family val="1"/>
      </rPr>
      <t xml:space="preserve"> biogas, hồ lắng sinh học diện tích 1.500m</t>
    </r>
    <r>
      <rPr>
        <vertAlign val="superscript"/>
        <sz val="10"/>
        <rFont val="Times New Roman"/>
        <family val="1"/>
      </rPr>
      <t>2</t>
    </r>
  </si>
  <si>
    <r>
      <t>1500 m</t>
    </r>
    <r>
      <rPr>
        <vertAlign val="superscript"/>
        <sz val="10"/>
        <rFont val="Times New Roman"/>
        <family val="1"/>
      </rPr>
      <t>3</t>
    </r>
    <r>
      <rPr>
        <sz val="10"/>
        <rFont val="Times New Roman"/>
        <family val="1"/>
      </rPr>
      <t xml:space="preserve"> biogas, 7hồ lắng sinh học diện tích 2.000m</t>
    </r>
    <r>
      <rPr>
        <vertAlign val="superscript"/>
        <sz val="10"/>
        <rFont val="Times New Roman"/>
        <family val="1"/>
      </rPr>
      <t>2</t>
    </r>
  </si>
  <si>
    <r>
      <t>1500 m</t>
    </r>
    <r>
      <rPr>
        <vertAlign val="superscript"/>
        <sz val="10"/>
        <rFont val="Times New Roman"/>
        <family val="1"/>
      </rPr>
      <t>3</t>
    </r>
    <r>
      <rPr>
        <sz val="10"/>
        <rFont val="Times New Roman"/>
        <family val="1"/>
      </rPr>
      <t xml:space="preserve"> biogas, 3hồ lắng sinh học diện tích 1.000m</t>
    </r>
    <r>
      <rPr>
        <vertAlign val="superscript"/>
        <sz val="10"/>
        <rFont val="Times New Roman"/>
        <family val="1"/>
      </rPr>
      <t>2</t>
    </r>
  </si>
  <si>
    <r>
      <t>2400 m</t>
    </r>
    <r>
      <rPr>
        <vertAlign val="superscript"/>
        <sz val="10"/>
        <rFont val="Times New Roman"/>
        <family val="1"/>
      </rPr>
      <t>3</t>
    </r>
    <r>
      <rPr>
        <sz val="10"/>
        <rFont val="Times New Roman"/>
        <family val="1"/>
      </rPr>
      <t xml:space="preserve"> biogas, 3hồ lắng sinh học thể tích 6.200m</t>
    </r>
    <r>
      <rPr>
        <vertAlign val="superscript"/>
        <sz val="10"/>
        <rFont val="Times New Roman"/>
        <family val="1"/>
      </rPr>
      <t>3</t>
    </r>
  </si>
  <si>
    <r>
      <t>1 bể biogas 700 m</t>
    </r>
    <r>
      <rPr>
        <vertAlign val="superscript"/>
        <sz val="10"/>
        <rFont val="Times New Roman"/>
        <family val="1"/>
      </rPr>
      <t>3</t>
    </r>
    <r>
      <rPr>
        <sz val="10"/>
        <rFont val="Times New Roman"/>
        <family val="1"/>
      </rPr>
      <t>, 3 hồ lắng sinh học, diện tích 1000m</t>
    </r>
    <r>
      <rPr>
        <vertAlign val="superscript"/>
        <sz val="10"/>
        <rFont val="Times New Roman"/>
        <family val="1"/>
      </rPr>
      <t>2</t>
    </r>
  </si>
  <si>
    <r>
      <t>1200m</t>
    </r>
    <r>
      <rPr>
        <sz val="12"/>
        <rFont val="Calibri"/>
        <family val="2"/>
        <charset val="163"/>
      </rPr>
      <t>²</t>
    </r>
  </si>
  <si>
    <t>Lê Văn Hoa</t>
  </si>
  <si>
    <r>
      <t>Bể Biogas 600m</t>
    </r>
    <r>
      <rPr>
        <vertAlign val="superscript"/>
        <sz val="10"/>
        <rFont val="Times New Roman"/>
        <family val="1"/>
      </rPr>
      <t>3</t>
    </r>
    <r>
      <rPr>
        <sz val="10"/>
        <rFont val="Times New Roman"/>
        <family val="1"/>
      </rPr>
      <t>, 2 hồ sinh học 500m</t>
    </r>
    <r>
      <rPr>
        <vertAlign val="superscript"/>
        <sz val="10"/>
        <rFont val="Times New Roman"/>
        <family val="1"/>
      </rPr>
      <t>2</t>
    </r>
    <r>
      <rPr>
        <sz val="10"/>
        <rFont val="Times New Roman"/>
        <family val="1"/>
      </rPr>
      <t xml:space="preserve"> </t>
    </r>
  </si>
  <si>
    <r>
      <t>Bể Biogas 1.300m</t>
    </r>
    <r>
      <rPr>
        <vertAlign val="superscript"/>
        <sz val="10"/>
        <rFont val="Times New Roman"/>
        <family val="1"/>
      </rPr>
      <t>3</t>
    </r>
    <r>
      <rPr>
        <sz val="10"/>
        <rFont val="Times New Roman"/>
        <family val="1"/>
      </rPr>
      <t>, 3 hồ sinh học 550m</t>
    </r>
    <r>
      <rPr>
        <vertAlign val="superscript"/>
        <sz val="10"/>
        <rFont val="Times New Roman"/>
        <family val="1"/>
      </rPr>
      <t>2</t>
    </r>
    <r>
      <rPr>
        <sz val="10"/>
        <rFont val="Times New Roman"/>
        <family val="1"/>
      </rPr>
      <t xml:space="preserve"> </t>
    </r>
  </si>
  <si>
    <r>
      <t>Bể Biogas 1.062m</t>
    </r>
    <r>
      <rPr>
        <vertAlign val="superscript"/>
        <sz val="10"/>
        <rFont val="Times New Roman"/>
        <family val="1"/>
      </rPr>
      <t>3</t>
    </r>
    <r>
      <rPr>
        <sz val="10"/>
        <rFont val="Times New Roman"/>
        <family val="1"/>
      </rPr>
      <t>, 2hồ sinh học 8.000m</t>
    </r>
    <r>
      <rPr>
        <vertAlign val="superscript"/>
        <sz val="10"/>
        <rFont val="Times New Roman"/>
        <family val="1"/>
      </rPr>
      <t>2</t>
    </r>
    <r>
      <rPr>
        <sz val="10"/>
        <rFont val="Times New Roman"/>
        <family val="1"/>
      </rPr>
      <t xml:space="preserve"> </t>
    </r>
  </si>
  <si>
    <r>
      <t>Bể Biogas 250m</t>
    </r>
    <r>
      <rPr>
        <vertAlign val="superscript"/>
        <sz val="10"/>
        <rFont val="Times New Roman"/>
        <family val="1"/>
      </rPr>
      <t>3</t>
    </r>
    <r>
      <rPr>
        <sz val="10"/>
        <rFont val="Times New Roman"/>
        <family val="1"/>
      </rPr>
      <t>, 3 hồ sinh học 400m</t>
    </r>
    <r>
      <rPr>
        <vertAlign val="superscript"/>
        <sz val="10"/>
        <rFont val="Times New Roman"/>
        <family val="1"/>
      </rPr>
      <t>2</t>
    </r>
    <r>
      <rPr>
        <sz val="10"/>
        <rFont val="Times New Roman"/>
        <family val="1"/>
      </rPr>
      <t xml:space="preserve"> </t>
    </r>
  </si>
  <si>
    <r>
      <t>Bể Biogas 700m</t>
    </r>
    <r>
      <rPr>
        <vertAlign val="superscript"/>
        <sz val="10"/>
        <rFont val="Times New Roman"/>
        <family val="1"/>
      </rPr>
      <t>3</t>
    </r>
    <r>
      <rPr>
        <sz val="10"/>
        <rFont val="Times New Roman"/>
        <family val="1"/>
      </rPr>
      <t>, 2 hồ sinh học 500m</t>
    </r>
    <r>
      <rPr>
        <vertAlign val="superscript"/>
        <sz val="10"/>
        <rFont val="Times New Roman"/>
        <family val="1"/>
      </rPr>
      <t>2</t>
    </r>
    <r>
      <rPr>
        <sz val="10"/>
        <rFont val="Times New Roman"/>
        <family val="1"/>
      </rPr>
      <t xml:space="preserve"> </t>
    </r>
  </si>
  <si>
    <r>
      <t>Bể Biogas 1.000m</t>
    </r>
    <r>
      <rPr>
        <vertAlign val="superscript"/>
        <sz val="10"/>
        <rFont val="Times New Roman"/>
        <family val="1"/>
      </rPr>
      <t>3</t>
    </r>
    <r>
      <rPr>
        <sz val="10"/>
        <rFont val="Times New Roman"/>
        <family val="1"/>
      </rPr>
      <t>, 3 hồ sinh học 1000m</t>
    </r>
    <r>
      <rPr>
        <vertAlign val="superscript"/>
        <sz val="10"/>
        <rFont val="Times New Roman"/>
        <family val="1"/>
      </rPr>
      <t>2</t>
    </r>
    <r>
      <rPr>
        <sz val="10"/>
        <rFont val="Times New Roman"/>
        <family val="1"/>
      </rPr>
      <t xml:space="preserve"> </t>
    </r>
  </si>
  <si>
    <r>
      <t>Bể Biogas 972m</t>
    </r>
    <r>
      <rPr>
        <vertAlign val="superscript"/>
        <sz val="10"/>
        <rFont val="Times New Roman"/>
        <family val="1"/>
      </rPr>
      <t>3</t>
    </r>
    <r>
      <rPr>
        <sz val="10"/>
        <rFont val="Times New Roman"/>
        <family val="1"/>
      </rPr>
      <t>, 3 hồ sinh học 500m</t>
    </r>
    <r>
      <rPr>
        <vertAlign val="superscript"/>
        <sz val="10"/>
        <rFont val="Times New Roman"/>
        <family val="1"/>
      </rPr>
      <t>2</t>
    </r>
    <r>
      <rPr>
        <sz val="10"/>
        <rFont val="Times New Roman"/>
        <family val="1"/>
      </rPr>
      <t xml:space="preserve"> </t>
    </r>
  </si>
  <si>
    <r>
      <t>Bể Biogas 840m</t>
    </r>
    <r>
      <rPr>
        <vertAlign val="superscript"/>
        <sz val="10"/>
        <rFont val="Times New Roman"/>
        <family val="1"/>
      </rPr>
      <t>3</t>
    </r>
    <r>
      <rPr>
        <sz val="10"/>
        <rFont val="Times New Roman"/>
        <family val="1"/>
      </rPr>
      <t>, 1 hồ sinh học 400m</t>
    </r>
    <r>
      <rPr>
        <vertAlign val="superscript"/>
        <sz val="10"/>
        <rFont val="Times New Roman"/>
        <family val="1"/>
      </rPr>
      <t>2</t>
    </r>
    <r>
      <rPr>
        <sz val="10"/>
        <rFont val="Times New Roman"/>
        <family val="1"/>
      </rPr>
      <t xml:space="preserve"> </t>
    </r>
  </si>
  <si>
    <r>
      <t>Bể Biogas 1.100m</t>
    </r>
    <r>
      <rPr>
        <vertAlign val="superscript"/>
        <sz val="10"/>
        <rFont val="Times New Roman"/>
        <family val="1"/>
      </rPr>
      <t>3</t>
    </r>
    <r>
      <rPr>
        <sz val="10"/>
        <rFont val="Times New Roman"/>
        <family val="1"/>
      </rPr>
      <t>, 3 hồ sinh học 2200m</t>
    </r>
    <r>
      <rPr>
        <vertAlign val="superscript"/>
        <sz val="10"/>
        <rFont val="Times New Roman"/>
        <family val="1"/>
      </rPr>
      <t>2</t>
    </r>
    <r>
      <rPr>
        <sz val="10"/>
        <rFont val="Times New Roman"/>
        <family val="1"/>
      </rPr>
      <t xml:space="preserve"> </t>
    </r>
  </si>
  <si>
    <r>
      <t>Bể Biogas 1.500m</t>
    </r>
    <r>
      <rPr>
        <vertAlign val="superscript"/>
        <sz val="10"/>
        <rFont val="Times New Roman"/>
        <family val="1"/>
      </rPr>
      <t>3</t>
    </r>
    <r>
      <rPr>
        <sz val="10"/>
        <rFont val="Times New Roman"/>
        <family val="1"/>
      </rPr>
      <t>, 3 hồ sinh học 2.400m</t>
    </r>
    <r>
      <rPr>
        <vertAlign val="superscript"/>
        <sz val="10"/>
        <rFont val="Times New Roman"/>
        <family val="1"/>
      </rPr>
      <t>2</t>
    </r>
    <r>
      <rPr>
        <sz val="10"/>
        <rFont val="Times New Roman"/>
        <family val="1"/>
      </rPr>
      <t xml:space="preserve"> </t>
    </r>
  </si>
  <si>
    <r>
      <t>Bể Biogas 4.200m</t>
    </r>
    <r>
      <rPr>
        <vertAlign val="superscript"/>
        <sz val="10"/>
        <rFont val="Times New Roman"/>
        <family val="1"/>
      </rPr>
      <t>3</t>
    </r>
    <r>
      <rPr>
        <sz val="10"/>
        <rFont val="Times New Roman"/>
        <family val="1"/>
      </rPr>
      <t xml:space="preserve"> (1 bể xây và 1 bể phủ bạt HPDE) 6 hồ sinh học 3000m</t>
    </r>
    <r>
      <rPr>
        <vertAlign val="superscript"/>
        <sz val="10"/>
        <rFont val="Times New Roman"/>
        <family val="1"/>
      </rPr>
      <t>2</t>
    </r>
    <r>
      <rPr>
        <sz val="10"/>
        <rFont val="Times New Roman"/>
        <family val="1"/>
      </rPr>
      <t xml:space="preserve"> </t>
    </r>
  </si>
  <si>
    <r>
      <t>Bể Biogas 1.500m</t>
    </r>
    <r>
      <rPr>
        <vertAlign val="superscript"/>
        <sz val="10"/>
        <rFont val="Times New Roman"/>
        <family val="1"/>
      </rPr>
      <t>3</t>
    </r>
    <r>
      <rPr>
        <sz val="10"/>
        <rFont val="Times New Roman"/>
        <family val="1"/>
      </rPr>
      <t>, 4 hồ sinh học 1000m</t>
    </r>
    <r>
      <rPr>
        <vertAlign val="superscript"/>
        <sz val="10"/>
        <rFont val="Times New Roman"/>
        <family val="1"/>
      </rPr>
      <t>2</t>
    </r>
    <r>
      <rPr>
        <sz val="10"/>
        <rFont val="Times New Roman"/>
        <family val="1"/>
      </rPr>
      <t xml:space="preserve"> </t>
    </r>
  </si>
  <si>
    <r>
      <t>Bể Biogas 200m</t>
    </r>
    <r>
      <rPr>
        <vertAlign val="superscript"/>
        <sz val="10"/>
        <rFont val="Times New Roman"/>
        <family val="1"/>
      </rPr>
      <t>3</t>
    </r>
    <r>
      <rPr>
        <sz val="10"/>
        <rFont val="Times New Roman"/>
        <family val="1"/>
      </rPr>
      <t>,  hồ sinh học 600m</t>
    </r>
    <r>
      <rPr>
        <vertAlign val="superscript"/>
        <sz val="10"/>
        <rFont val="Times New Roman"/>
        <family val="1"/>
      </rPr>
      <t>2</t>
    </r>
    <r>
      <rPr>
        <sz val="10"/>
        <rFont val="Times New Roman"/>
        <family val="1"/>
      </rPr>
      <t xml:space="preserve"> </t>
    </r>
  </si>
  <si>
    <r>
      <t>Bể Biogas 1875m</t>
    </r>
    <r>
      <rPr>
        <vertAlign val="superscript"/>
        <sz val="10"/>
        <rFont val="Times New Roman"/>
        <family val="1"/>
      </rPr>
      <t>3</t>
    </r>
    <r>
      <rPr>
        <sz val="10"/>
        <rFont val="Times New Roman"/>
        <family val="1"/>
      </rPr>
      <t>, 3 hồ sinh học 700m</t>
    </r>
    <r>
      <rPr>
        <vertAlign val="superscript"/>
        <sz val="10"/>
        <rFont val="Times New Roman"/>
        <family val="1"/>
      </rPr>
      <t>2</t>
    </r>
    <r>
      <rPr>
        <sz val="10"/>
        <rFont val="Times New Roman"/>
        <family val="1"/>
      </rPr>
      <t xml:space="preserve"> </t>
    </r>
  </si>
  <si>
    <r>
      <t>Bể Biogas 2000m</t>
    </r>
    <r>
      <rPr>
        <vertAlign val="superscript"/>
        <sz val="10"/>
        <rFont val="Times New Roman"/>
        <family val="1"/>
      </rPr>
      <t>3</t>
    </r>
    <r>
      <rPr>
        <sz val="10"/>
        <rFont val="Times New Roman"/>
        <family val="1"/>
      </rPr>
      <t>, 3 hồ sinh học 1.200m</t>
    </r>
    <r>
      <rPr>
        <vertAlign val="superscript"/>
        <sz val="10"/>
        <rFont val="Times New Roman"/>
        <family val="1"/>
      </rPr>
      <t>2</t>
    </r>
    <r>
      <rPr>
        <sz val="10"/>
        <rFont val="Times New Roman"/>
        <family val="1"/>
      </rPr>
      <t xml:space="preserve"> </t>
    </r>
  </si>
  <si>
    <r>
      <t>Bể Biogas 4.500m</t>
    </r>
    <r>
      <rPr>
        <vertAlign val="superscript"/>
        <sz val="10"/>
        <rFont val="Times New Roman"/>
        <family val="1"/>
      </rPr>
      <t>3</t>
    </r>
    <r>
      <rPr>
        <sz val="10"/>
        <rFont val="Times New Roman"/>
        <family val="1"/>
      </rPr>
      <t>, 6 hồ sinh học 3.300m</t>
    </r>
    <r>
      <rPr>
        <vertAlign val="superscript"/>
        <sz val="10"/>
        <rFont val="Times New Roman"/>
        <family val="1"/>
      </rPr>
      <t>2</t>
    </r>
    <r>
      <rPr>
        <sz val="10"/>
        <rFont val="Times New Roman"/>
        <family val="1"/>
      </rPr>
      <t xml:space="preserve"> </t>
    </r>
  </si>
  <si>
    <r>
      <t>Bể Biogas 900m</t>
    </r>
    <r>
      <rPr>
        <vertAlign val="superscript"/>
        <sz val="10"/>
        <rFont val="Times New Roman"/>
        <family val="1"/>
      </rPr>
      <t>3</t>
    </r>
    <r>
      <rPr>
        <sz val="10"/>
        <rFont val="Times New Roman"/>
        <family val="1"/>
      </rPr>
      <t>,  hồ sinh học 1000m</t>
    </r>
    <r>
      <rPr>
        <vertAlign val="superscript"/>
        <sz val="10"/>
        <rFont val="Times New Roman"/>
        <family val="1"/>
      </rPr>
      <t>2</t>
    </r>
    <r>
      <rPr>
        <sz val="10"/>
        <rFont val="Times New Roman"/>
        <family val="1"/>
      </rPr>
      <t xml:space="preserve"> </t>
    </r>
  </si>
  <si>
    <r>
      <t>Bể Biogas 20m</t>
    </r>
    <r>
      <rPr>
        <vertAlign val="superscript"/>
        <sz val="10"/>
        <rFont val="Times New Roman"/>
        <family val="1"/>
      </rPr>
      <t>3</t>
    </r>
    <r>
      <rPr>
        <sz val="10"/>
        <rFont val="Times New Roman"/>
        <family val="1"/>
      </rPr>
      <t xml:space="preserve">,  đệm lót sinh học 450m2 </t>
    </r>
  </si>
  <si>
    <r>
      <t>Khu vực 1: Bể Biogas 9625m</t>
    </r>
    <r>
      <rPr>
        <vertAlign val="superscript"/>
        <sz val="10"/>
        <rFont val="Times New Roman"/>
        <family val="1"/>
      </rPr>
      <t>3</t>
    </r>
    <r>
      <rPr>
        <sz val="10"/>
        <rFont val="Times New Roman"/>
        <family val="1"/>
      </rPr>
      <t>, 4 hồ sinh học 12200m</t>
    </r>
    <r>
      <rPr>
        <vertAlign val="superscript"/>
        <sz val="10"/>
        <rFont val="Times New Roman"/>
        <family val="1"/>
      </rPr>
      <t>2; Khu vực 2: Bể Biogas 9625m3, 4 hồ sinh học 50000m2; Khu vực 3: Bể Biogas 9625m3, 4 hồ sinh học 10000m2</t>
    </r>
  </si>
  <si>
    <r>
      <t>Bể Biogas 2.100m</t>
    </r>
    <r>
      <rPr>
        <vertAlign val="superscript"/>
        <sz val="10"/>
        <rFont val="Times New Roman"/>
        <family val="1"/>
      </rPr>
      <t>3</t>
    </r>
    <r>
      <rPr>
        <sz val="10"/>
        <rFont val="Times New Roman"/>
        <family val="1"/>
      </rPr>
      <t>, 2 hồ sinh học 1000m</t>
    </r>
    <r>
      <rPr>
        <vertAlign val="superscript"/>
        <sz val="10"/>
        <rFont val="Times New Roman"/>
        <family val="1"/>
      </rPr>
      <t>2</t>
    </r>
    <r>
      <rPr>
        <sz val="10"/>
        <rFont val="Times New Roman"/>
        <family val="1"/>
      </rPr>
      <t xml:space="preserve"> </t>
    </r>
  </si>
  <si>
    <r>
      <t>Bể Biogas 2000m</t>
    </r>
    <r>
      <rPr>
        <vertAlign val="superscript"/>
        <sz val="10"/>
        <rFont val="Times New Roman"/>
        <family val="1"/>
      </rPr>
      <t>3</t>
    </r>
    <r>
      <rPr>
        <sz val="10"/>
        <rFont val="Times New Roman"/>
        <family val="1"/>
      </rPr>
      <t>, 3 hồ sinh học 3000m</t>
    </r>
    <r>
      <rPr>
        <vertAlign val="superscript"/>
        <sz val="10"/>
        <rFont val="Times New Roman"/>
        <family val="1"/>
      </rPr>
      <t>2</t>
    </r>
  </si>
  <si>
    <t>Cải tạo, nâng cấp đạt tiêu chuẩn bãi chôn lấp hợp vệ sinh kết hợp lò đốt</t>
  </si>
  <si>
    <t>Đầu tư xử lý, đóng cửa theo đúng quy trình kỹ thuật; Cần có biện pháp xử lý lượng rác tồn đọng và thực hiện nâng cấp cải tạo kết hợp lò đốt</t>
  </si>
  <si>
    <t>DANH MỤC KHẢO SÁT</t>
  </si>
  <si>
    <t>Toàn tỉnh</t>
  </si>
  <si>
    <t>Ban QLKKT tỉnh</t>
  </si>
  <si>
    <t>Dự án sử dụng đất</t>
  </si>
  <si>
    <t>Cơ sở chăn nuôi tập trung</t>
  </si>
  <si>
    <t>Cơ sở chăn nuôi nông hộ</t>
  </si>
  <si>
    <t>Điểm trung chuyển rác</t>
  </si>
  <si>
    <t>Công ty /HTX /Tổ đội VSMT</t>
  </si>
  <si>
    <t>Lò đốt chất thải rắn</t>
  </si>
  <si>
    <t>Nhà máy/Bãi chôn lấp chất thải rắn</t>
  </si>
  <si>
    <t>Hồ Ngàn trươi</t>
  </si>
  <si>
    <t>Kết quả đạt được là 59,4% (274/461 trạm)</t>
  </si>
  <si>
    <t>Đã triển khai xây dựng được 274 trạm  trong 461 trạm theo quy hoạch nông thôn mới.</t>
  </si>
  <si>
    <t>Đến năm 2015 đã triển khai được khoảng 40% (4 khu xử lý/10 khu xử lý) so với tiến độ đề ra đến năm 2020,</t>
  </si>
  <si>
    <t>Theo quy hoạch thì đến năm 2020 có 3 khu xử lý liên vùng, 7 khu xử lý cấp huyện.
Đã triển khai xây dựng  02 khu xử lý chất thải rắn cấp huyện (gồm: huyện Lộc Hà, Can Lộc); 02 Khu xử lý liên vùng gồm Nhà máy chế biến phân hữu cơ từ rác thải sinh hoạt  ở xã Cẩm Quan, huyện Cẩm Xuyên và Nhà máy chế biến rác thải sinh hoạt Hoành Sơn ở xã Kỳ Tân, huyện Kỳ Anh</t>
  </si>
  <si>
    <t>- Thành lập, triển khai mô hình thu gom chất thải rắn. Tính đến thời điểm hiện tại đã có 204 đơn vị thu gom trên địa bàn toàn tỉnh. 
- Về cơ chế chính sách: Triển khai điều chỉnh mức phí vệ sinh áp dụng trên địa bàn tỉnh, tăng thêm nguồn thu, bù đắp một phần kinh phí và nâng cao chất lượng hoạt động cho các đơn vị thu gom; Quy định về hỗ trợ lãi suất cho các khách hàng vay vốn tại các Tổ chức tín dụng trên địa bàn tỉnh trong đó đối tượng là các doanh nghiệp, hợp tác xã đầu tư xử lý môi trường, thu gom rác thải</t>
  </si>
  <si>
    <t>Đạt chỉ tiêu</t>
  </si>
  <si>
    <t>- Thu gom: Đạt chỉ tiêu;
- Xử lý: Chưa đạt</t>
  </si>
  <si>
    <t xml:space="preserve"> Đã tham mưu UBND tỉnh ban hành Quyết định số 1146/QĐ-UBND ngày 16/5/2016 phê duyệt Kế hoạch hành động áp dụng sản xuất sạch hơn trong công nghiệp giai đoạn 2016-2020, Trong đó: tính đến năm 2016 có gần 30% cơ sở công nghiệp được phổ biến kiến thức về sản xuất sạch hơn; 25% cơ sở công nghiệp áp dụng sản xuất sạch hơn</t>
  </si>
  <si>
    <t>Tiến độ đến năm 2015 thực hiện đầu tư xây dựng được 02 Nhà máy cấp vùng ở khu vực xã Cẩm Quan, huyện Cẩm Xuyên và xã Kỳ Tân, huyện Kỳ Anh. Đạt tỷ lệ 66,7% (02/3 Nhà máy theo quy hoạch)
Tuy nhiên, theo quy hoạch được duyệt thi đến năm 2020 mới triển khai đầu tư 100% nhà máy</t>
  </si>
  <si>
    <t>Cơ bản đạt mục tiêu, tuy nhiên tiến độ còn chậm</t>
  </si>
  <si>
    <r>
      <t xml:space="preserve">- 16/20 bệnh viện trên toàn tỉnh </t>
    </r>
    <r>
      <rPr>
        <i/>
        <sz val="14"/>
        <rFont val="Times New Roman"/>
        <family val="1"/>
      </rPr>
      <t>(tính cả bệnh viện tư nhân)</t>
    </r>
    <r>
      <rPr>
        <sz val="14"/>
        <rFont val="Times New Roman"/>
        <family val="1"/>
      </rPr>
      <t xml:space="preserve"> đã được đầu tư hệ thống xử lý lò đốt rác tại chỗ trong khuôn viên các bệnh viện;
- Hệ thống xử lý chất thải rắn theo mô hình cụm đã được xây dựng tại 03 cụm bệnh viện gồm: BVĐK tỉnh, BVĐK thị xã Hồng Lĩnh, BVĐK huyện Hương Sơn sử dụng công nghệ không đốt thân thiện với môi trường.      
- 100% chất thải rắn phát sinh từ cơ sở y tế được phân vùng thu gom về 16 cơ sở bệnh viện để xử lý. Nhưng thực hiện rất hạn chế
- UBND tỉnh cũng đã ban hành Kế hoạch số 1073/QĐ-UBND ngày 20/4/2017 về việc ban hành Kế hoạch thu gom, vận chuyển và xử lý chất thải y tế nguy hại trên địa bàn tỉnh Hà Tĩnh giai đoạn đến năm 2025</t>
    </r>
  </si>
  <si>
    <t>- Đã hoàn thành xử lý 01/01 bãi chôn lấp CTR (bãi chôn lấp CTR Cồn Ô- Thạch Linh) theo Quyết định số 64/2003/QĐ-TTg. 
- Đang triển khai nâng cấp bãi chôn lấp chất thải rắn tại thị trấn Kỳ Anh- huyện Kỳ Anh (nay là phường Sông Trí- TX Kỳ Anh) và bãi chôn lấp CTR thị xã Hồng Lĩnh theo kinh phí hỗ trợ của Trung ương</t>
  </si>
  <si>
    <t>Cơ bản đạt mục tiêu</t>
  </si>
  <si>
    <t>Đang làm HS</t>
  </si>
  <si>
    <t>Đề án BVMT chi tiết</t>
  </si>
  <si>
    <t xml:space="preserve"> QĐ số 254/QĐ-UBND ngày 29/1/2016</t>
  </si>
  <si>
    <t>Thôn 7, Sơn Diệm</t>
  </si>
  <si>
    <t>Tân Tràng, Sơn Trung</t>
  </si>
  <si>
    <t>Thôn 4, Sơn Bình</t>
  </si>
  <si>
    <t>Thôn Tháp, Sơn Châu</t>
  </si>
  <si>
    <t>Thôn 7, Cẩm Hưng</t>
  </si>
  <si>
    <t>1100m3 biogas
Ao lắng, Nhà ủ phân</t>
  </si>
  <si>
    <t>Thôn 7, xã Cẩm Minh</t>
  </si>
  <si>
    <t>Thôn 4, xã Cẩm Sơn</t>
  </si>
  <si>
    <t>Năm 1998</t>
  </si>
  <si>
    <t>Đã được UBND tỉnh chấp thuận chủ trương đầu tư tại Quyết định số 432/QĐ-UBND ngày 7/2/2017; hiện nay chủ đầu tư đang làm các thủ tục để thực hiện dự án.
Chưa thống nhất về giá tiếp nhận các công trình hạ tầng kỹ thuật đã có của bãi chôn lấp cũ</t>
  </si>
  <si>
    <t>Đã có Quyết định chấp thuận chủ trương đầu tư.
Hiện nay chủ đầu tư đang làm các thủ tục để  triển khai thực hiện dự án.
Đã có ĐTM cho bãi chôn lấp nhưng chưa có ĐTM cho nhà máy.
Đang điều chỉnh quy hoạch do vướng đường quốc phòng</t>
  </si>
  <si>
    <t>- Hệ thống xử lý khói và mùi:
 + Bể nước vôi;
 + Kênh dẫn khói;
 + Hệ thống tản nhiệt và lắng bụi khói;
 + Quạt hút;
 + Bể sục khói;
+ Hệ thống bơm làm nguội và hoàn lưu nước.
- Khí thải đáp ứng được các quy định theo QCVN 61-MT:2016/BTNMT: Chưa đánh giá.</t>
  </si>
  <si>
    <t>04 xã huyện Thạch Hà: Phù Việt, Thạch Kênh, Thạch Liên, Thạch Long</t>
  </si>
  <si>
    <t>5 xã huyện Nghi Xuân, gồm: Xuân Thành, Cổ Đạm, Xuân Yên, Xuân Mỹ, Tiên Điền.</t>
  </si>
  <si>
    <t>11 xã huyện Đức Thọ: Đức Đồng, Đức Lạc, Đức Hòa, Đức Long, Đức Lâm, Trung Lễ, Đức Thanh, Tùng Ảnh, thị trấn Đức Thọ, Đức Yên, Bùi Xá</t>
  </si>
  <si>
    <t>5 xã huyện Nghi Xuân: Xuân Hải, Xuân Phổ, Xuân Đan, Xuân Trường, Xuân Hội, Xuân Yên</t>
  </si>
  <si>
    <t>2 xã huyện Nghi Xuân: Xuân Liên, Cương Gián</t>
  </si>
  <si>
    <t>Xã Kỳ Tân, huyện Kỳ Anh và các xã lân cận</t>
  </si>
  <si>
    <t>Ngày quyết định</t>
  </si>
  <si>
    <t>Phụ lục 11. TỶ LỆ THU GOM CHẤT THẢI RẮN SINH HOẠT TRÊN ĐỊA BÀN TỈNH GIAI ĐOẠN 2014-2016</t>
  </si>
  <si>
    <t xml:space="preserve">Phụ lục 12. ĐÁNH GIÁ KẾT QUẢ CÁC NHIỆM VỤ, CHỈ TIÊU CỤ THỂ THEO ĐỀ ÁN QUẢN LÝ CHẤT THẢI RẮN TẠI NGHỊ QUYẾT SỐ 132/2010/NQ-HĐND </t>
  </si>
  <si>
    <t xml:space="preserve">Phụ lục 13. ĐÁNH GIÁ KẾT QUẢ CÁC CHƯƠNG TRÌNH ĐƯỢC GIAO THEO ĐỀ ÁN QUẢN LÝ CHẤT THẢI RẮN TẠI NGHỊ QUYẾT SỐ 132/2010/NQ-HĐND </t>
  </si>
  <si>
    <t>Phụ lục 14. TỔNG HỢP CÁC CÔNG TY, HỢP TÁC XÃ, TỔ HỢP TÁC, ĐỘI VỆ SINH MÔI TRƯỜNG TRÊN ĐỊA BÀN TỈNH</t>
  </si>
  <si>
    <t>Phụ lục 15. HIỆN TRẠNG CÁC BÃI TRUNG CHUYỂN CHẤT THẢI RẮN TRÊN ĐỊA BÀN TỈNH</t>
  </si>
  <si>
    <t>Phụ lục 16. HIỆN TRẠNG CÁC BÃI CHÔN LẤP CHẤT THẢI RẮN SINH HOẠT TRÊN ĐỊA BÀN TỈNH</t>
  </si>
  <si>
    <t>Phụ lục 17. HIỆN TRẠNG CÁC NHÀ MÁY XỬ LÝ CHẤT THẢI TRÊN ĐỊA BÀN TỈNH</t>
  </si>
  <si>
    <t>Phụ lục 18. HIỆN TRẠNG CÁC LÒ ĐỐT CHẤT THẢI RẮN SINH HOẠT TRÊN ĐỊA BÀN TỈNH</t>
  </si>
  <si>
    <t>Phụ lục 19. TỔNG HỢP CÁC CƠ SỞ CHĂN NUÔI TẬP TRUNG TRONG QUY HOẠCH TRÊN ĐỊA BÀN TỈNH</t>
  </si>
  <si>
    <t>Phụ lục 20. DANH MỤC CƠ SỞ CHĂN NUÔI TẬP TRUNG NGOÀI QUY HOẠCH TRÊN ĐỊA BÀN TỈNH</t>
  </si>
  <si>
    <t>Phụ lục 22. TỔNG HỢP HIỆN TRẠNG CHĂN NUÔI LỢN, BÒ QUY MÔ HỘ GIA ĐÌNH TRÊN ĐỊA BÀN TỈNH</t>
  </si>
  <si>
    <t>Phụ lục 23. TỔNG HỢP KẾT QUẢ XỬ PHẠT VI PHẠM VỀ BẢO VỆ MÔI TRƯỜNG Ở CẤP TỈNH GIAI ĐOẠN 2014-2016</t>
  </si>
  <si>
    <t>Tổng hợp kết quả giao đất không thu tiền sử dụng đất đối với tổ chức từ ngày 01/7/2014 đến ngày 31/3/2017</t>
  </si>
  <si>
    <t>Tổng hợp kết quả giao đất có thu tiền sử dụng đất đối với các tổ chức từ ngày 01/7/2014 đến ngày 31/3/2017</t>
  </si>
  <si>
    <t>Tổng hợp kết quả cho thuê đất trả tiền hàng năm đối với tổ chúc từ ngày 01/7/2014 đến ngày 31/3/2017</t>
  </si>
  <si>
    <t>Tổng hợp kết quả cho thuê đất trả tiền một lần đối với tổ chức từ ngày 01/7/2014 đến ngày 31/3/2017</t>
  </si>
  <si>
    <t>Danh sách các tổ chức sử dụng sai mục đích một phần diện tích được giao</t>
  </si>
  <si>
    <t>Danh mục doanh nghiệp đề xuất phải cam kết tiến độ đầu tư</t>
  </si>
  <si>
    <t>Các tổ chức đang nợ tiền thuê đất tính đến ngày 23/6/2017</t>
  </si>
  <si>
    <t>Danh sách các dự án chưa hoàn thành thủ tục đất đai</t>
  </si>
  <si>
    <r>
      <t>Thôn</t>
    </r>
    <r>
      <rPr>
        <sz val="12"/>
        <color rgb="FFFF0000"/>
        <rFont val="Times New Roman"/>
        <family val="1"/>
      </rPr>
      <t xml:space="preserve"> Khe Dầu</t>
    </r>
    <r>
      <rPr>
        <sz val="12"/>
        <rFont val="Times New Roman"/>
        <family val="2"/>
      </rPr>
      <t>, Sơn Kim 1</t>
    </r>
  </si>
  <si>
    <t>Công ty TNHH MTVLN&amp;DV Hương Sơn</t>
  </si>
  <si>
    <t>Quy hoạch bãi trung chuyển theo quy hoạch nông thôn mới</t>
  </si>
  <si>
    <t>Diện tích</t>
  </si>
  <si>
    <t>Bãi chôn lấp CTR thị trấn Thạch Hà</t>
  </si>
  <si>
    <t>Chưa đóng cửa nhưng đã ngừng tiếp nhận rác từ 2015</t>
  </si>
  <si>
    <t>Hiện tại đang tiếp nhận rác thải</t>
  </si>
  <si>
    <t xml:space="preserve">Đóng cửa khi được đầu tư thêm 01 lò đốt rác ở xã Phù Việt. </t>
  </si>
  <si>
    <t>Năm 2025</t>
  </si>
  <si>
    <t>- Trước đây là bãi chôn lấp hình thành tự phát, sau khi có dự án Ngàn Trươi- Cẩm Trang đi qua đã dịch chuyển sang vị trí mới cách 100m, vị trí này đã được UBND tỉnh đồng ý bổ sung vào quy hoạch quản lý CTR của tỉnh;
- Bãi chôn lấp mới được xây dựng theo đúng quy định, có lớp lót đáy và hệ thống xử lý nước rỉ rác, hồ sinh học xử lý nước thải trước khi thải ra môi trường.</t>
  </si>
  <si>
    <t>Tiếp tục tiếp nhận và xử lý rác thải cho thị trấn Vũ Quang và một số xã lân cận</t>
  </si>
  <si>
    <t>- Bãi chôn lấp;
- Ngừng tiếp nhận từ năm 2000;
- Đã thực hiện các biện pháp kỹ thuật đóng cửa và cải thiện môi trường xung quanh.
- Đã hoàn thành thủ tục rút khỏi danh sách các cơ sở gây ô nhiễm môi trường nghiêm trọng theo QĐ 64/QĐ-TTg của Thủ tướng CP</t>
  </si>
  <si>
    <t>Đầu tư xử lý, đóng cửa theo đúng quy trình kỹ thuật khi nhà máy/lò đốt rác tại xã Hương Thủy đi vào hoạt động</t>
  </si>
  <si>
    <t>UBND tỉnh phê duyệt dự án đầu tư tại Quyết định 1174/QĐ-UBND ngày 15/5/2016; Tuy nhiên, quá trình triển khai dự án gắp vướng mắc do chưa được sự đồng thuận của nhân dân trên địa bàn. Hiện nay, UBND huyện đang kiểm tra, rà soát vị trí phù hợp để quy hoạch bãi xử lý huyện. 
Đang xem xét chuyển từ công nghệ xử lý hiện đại sang lò đốt độc lập.</t>
  </si>
  <si>
    <t>Đang chuẩn bị lắp đặt</t>
  </si>
  <si>
    <t>HTX DV môi trường Xuân Yên</t>
  </si>
  <si>
    <r>
      <t xml:space="preserve">Quy mô, diện tích </t>
    </r>
    <r>
      <rPr>
        <i/>
        <sz val="12"/>
        <rFont val="Times New Roman"/>
        <family val="1"/>
      </rPr>
      <t>(ha)</t>
    </r>
  </si>
  <si>
    <t>Đã họp thẩm định BC ĐTM, chưa phê duyệt</t>
  </si>
  <si>
    <t>Đã họp thẩm định BC ĐTM, đang trình phê duyệt</t>
  </si>
  <si>
    <t>Chưa làm hồ sơ</t>
  </si>
  <si>
    <t>103/TB-UBND ngày 14/10/2014</t>
  </si>
  <si>
    <t>104/TB-UBND ngày 14/10/2014</t>
  </si>
  <si>
    <t xml:space="preserve">KH BVMT/ CK BVMT/ Đề án BVMT đơn giản </t>
  </si>
  <si>
    <t>CK BVMT, 2016</t>
  </si>
  <si>
    <t>CK BVMT, 2015</t>
  </si>
  <si>
    <t xml:space="preserve">CK BVMT, số 79/TB - UBND ngày 13/6/2014 của UBND huyện </t>
  </si>
  <si>
    <t xml:space="preserve">CK BVMT, số 38/TB - UBND ngày 3/3/2015 của UBND huyện </t>
  </si>
  <si>
    <t xml:space="preserve">CK BVMT, số 83/TB - UBND ngày 28/5/2013 của UBND huyện </t>
  </si>
  <si>
    <t>CK BVMT, Số 206 ngày 04/12/2014</t>
  </si>
  <si>
    <t>CK BVMT, TB số 04/TB-UBND 
ngày 10/01/2014</t>
  </si>
  <si>
    <t xml:space="preserve">CK BVMT, TB 
 số 93/TB-UBND ngày 14/7/2015 </t>
  </si>
  <si>
    <t>CK BVMT, GXN số 1752/GXN-UBND 
ngày 19/9/2016</t>
  </si>
  <si>
    <t>CK BVMT, 
GXN số 83/GXN-UBND ngày 30/11/2015</t>
  </si>
  <si>
    <t>CK BVMT,
GXN số 84/GXN-UBND ngày 30/11/2015</t>
  </si>
  <si>
    <t>CK BVMT,
TB số 80/TB-UBND ngày 22/10/2012</t>
  </si>
  <si>
    <t>CK BVMT, TB số 
82/TB-UBND ngày 23/10/2012 (khi chưa mở rộng)</t>
  </si>
  <si>
    <t>CK BVMT, TB số 12/TB-UBND ngày 12/01/2015</t>
  </si>
  <si>
    <t>CK BVMT, TB số 14/TB-UBND ngày 12/01/2016</t>
  </si>
  <si>
    <t>CK BVMT, TB số 13/TB-UBND ngày 12/01/2017</t>
  </si>
  <si>
    <t>CK BVMT, TB số 10/TB-UBND ngày 12/01/2018</t>
  </si>
  <si>
    <t>CK BVMT, TB số 11/TB-UBND ngày 12/01/2019</t>
  </si>
  <si>
    <t>CK BVMT, TB số
15/TB-UBND ngày 30/01/2013</t>
  </si>
  <si>
    <t>CK BVMT, TB 
số 92/TB-UBND ngày 30/11/2012</t>
  </si>
  <si>
    <t>CK BVMT số 132 ngày 11/04/2014</t>
  </si>
  <si>
    <t>CK BVMT số 1590 ngày 24/11/2014</t>
  </si>
  <si>
    <t>CK BVMT số 546 ngày 05/11/2014</t>
  </si>
  <si>
    <t xml:space="preserve">CK BVMT số 185 ngày 15/5/2014 </t>
  </si>
  <si>
    <t>CK BVMT Số 155 ngày 23/3/2015</t>
  </si>
  <si>
    <t>CK BVMT Số 174 ngày 31/3/2015</t>
  </si>
  <si>
    <t>CK BVMT Số 175 ngày 31/3/2015</t>
  </si>
  <si>
    <t>CK BVMT Số 114 ngày 02/3/2015</t>
  </si>
  <si>
    <t>CK BVMT số 538 ngày 31/10/2014</t>
  </si>
  <si>
    <t>CK BVMT số 450 ngày 3/6/2011</t>
  </si>
  <si>
    <t>CK BVMT Số 154 ngày 23/3/2015</t>
  </si>
  <si>
    <t>CK BVMT số 540 ngày 15/9/2011</t>
  </si>
  <si>
    <t>CK BVMT số 345 ngày 26/9/2013</t>
  </si>
  <si>
    <t>CK BVMT số 464 ngày 22/10/2014</t>
  </si>
  <si>
    <t>CK BVMT Số 348 ngày 16/9/2013</t>
  </si>
  <si>
    <t>CK BVMT, số 208 ngày 05/12/2014</t>
  </si>
  <si>
    <t>CK BVMT</t>
  </si>
  <si>
    <t>CK BVMT, 
TB số 07/TB-UBND ngày 12/01/2015</t>
  </si>
  <si>
    <t>KH BVMT số 386 ngày 09/7/2015</t>
  </si>
  <si>
    <t>KH BVMT số 363 ngày 31/8/2015</t>
  </si>
  <si>
    <t xml:space="preserve"> KH BVMT số 10 ngày 11/1/2016</t>
  </si>
  <si>
    <t>CK BVMT, số 46 ngày 11/01/2016</t>
  </si>
  <si>
    <t>CK BVMT, số 47 ngày 11/01/2016</t>
  </si>
  <si>
    <t>CK BVMT Số 63, ngày 29/04/2014</t>
  </si>
  <si>
    <t>CK BVMT Số 64, ngày 29/04/2015</t>
  </si>
  <si>
    <t>CK BVMT Số 65, ngày 29/04/2016</t>
  </si>
  <si>
    <t>CK BVMT  Số 66, ngày 29/04/2017</t>
  </si>
  <si>
    <t>CK BVMT Sô 203 ngày 02/12/2014</t>
  </si>
  <si>
    <t>CK BVMT  số 2435 ngày 03/12/2015</t>
  </si>
  <si>
    <t>CK BVMT số 36 ngày 31/3/2015</t>
  </si>
  <si>
    <t>CK BVMT số 127 ngày 24/7/2013</t>
  </si>
  <si>
    <t>CK BVMT sô 202 ngày 16/10/2013</t>
  </si>
  <si>
    <t>CK BVMT số 308 ngày 26/11/2014</t>
  </si>
  <si>
    <t>CK BVMT số 131 ngày 08/5/2013</t>
  </si>
  <si>
    <t>CK BVMT số 260 ngày 17/10/2014</t>
  </si>
  <si>
    <t>CK BVMT số 318 ngày 16/12/2014</t>
  </si>
  <si>
    <t>CK BVMT số 190 ngày 10/10/2013</t>
  </si>
  <si>
    <t>CK BVMT số 187 ngày 10/7/2013</t>
  </si>
  <si>
    <t>CK BVMT số 181 ngày 22/7/2014</t>
  </si>
  <si>
    <t>CK BVMT số 247 ngày 12/12/2013</t>
  </si>
  <si>
    <t>CK BVMT số 245 ngày 12/12/2013</t>
  </si>
  <si>
    <t>CK BVMT số 292 ngày 11/7/2014</t>
  </si>
  <si>
    <t>CK BVMT số 194 ngày 08/11/2014</t>
  </si>
  <si>
    <t>CK BVMT số 34 ngày 17/02/2014</t>
  </si>
  <si>
    <t>CK BVMT số 343 ngày 31/12/2014</t>
  </si>
  <si>
    <t>CK BVMT số 132/GXN-UBND ngày 5/8/2013</t>
  </si>
  <si>
    <t>CK BVMT số 213/GXN-UBND ngày 28/10/2013</t>
  </si>
  <si>
    <t>CK BVMT số 212/GXN-UBND ngày 28/10/2013</t>
  </si>
  <si>
    <t>CK BVMT số 364 ngày 31/8/2015</t>
  </si>
  <si>
    <t>CK BVMT số 233 ngày 22/9/2014</t>
  </si>
  <si>
    <t>CK BVMT số 234 ngày 22/9/2013</t>
  </si>
  <si>
    <t>CK BVMT số 2512 ngày 31/12/2014</t>
  </si>
  <si>
    <t>CK BVMT số 22 ngày 22/7/2015</t>
  </si>
  <si>
    <t>CK BVMT số 146 ngày 23/8/2013</t>
  </si>
  <si>
    <t>CK BVMT số 145 ngày 23/8/2013</t>
  </si>
  <si>
    <t>CK BVMT số 144 ngày 23/8/2013</t>
  </si>
  <si>
    <t>CK BVMT số 353 ngày 31/12/2014</t>
  </si>
  <si>
    <t>CK BVMT số 147 ngày 28/8/2013</t>
  </si>
  <si>
    <t>CK BVMT số 192 ngày 05/8/2014</t>
  </si>
  <si>
    <t>CK BVMT số 203 ngày 21/8/2014</t>
  </si>
  <si>
    <t>59/TB-UBND ngày 04/6/2012</t>
  </si>
  <si>
    <t>102/TB-UBND  ngày 11/9/2012</t>
  </si>
  <si>
    <t>ĐACT: 230/QĐ-KKT ngày 27/9/2016</t>
  </si>
  <si>
    <t>291/QĐ-KKT ngày 18/6/2015</t>
  </si>
  <si>
    <t>361/QĐ-KKT ngày 28/7/2015</t>
  </si>
  <si>
    <t>426/QĐ-KKT ngày 18/9/2015</t>
  </si>
  <si>
    <t>46/TB-UBND ngày 17/5/2012</t>
  </si>
  <si>
    <t>HTX CN và DVTH Tây Sơn</t>
  </si>
  <si>
    <t>47/TB-UBND ngày 17/5/2012</t>
  </si>
  <si>
    <t>HTX Hạnh Hiên</t>
  </si>
  <si>
    <t>HTX Hương Sỹ</t>
  </si>
  <si>
    <t>109/TB-KKT ngày 14/9/2016</t>
  </si>
  <si>
    <t>108/TB-KKT ngày 14/9/2016</t>
  </si>
  <si>
    <t>71b/TB-UBND ngày 02/7/2012</t>
  </si>
  <si>
    <t>95/TB_UBND ngày 23/8/2012</t>
  </si>
  <si>
    <t>60/TB-UBND ngày 4/6/2012</t>
  </si>
  <si>
    <t>54/TB-UBND ngày 7/6/2013</t>
  </si>
  <si>
    <t>53/TB-UBND ngày 29/5/2013</t>
  </si>
  <si>
    <t>83/TB-UBND
8/8/2012</t>
  </si>
  <si>
    <t>105/TB-UBND ngày 17/9/2012</t>
  </si>
  <si>
    <t>64/TB-UBND ngày 18/6/2012</t>
  </si>
  <si>
    <t>63/TB-UBND ngày 18/6/2012</t>
  </si>
  <si>
    <t>Trần Xuân Hương</t>
  </si>
  <si>
    <t>65/TB-UBND ngày 02/7/2013</t>
  </si>
  <si>
    <t>ĐA ĐG: 119/TB-UBND ngày 11/4/2013</t>
  </si>
  <si>
    <t>82/TB-UBND ngày 08/8/2012</t>
  </si>
  <si>
    <t>52/TB-UBND ngày 29/5/2012</t>
  </si>
  <si>
    <t>68/TB-UBND ngày 26/6/2012</t>
  </si>
  <si>
    <t>54/TB-UBND ngày 29/5/2012</t>
  </si>
  <si>
    <t>106/TB-UBND ngày 15/7/2014</t>
  </si>
  <si>
    <t>thôn Lộc Phúc xã Đức Long</t>
  </si>
  <si>
    <t>Không có thủ tục môi trường</t>
  </si>
  <si>
    <t>Nguồn số liệu: Tổng hợp từ báo cáo của Ủy ban nhân dân tỉnh, Sở Nông nghiệp và Phát triển nông thôn,  Sở Tài nguyên và môi trường và UBND các huyện, thành phố, thị xã</t>
  </si>
  <si>
    <t xml:space="preserve">163/QĐ-KKT </t>
  </si>
  <si>
    <t>Lâu dài</t>
  </si>
  <si>
    <t xml:space="preserve">Nhà ở cán bộ CNV 'Cảng vụ hàng hải Hà Tĩnh </t>
  </si>
  <si>
    <t>Kỳ Long</t>
  </si>
  <si>
    <t>Cảng vụ hàng hải Hà Tĩnh</t>
  </si>
  <si>
    <t>91/QĐ-KKT</t>
  </si>
  <si>
    <t xml:space="preserve">Trụ sở làm việc Trạm kiểm định đo lường chất lượng </t>
  </si>
  <si>
    <t>Kỳ Lợi</t>
  </si>
  <si>
    <t xml:space="preserve">Sở Khoa học và Công nghệ Hà Tĩnh </t>
  </si>
  <si>
    <t>Ban Quản lý Khu kinh tế tỉnh Hà Tĩnh</t>
  </si>
  <si>
    <t>4164/QĐ-UBND</t>
  </si>
  <si>
    <t>XD trụ sở làm việc</t>
  </si>
  <si>
    <t>hs</t>
  </si>
  <si>
    <t>Kho bạc Nhà nước Hương Sơn</t>
  </si>
  <si>
    <t>3325/QĐ-UBND</t>
  </si>
  <si>
    <t>XD bãi trung chuyển, xử lý rác quy mô nhỏ (tạm thời)</t>
  </si>
  <si>
    <t>vq</t>
  </si>
  <si>
    <t>Ân Phú</t>
  </si>
  <si>
    <t>UBND xã Ân Phú</t>
  </si>
  <si>
    <t>/QĐ-UBND</t>
  </si>
  <si>
    <t>xây dựng Trụ sở làm việc</t>
  </si>
  <si>
    <t>hk</t>
  </si>
  <si>
    <t>TT Hương Khê</t>
  </si>
  <si>
    <t>Kho bạc Nhà nước Hương Khê</t>
  </si>
  <si>
    <t>1962/QĐ-UBND</t>
  </si>
  <si>
    <t>xây dựng trường học</t>
  </si>
  <si>
    <t xml:space="preserve">Trường Mầm non Hương Bình </t>
  </si>
  <si>
    <t>1961/QĐ-UBND</t>
  </si>
  <si>
    <t xml:space="preserve">Trường Tiểu học Hương Bình </t>
  </si>
  <si>
    <t>5080/QĐ-UBND</t>
  </si>
  <si>
    <t>xây dựng trường mầm non</t>
  </si>
  <si>
    <t xml:space="preserve">Trường Mầm non Phúc Trạch </t>
  </si>
  <si>
    <t>2280/QĐ-UBND</t>
  </si>
  <si>
    <t>Xây dựng nhà thờ</t>
  </si>
  <si>
    <t>dt</t>
  </si>
  <si>
    <t>Giáo họ Tường Vân (thuộc Giáo xứ Nghĩa Yên)</t>
  </si>
  <si>
    <t>1020/QĐ-UBND</t>
  </si>
  <si>
    <t>mở rộng trụ sở làm việc công an huyện Đức Thọ</t>
  </si>
  <si>
    <t>TT Đức Thọ</t>
  </si>
  <si>
    <t>Công an tỉnh Hà Tĩnh</t>
  </si>
  <si>
    <t>932/QĐ-UBND</t>
  </si>
  <si>
    <t>cl</t>
  </si>
  <si>
    <t>Trường Mầm non Sơn Lộc</t>
  </si>
  <si>
    <t>4014/QĐ-UBND</t>
  </si>
  <si>
    <t>TT Nghèn</t>
  </si>
  <si>
    <t>Chi cục thuế huyện Can Lộc</t>
  </si>
  <si>
    <t>1139/QĐ-UBND</t>
  </si>
  <si>
    <t xml:space="preserve">XD trường mầm non </t>
  </si>
  <si>
    <t>lh</t>
  </si>
  <si>
    <t>Trường mầm non xã Mai Phụ</t>
  </si>
  <si>
    <t>3338/QĐ-UBND</t>
  </si>
  <si>
    <t>Xây dựng trụ sở làm việc</t>
  </si>
  <si>
    <t>Kho bạc Nhà nước Lộc Hà</t>
  </si>
  <si>
    <t>367/QĐ-UBND</t>
  </si>
  <si>
    <t>mở rộng trường làm sân tập thể dục thể thao</t>
  </si>
  <si>
    <t>th</t>
  </si>
  <si>
    <t>Trường Tiểu học Tượng Sơn</t>
  </si>
  <si>
    <t>3936/QĐ-UBND</t>
  </si>
  <si>
    <t>TT Thạch Hà</t>
  </si>
  <si>
    <t>Bảo hiểm xã hội huyện Thạch Hà</t>
  </si>
  <si>
    <t>2961/QĐ-UBND</t>
  </si>
  <si>
    <t>Xây dựng Trạm bơm tăng áp thuộc nhà máy nước Bắc Cẩm Xuyên</t>
  </si>
  <si>
    <t>cx</t>
  </si>
  <si>
    <t>Cẩm Thành</t>
  </si>
  <si>
    <t>Trung tâm nước sinh hoạt và vệ sinh môi trường nông thôn Hà Tĩnh</t>
  </si>
  <si>
    <t>Mở rộng kho dự trữ tổng hợp hàng hóa Quốc gia</t>
  </si>
  <si>
    <t>Cục Dự trữ Nhà nước khu vực Nghệ Tĩnh</t>
  </si>
  <si>
    <t>3038/QĐ-UBND</t>
  </si>
  <si>
    <t>ka</t>
  </si>
  <si>
    <t>Kho bạc Nhà nước Kỳ Anh</t>
  </si>
  <si>
    <t>2262/QĐ-UBND</t>
  </si>
  <si>
    <t xml:space="preserve">mở rộng khuôn viên xây dựng Trường Mầm non </t>
  </si>
  <si>
    <t>Trường Mầm non Kỳ Tân</t>
  </si>
  <si>
    <t>1596/QĐ-UBND</t>
  </si>
  <si>
    <t>Xây dựng nhà thờ Giáo họ</t>
  </si>
  <si>
    <t>Giáo họ Vĩnh Sơn</t>
  </si>
  <si>
    <t>954/QĐ-UBND</t>
  </si>
  <si>
    <t>trụ sở cơ quan</t>
  </si>
  <si>
    <t>txka</t>
  </si>
  <si>
    <t>Cảng vụ Hàng hải Hà Tĩnh</t>
  </si>
  <si>
    <t>3806/QĐ-UBND</t>
  </si>
  <si>
    <t>Xây dựng nhà nguyện</t>
  </si>
  <si>
    <t>Kỳ Nam</t>
  </si>
  <si>
    <t>Giáo xứ Đông Yên</t>
  </si>
  <si>
    <t>3422/QĐ-UBND</t>
  </si>
  <si>
    <t>Xây dựng trụ sở làm việc Công an huyện Kỳ Anh</t>
  </si>
  <si>
    <t>TT Kỳ Anh</t>
  </si>
  <si>
    <t>Công an tỉnh hà Tĩnh</t>
  </si>
  <si>
    <t>2772/QĐ-UBND</t>
  </si>
  <si>
    <t>XD trụ sở Trạm 2-P3 Kỳ Anh</t>
  </si>
  <si>
    <t>Cục Kho vận thuộc Tổng cục Hậu cần - Kỹ thuật - Bộ Công an</t>
  </si>
  <si>
    <t>752/QĐ-UBND</t>
  </si>
  <si>
    <t>xây dựng Trụ sở làm việc của Trung tâm</t>
  </si>
  <si>
    <t>ht</t>
  </si>
  <si>
    <t>Tân Giang</t>
  </si>
  <si>
    <t>Trung tâm Hỗ trợ phát triển doanh nghiệp và Xúc tiến đầu tư tỉnh Hà Tĩnh</t>
  </si>
  <si>
    <t>làm Trụ sở làm việc</t>
  </si>
  <si>
    <t>Nam Hà</t>
  </si>
  <si>
    <t>Trung tâm Công nghệ thông tin và Truyền thông Hà Tĩnh</t>
  </si>
  <si>
    <t>629/QĐ-UBND</t>
  </si>
  <si>
    <t>khu đô thị Bắc, phường Nguyễn Du</t>
  </si>
  <si>
    <t>Bảo hiểm xã hội thành phố Hà Tĩnh</t>
  </si>
  <si>
    <t>2874/QĐ-UBND</t>
  </si>
  <si>
    <t>quản lý, thực hiện Dự án Xây dựng hạ tầng, chỉnh trang đô thị phía Đông kênh N 1-9</t>
  </si>
  <si>
    <t>Trần Phú</t>
  </si>
  <si>
    <t>Trung tâm Phát triển quỹ đất tỉnh</t>
  </si>
  <si>
    <t>944/QĐ-UBND</t>
  </si>
  <si>
    <t>mở rộng khuôn viên xây dựng Trường THPT Chuyên Hà Tĩnh</t>
  </si>
  <si>
    <t>Trường Trung học phổ thông chuyên Hà Tĩnh</t>
  </si>
  <si>
    <t>4780/QĐ-UBND</t>
  </si>
  <si>
    <t>mở rộng Bảo tàng tỉnh</t>
  </si>
  <si>
    <t>Bảo tàng tỉnh Hà Tĩnh</t>
  </si>
  <si>
    <t>2986/QĐ-UBND</t>
  </si>
  <si>
    <t>10.769m2 đất giao thông nội bộ và 3.314m2 đất công viên cây xanh, thể dục thể thao, sinh hoạt cộng đồng</t>
  </si>
  <si>
    <t>phường Hà Huy Tập</t>
  </si>
  <si>
    <t>Tập đoàn Vingroup – Công ty Cổ phần</t>
  </si>
  <si>
    <t>Ngày ký</t>
  </si>
  <si>
    <t>Số Quyết định</t>
  </si>
  <si>
    <t>Các loại đất khác</t>
  </si>
  <si>
    <t>Đất rừng đặc dụng</t>
  </si>
  <si>
    <t>Đất rừng phòng hộ</t>
  </si>
  <si>
    <t>Đất lúa</t>
  </si>
  <si>
    <t>Quyết định giao</t>
  </si>
  <si>
    <t>Lấy từ các loại đất</t>
  </si>
  <si>
    <t>Thời hạn giao</t>
  </si>
  <si>
    <t>Năm giao</t>
  </si>
  <si>
    <t>Mục đích sử dụng đất</t>
  </si>
  <si>
    <t>Diện tích  (m2)</t>
  </si>
  <si>
    <t>Chủ sử dụng đất</t>
  </si>
  <si>
    <t>PHỤ LỤC 01: TỔNG HỢP KẾT QUẢ GIAO ĐẤT KHÔNG THU TIỀN SỬ DỤNG ĐẤT ĐỐI VỚI TỔ CHỨC TỪ NGÀY 01/7/2014 ĐẾN NGÀY 31/3/2017</t>
  </si>
  <si>
    <t>58/QĐ-UBND</t>
  </si>
  <si>
    <t>xây dựng biệt thự</t>
  </si>
  <si>
    <t>Công ty Cổ phần Vinpearl</t>
  </si>
  <si>
    <t>3695/QĐ-UBND</t>
  </si>
  <si>
    <t>Đất nghĩa trang, nghĩa địa, nhà tang lễ, nhà hỏa táng</t>
  </si>
  <si>
    <t>Công ty TNHH MTV Phúc Lạc Viên - Đài hóa thân hoàn vũ Hà Tĩnh</t>
  </si>
  <si>
    <t>3600/QĐ-UBND</t>
  </si>
  <si>
    <t>đầu tư xây dựng nhà ở liền kề</t>
  </si>
  <si>
    <t>hl</t>
  </si>
  <si>
    <t>Công ty Trách nhiệm hữu hạn Như Nam</t>
  </si>
  <si>
    <t>1224/QĐ-UBND</t>
  </si>
  <si>
    <t>Đầu tư xây dựng nhà ở liền kề</t>
  </si>
  <si>
    <t>3703/QĐ-UBND</t>
  </si>
  <si>
    <t>3958/QĐ-UBND</t>
  </si>
  <si>
    <t>thực hiện dự án đầu tư hạ tầng kinh doanh nhà ở</t>
  </si>
  <si>
    <t>Công ty TNHH Xuất nhập khẩu Châu Tuấn</t>
  </si>
  <si>
    <t>517/QĐ-UBND</t>
  </si>
  <si>
    <t>Đất ở (xây dựng biệt thự, nhà liền kề và chung cư cao tầng…) 59,800 m2; Đất công cộng (đất thể dục thể thao, giao thông, cây xanh, bãi đỗ xe,…) 25,310m2</t>
  </si>
  <si>
    <t>Nguyễn Du</t>
  </si>
  <si>
    <t>Tổng Công ty Đầu tư Phát triển nhà và Đô thị - Công ty Trách nhiệm hữu hạn</t>
  </si>
  <si>
    <t>4239/QĐ-UBND</t>
  </si>
  <si>
    <t>04/11/2065; 31/12/2016</t>
  </si>
  <si>
    <t>14.362,37m 2 đất sử dụng vào mục đích đất ở; 10.207,63 m 2 đất sử dụng vào mục đích công cộng (gồm 7.526,03m 2 đất giao thông và 2.681,6m 2 đất trồng cây xanh, bãi đổ xe, thể dục thể thao).</t>
  </si>
  <si>
    <t>Công ty Cổ phần Thailand</t>
  </si>
  <si>
    <t>Đất ở</t>
  </si>
  <si>
    <t>Số</t>
  </si>
  <si>
    <t>Hợp đồng thuê đất</t>
  </si>
  <si>
    <t>Quyết định giao đất</t>
  </si>
  <si>
    <t>Thời hạn sử dụng đất</t>
  </si>
  <si>
    <t>PHỤ LỤC 02: TỔNG HỢP KẾT QUẢ GIAO ĐẤT CÓ THU TIỀN SỬ DỤNG ĐẤT ĐỐI VỚI CÁC TỔ CHỨC TỪ NGÀY 01/7/2014 ĐẾN NGÀY 31/3/2017</t>
  </si>
  <si>
    <t>40/QĐ-KKT</t>
  </si>
  <si>
    <t xml:space="preserve">Cơ sở giết mỗ gia súc, gia cầm tập trung </t>
  </si>
  <si>
    <t>Thôn Cây Chanh, xã Sơn Tây</t>
  </si>
  <si>
    <t>ông Trịnh Bình làm chủ đầu tư</t>
  </si>
  <si>
    <t xml:space="preserve"> 27/6/2016 </t>
  </si>
  <si>
    <t>153/QĐ-KKT</t>
  </si>
  <si>
    <t xml:space="preserve">Tổ hợp khách sạn dịch vụ Thái Phát Đạt  </t>
  </si>
  <si>
    <t>Khối 4, thị trấn Tây Sơn</t>
  </si>
  <si>
    <t>Công ty Cổ phần Thái Phát Đạt</t>
  </si>
  <si>
    <t>521/QĐ-KKT</t>
  </si>
  <si>
    <t xml:space="preserve">Trạm kinh doanh xăng dầu và dịch vụ tổng hợp </t>
  </si>
  <si>
    <t>Thôn Hà Trai, xã Sơn Kim 1</t>
  </si>
  <si>
    <t>Công ty Xăng dầu Hà Tĩnh</t>
  </si>
  <si>
    <t>154/QĐ-KKT</t>
  </si>
  <si>
    <t xml:space="preserve">Nhà máy May xuất khẩu Five Star Hà Tĩnh </t>
  </si>
  <si>
    <t>Khu công nghiệp Đại Kim, xã Sơn Kim 1</t>
  </si>
  <si>
    <t>Công ty Cổ phần May Five Star Hà Tĩnh</t>
  </si>
  <si>
    <t>510/QĐ-KKT</t>
  </si>
  <si>
    <t>Tổ hợp cửa hàng, nhà kho (đã được điều chỉnh thành dự án Trạm dừng nghỉ khu kinh tế cửa khẩu Cầu Treo)</t>
  </si>
  <si>
    <t>Hạ tầng khu vực Cổng B, xã Sơn Tây</t>
  </si>
  <si>
    <t>Công ty TNHH Trang Thuận Mai</t>
  </si>
  <si>
    <t>64/QĐ-KKT</t>
  </si>
  <si>
    <t>Trung tâm thương mại CK</t>
  </si>
  <si>
    <t>xã Sơn Tây</t>
  </si>
  <si>
    <t>Công ty cổ phần đầu tư CK Việt Nam</t>
  </si>
  <si>
    <t>HĐ TLĐ19</t>
  </si>
  <si>
    <t xml:space="preserve">Nhà máy sản xuất vật liệu chịu lửa </t>
  </si>
  <si>
    <t>Khu công nghiệp Vũng Áng I</t>
  </si>
  <si>
    <t xml:space="preserve"> Công ty TNHH vật liệu chịu lửa Đại Đỉnh</t>
  </si>
  <si>
    <t>HĐ TLĐ14</t>
  </si>
  <si>
    <t>Khu gia công tổng hợp</t>
  </si>
  <si>
    <t>Công ty TNHH công trình cơ khí và điều khiển Hữu Sinh</t>
  </si>
  <si>
    <t>HĐ TLĐ 03</t>
  </si>
  <si>
    <t xml:space="preserve">Nhà máy sản xuất gạch không nung Phú Hưng Long </t>
  </si>
  <si>
    <t>Công ty cổ phần  gạch không nung Phú Hưng Long Hà Tĩnh</t>
  </si>
  <si>
    <t>HĐ TLĐ 07</t>
  </si>
  <si>
    <t>Nhà máy may công nghiệp của Công ty cổ phần X19 Miền Trung</t>
  </si>
  <si>
    <t>Công ty cổ phần X19 Miền Trung</t>
  </si>
  <si>
    <t>HĐTLĐ 03</t>
  </si>
  <si>
    <t xml:space="preserve">Nhà máy sản xuất kết cấu thép xây dựng, gia công cơ khí </t>
  </si>
  <si>
    <t>Chi nhánh Công ty TNHH cơ giới Thành Đô tại Hà Tĩnh</t>
  </si>
  <si>
    <t>HĐ TLĐ 14</t>
  </si>
  <si>
    <t>Khu gia công cơ khí tổng hợp của Công ty TNHH ChinChu</t>
  </si>
  <si>
    <t>Công ty TNHH ChinChu</t>
  </si>
  <si>
    <t>HĐ TLĐ 05</t>
  </si>
  <si>
    <t xml:space="preserve">Xưởng lắp đặt công trình công nghiệp </t>
  </si>
  <si>
    <t>Công ty cổ phần xây dựng Yu-Hua</t>
  </si>
  <si>
    <t>HĐTLĐ 05</t>
  </si>
  <si>
    <t xml:space="preserve">Nhà máy ô xy Kỳ Anh </t>
  </si>
  <si>
    <t>Chi nhánh Công ty CP khí công nghiệp Nghệ An</t>
  </si>
  <si>
    <t>101/QĐ-KKT</t>
  </si>
  <si>
    <t>Nhà máy sản xuất lắp xiết và gia công cơ khí</t>
  </si>
  <si>
    <t>Công ty CP cơ khí và công nghiệp Áng Dương</t>
  </si>
  <si>
    <t>501/QĐ-KKT</t>
  </si>
  <si>
    <t xml:space="preserve">Dự án Khu thương mại dịch vụ tổng hợp </t>
  </si>
  <si>
    <t>Công ty TNHH thương mại dịch vụ Thuận Liên</t>
  </si>
  <si>
    <t xml:space="preserve"> 17/10/2014</t>
  </si>
  <si>
    <t>519/QĐ-KKT</t>
  </si>
  <si>
    <t>Dự án Khu du lịch sinh thái Hồ Tàu Voi</t>
  </si>
  <si>
    <t>Kỳ Thịnh</t>
  </si>
  <si>
    <t>Công ty TNHH Quốc tế Polaris KTY Việt Nam</t>
  </si>
  <si>
    <t>/QĐ-KKT</t>
  </si>
  <si>
    <t>Khai thác và chế biến vật liệu xây dựng</t>
  </si>
  <si>
    <t>Kỳ Phương</t>
  </si>
  <si>
    <t>Công ty TNHH MTV vật liệu xây dựng Licogi 166</t>
  </si>
  <si>
    <t xml:space="preserve">
55/QĐ-KKT</t>
  </si>
  <si>
    <t xml:space="preserve">Công ty CPVL và XD Hà Tĩnh </t>
  </si>
  <si>
    <t>504/QĐ-KKT</t>
  </si>
  <si>
    <t>Công ty cổ phần khai thác 
VLXD 568</t>
  </si>
  <si>
    <t>607/QĐ-KKT</t>
  </si>
  <si>
    <t>Công ty CPXD và TM 171</t>
  </si>
  <si>
    <t>177/QĐ-KKT</t>
  </si>
  <si>
    <t>Công ty CPĐT và Xây dựng
Bắc Trường Lợi</t>
  </si>
  <si>
    <t>551/QĐ-KKT</t>
  </si>
  <si>
    <t>Kỳ Liên</t>
  </si>
  <si>
    <t>Công ty TNHH 6879</t>
  </si>
  <si>
    <t>447/QĐ-KKT</t>
  </si>
  <si>
    <t>Công ty cổ phần 
Việt Gia - Song Hui</t>
  </si>
  <si>
    <t>436/QĐ-KKT</t>
  </si>
  <si>
    <t>Công ty TNHH Xây lắp và Khai thác VLXD Thanh Nam</t>
  </si>
  <si>
    <t>451/QĐ-KKT</t>
  </si>
  <si>
    <t>Công ty TNHH MTV Sơn Dương</t>
  </si>
  <si>
    <t>99/QĐ-KKT</t>
  </si>
  <si>
    <t>Công ty CPĐTTM XNK 
Bắc Hồng Hà</t>
  </si>
  <si>
    <t>445/QĐ-KKT</t>
  </si>
  <si>
    <t xml:space="preserve">Dự án khai thác khoáng sản </t>
  </si>
  <si>
    <t>Kỳ Trinh</t>
  </si>
  <si>
    <t>Công ty TNHH Thương mại dịch vụ VLXD Hồng Hà</t>
  </si>
  <si>
    <t>247/QĐ-KKT</t>
  </si>
  <si>
    <t>Dự án Nhà máy xử lý và tái chế tro xỉ nhiệt điện Vũng Áng 1 (đợt 1)</t>
  </si>
  <si>
    <t>của Công ty CP đầu tư và xử lý chất thải Vũng Áng</t>
  </si>
  <si>
    <t>148/QĐ-KKT</t>
  </si>
  <si>
    <t xml:space="preserve">Dự án Khu nhà hàng, trung tâm thương mại và văn phòng cho thuê </t>
  </si>
  <si>
    <t xml:space="preserve">Công ty CP Xây lắp và TM Trường Thành </t>
  </si>
  <si>
    <t>151/QĐ-KKT</t>
  </si>
  <si>
    <t>Dự án Trạm bơm tuần hoàn và tuyến ống làm mát của Nhà máy nhiệt điện Vũng Áng 1</t>
  </si>
  <si>
    <t>Tập đoàn dầu khí Việt Nam</t>
  </si>
  <si>
    <t>150/QĐ-KKT</t>
  </si>
  <si>
    <t>Dự án Bãi thải xỉ Nhà máy nhiệt điện Vũng Áng 1</t>
  </si>
  <si>
    <t>190/QĐ-KKT</t>
  </si>
  <si>
    <t>Dự án Hệ thống đường ống thoát nước Trạm bơm tuần hoàn và tuyến ống làm mát của Nhà máy nhiệt điện Vũng Áng 1</t>
  </si>
  <si>
    <t>191/QĐ-KKT</t>
  </si>
  <si>
    <t>Dự án Mương thoát nước của Nhà máy nhiệt điện Vũng Áng 1</t>
  </si>
  <si>
    <t>188/QĐ-KKT</t>
  </si>
  <si>
    <t xml:space="preserve">Dự án Bến cảng số 1 và 2 </t>
  </si>
  <si>
    <t>Công ty cổ phần cảng Vũng Áng Việt - Lào</t>
  </si>
  <si>
    <t>76/QĐ-KKT</t>
  </si>
  <si>
    <t xml:space="preserve">Dự án Khu dịch vụ khách sạn và nhà hàng tổng hợp </t>
  </si>
  <si>
    <t>Công ty CP Đầu tư và Thương mại Vũng Áng</t>
  </si>
  <si>
    <t>100/QĐ-KKT</t>
  </si>
  <si>
    <t>Dự án Bến số 4 - cảng tổng hợp Quốc tế Hoành Sơn</t>
  </si>
  <si>
    <t>Công ty cổ phần Tập đoàn Hoành Sơn</t>
  </si>
  <si>
    <t>152/QĐ-KKT</t>
  </si>
  <si>
    <t>Tuyến băng tải than và kênh xả nước làm mát của Nhà máy nhiệt điện Vũng Áng 1</t>
  </si>
  <si>
    <t>Dự án xây dựng bãi đổ xe buýt, nhà làm việc, nhà nghỉ giao ca cho cán bộ công nhân viên tuyến xe buýt số 01</t>
  </si>
  <si>
    <t>Công ty cổ phần vận tải ô tô Hà Tĩnh</t>
  </si>
  <si>
    <t>489/QĐ-KKT</t>
  </si>
  <si>
    <t>Dự án cửa hàng xăng dầu Kỳ Thịnh</t>
  </si>
  <si>
    <t>Công ty cổ phần xăng dầu dầu khí Vũng Áng</t>
  </si>
  <si>
    <t>495/QĐ-KKT</t>
  </si>
  <si>
    <t>Sân phân phối 500kv</t>
  </si>
  <si>
    <t>329/QĐ-KKT</t>
  </si>
  <si>
    <t>Dự án Khu nhà ở cán bộ CNV giai đoạn quản lý, vận hành nhà máy nhiệt điện Vũng Áng 1</t>
  </si>
  <si>
    <t>253/QĐ-KKT</t>
  </si>
  <si>
    <t>Dự án Văn phòng làm việc và nhà xưởng sx chiết nạp khí công nghiệp</t>
  </si>
  <si>
    <t>Công ty TNHH khí công nghiệp Đông Anh</t>
  </si>
  <si>
    <t>306/QĐ-KKT</t>
  </si>
  <si>
    <t xml:space="preserve">Khách sạn 5 sao Sea View </t>
  </si>
  <si>
    <t>Công ty CP MC Fish Hà Tĩnh</t>
  </si>
  <si>
    <t>235/QĐ-KKT</t>
  </si>
  <si>
    <t>- phần diện tích mở rộng</t>
  </si>
  <si>
    <t>Kỳ Long
Kỳ Liên</t>
  </si>
  <si>
    <t>638/QĐ-KKT</t>
  </si>
  <si>
    <t xml:space="preserve">Dự án Tổ hợp dịch vụ thương mại Khu kinh tế Vũng Áng </t>
  </si>
  <si>
    <t>Công ty cổ phần thương mại Hà Tĩnh</t>
  </si>
  <si>
    <t>499/QĐ-KKT</t>
  </si>
  <si>
    <t>Dự án Khách sạn 5 sao Mường Thanh</t>
  </si>
  <si>
    <t>Chi nhánh Khách sạn Mường Thanh Hà Tĩnh - Doanh nghiệp tư nhân xây dựng số 1 tỉnh Điện Biên</t>
  </si>
  <si>
    <t>450/QĐ-KKT</t>
  </si>
  <si>
    <t xml:space="preserve">Dự án nhà máy chế biến súc sản </t>
  </si>
  <si>
    <t>Tổng Công ty khoáng sản thương mại Mitraco</t>
  </si>
  <si>
    <t>83/QĐ-KKT</t>
  </si>
  <si>
    <t>Dự án Khu khách sạn Hoành Sơn</t>
  </si>
  <si>
    <t>Công ty cổ phần Du lịch Hà Tĩnh</t>
  </si>
  <si>
    <t>XIV</t>
  </si>
  <si>
    <t>693/QĐ-UBND</t>
  </si>
  <si>
    <t>Xây dựng Khu sinh thái cây xanh và câu lạc bộ thể thao</t>
  </si>
  <si>
    <t>TT Phố Châu</t>
  </si>
  <si>
    <t>Công ty TNHH Thương mại và Dịch vụ Bách Đại Dũng</t>
  </si>
  <si>
    <t>thực hiện Dự án đầu tư cải tạo, nâng cấp, xây dựng, quản lý kinh doanh và khai thác chợ Chùa</t>
  </si>
  <si>
    <t>Công ty Cổ phần liên doanh phát triển doanh nghiệp Hương Sơn</t>
  </si>
  <si>
    <t>chuyển mục đích sử dụng 4.865,9m2 đất, trong đó có 4.397,4m2 đất chuyên trồng lúa nước và 468,5m2 đất bằng trồng cây hàng năm khác</t>
  </si>
  <si>
    <t>Xây dựng Cửa hàng xăng dầu và Dịch vụ thương mại</t>
  </si>
  <si>
    <t>Sơn Thọ</t>
  </si>
  <si>
    <t>2900/QĐ-UBND</t>
  </si>
  <si>
    <t>xây dựng Khu sản xuất gạch không nung và Bê tông đúc sẵn</t>
  </si>
  <si>
    <t>CCN Khe Cò, xã Sơn Lễ</t>
  </si>
  <si>
    <t>Công ty TNHH Thành Nhân</t>
  </si>
  <si>
    <t>2901/QĐ-UBND</t>
  </si>
  <si>
    <t>xây dựng Khu kinh doanh dịch vụ thương mại tổng hợp</t>
  </si>
  <si>
    <t>3037/QĐ-UBND</t>
  </si>
  <si>
    <t>Xây dựng Cửa hàng xăng dầu</t>
  </si>
  <si>
    <t>Doanh nghiệp tư nhân Hà Song Đức</t>
  </si>
  <si>
    <t>2756/QĐ-UBND</t>
  </si>
  <si>
    <t>TT Tây Sơn</t>
  </si>
  <si>
    <t>Hợp tác xã Dịch vụ vệ sinh môi trường thị trấn Tây Sơn</t>
  </si>
  <si>
    <t>2234/QĐ-UBND</t>
  </si>
  <si>
    <t>Cải tạo mở rộng và nâng cấp Chợ Gôi</t>
  </si>
  <si>
    <t>Công ty CP Sơn An Hà Tĩnh</t>
  </si>
  <si>
    <t>1862/QĐ-UBND</t>
  </si>
  <si>
    <t>xây dựng chợ</t>
  </si>
  <si>
    <t>Hợp tác xã Kinh doanh và Dịch vụ Chợ Đình</t>
  </si>
  <si>
    <t>760/QĐ-UBND</t>
  </si>
  <si>
    <t>khai thác mỏ cát xây dựng</t>
  </si>
  <si>
    <t>Công ty Trách nhiệm hữu hạn Thành Nhân</t>
  </si>
  <si>
    <t>556/QĐ-UBND</t>
  </si>
  <si>
    <t>28.000m2 đất để khai thác đá xây dựng và 5.134m2 đất làm bãi chế biến</t>
  </si>
  <si>
    <t>Công ty Trách nhiệm hữu hạn Hùng Bình</t>
  </si>
  <si>
    <t>412/QĐ-UBND</t>
  </si>
  <si>
    <t>khai thác đá diện tích 27.000,0m2, làm bãi chế biến diện tích 12.860,0m2</t>
  </si>
  <si>
    <t>Công ty Trách nhiệm hữu hạn Sơn Nguyệt</t>
  </si>
  <si>
    <t>41/QĐ-UBND</t>
  </si>
  <si>
    <t>Xây dựng cửa hàng bán lẻ xăng dầu</t>
  </si>
  <si>
    <t>Doanh nghiệp tư nhân xăng dầu Đức Sáng</t>
  </si>
  <si>
    <t>4683/QĐ-UBND</t>
  </si>
  <si>
    <t>xây dựng cơ sở chế biến sản phẩm từ thịt thỏ</t>
  </si>
  <si>
    <t>Công ty Cổ phần Thương mại sản xuất thực phẩm Hà Nội</t>
  </si>
  <si>
    <t>2572/QĐ-UBND</t>
  </si>
  <si>
    <t>Khai thác đá xây dựng</t>
  </si>
  <si>
    <t>Công ty Trách nhiệm hữu hạn GTC</t>
  </si>
  <si>
    <t>677/QĐ-UBND</t>
  </si>
  <si>
    <t>Phòng Giao dịch Ngân hàng Chính sách xã hội huyện Hương Sơn</t>
  </si>
  <si>
    <t>2554/QĐ-UBND</t>
  </si>
  <si>
    <t>Khai thác cát xây dựng</t>
  </si>
  <si>
    <t>Công ty trách nhiệm hữu hạn một thành viên Hữu Quyền</t>
  </si>
  <si>
    <t>3488/QĐ-UBND</t>
  </si>
  <si>
    <t>Đầu tư xây dựng nhà máy sản xuất gỗ ván ép MDF, HDF và gỗ ván thanh</t>
  </si>
  <si>
    <t>Cụm công nghiệp huyện Vũ Quang, xã Sơn Thọ</t>
  </si>
  <si>
    <t>Công ty Cổ phần gỗ MDF Thanh Thành Đạt</t>
  </si>
  <si>
    <t>1959/QĐ-UBND</t>
  </si>
  <si>
    <t>khai thác cát xây dựng</t>
  </si>
  <si>
    <t>Hương Minh</t>
  </si>
  <si>
    <t>Cong ty CP Đầu tư và Xây dựng Việt Hà</t>
  </si>
  <si>
    <t>2768/QĐ-UBND</t>
  </si>
  <si>
    <t>thực hiện Dự án xây dựng Trạm biến áp 110Kv thuộc Dự án đường dây và Trạm biến áp 110Kv Hương Khê</t>
  </si>
  <si>
    <t>Công ty Điện lực Hà Tĩnh</t>
  </si>
  <si>
    <t>1137/QĐ-UBND</t>
  </si>
  <si>
    <t xml:space="preserve">Công ty TNHH Thương mại tổng hợp Hoàn Vũ </t>
  </si>
  <si>
    <t>343/QĐ-UBND</t>
  </si>
  <si>
    <t>nhận chuyển nhượng tài sản</t>
  </si>
  <si>
    <t>4008/QĐ-UBND</t>
  </si>
  <si>
    <t>Kinh doanh xăng dầu</t>
  </si>
  <si>
    <t>Hà Lĩnh</t>
  </si>
  <si>
    <t>Công ty cổ phần Xây lắp và Kinh doanh xăng dầu Miền Trung</t>
  </si>
  <si>
    <t>2872/QĐ-UBND</t>
  </si>
  <si>
    <t>khai thác mỏ đất sét gạch ngói</t>
  </si>
  <si>
    <t>Công ty TNHH Thuận Hoàng</t>
  </si>
  <si>
    <t>2774/QĐ-UBND</t>
  </si>
  <si>
    <t xml:space="preserve">XD cửa hàng xăng dầu  </t>
  </si>
  <si>
    <t>Công ty trách nhiệm hữu hạn 27/7 Hương Khê</t>
  </si>
  <si>
    <t>1903/QĐ-UBND</t>
  </si>
  <si>
    <t>XD đường điện 110KV</t>
  </si>
  <si>
    <t>dt, hs</t>
  </si>
  <si>
    <t>Tùng Ảnh  (1918 m2), Trường Sơn 585,64 m2 - Đức Thọ); Hương sơn 12382,24 m2</t>
  </si>
  <si>
    <t>Công ty Cổ phần thủy điện Hương Sơn</t>
  </si>
  <si>
    <t>247/QĐ-UBND</t>
  </si>
  <si>
    <t>làm Bãi tập kết kinh doanh vật liệu xây dựng</t>
  </si>
  <si>
    <t>Công ty TNHH Phượng Huệ</t>
  </si>
  <si>
    <t>3537/QĐ-UBND</t>
  </si>
  <si>
    <t>Đầu tư xây dựng bãi tập kết vật liệu xây dựng</t>
  </si>
  <si>
    <t>Công ty TNHH Nga Lan</t>
  </si>
  <si>
    <t>thực hiện Dự án đầu tư Xây dựng Hệ thống cấp nước sinh hoạt La Giang</t>
  </si>
  <si>
    <t>Công ty TNHH MTV HT Thành Trung</t>
  </si>
  <si>
    <t>3233/QĐ-UBND</t>
  </si>
  <si>
    <t>xây dựng cửa hàng xăng dầu</t>
  </si>
  <si>
    <t>Công ty Cổ phần Xăng dầu dầu khí Vũng Áng</t>
  </si>
  <si>
    <t>2777/QĐ-UBND</t>
  </si>
  <si>
    <t>làm Bãi tập kết, kinh doanh vật liệu xây dựng</t>
  </si>
  <si>
    <t>Doanh nghiệp tư nhân Võ Đình Thành</t>
  </si>
  <si>
    <t>2716/QĐ-UBND</t>
  </si>
  <si>
    <t>kinh doanh xăng dầu và dịch vụ thương mại</t>
  </si>
  <si>
    <t xml:space="preserve">Tùng Ảnh   </t>
  </si>
  <si>
    <t>Công ty Cổ phần Xăng dầu Nghệ Tĩnh</t>
  </si>
  <si>
    <t>2287/QĐ-UBND</t>
  </si>
  <si>
    <t>Gia hạn khai thác cát xây dựng</t>
  </si>
  <si>
    <t>Doanh nghiệp tư nhân Công Tiến</t>
  </si>
  <si>
    <t>2048/QĐ-UBND</t>
  </si>
  <si>
    <t>xây dựng Kho thương mại - dịch vụ nông lâm ngư và Cửa hàng giới thiệu sản phẩm địa phương</t>
  </si>
  <si>
    <t>Công ty TNHH Nông lâm ngư Anh Hiếu</t>
  </si>
  <si>
    <t>1498/QĐ-UBND</t>
  </si>
  <si>
    <t>820/QĐ-UBND</t>
  </si>
  <si>
    <t>Công ty Cổ phần Tư vấn và Xây dựng Á Châu</t>
  </si>
  <si>
    <t>510/QĐ-UBND</t>
  </si>
  <si>
    <t>làm Bãi tập kết, kinh doanh vật liệu xây dựng</t>
  </si>
  <si>
    <t>Công ty Trách nhiệm hữu hạn Hoàng Ngọc</t>
  </si>
  <si>
    <t>347/QĐ-UBND</t>
  </si>
  <si>
    <t>Công ty TNHH MTV Hữu Quyền</t>
  </si>
  <si>
    <t>2547/QĐ-UBND</t>
  </si>
  <si>
    <t>Công ty TNHH Khánh Giang</t>
  </si>
  <si>
    <t>692/QĐ-UBND</t>
  </si>
  <si>
    <t>Xây dựng cửa hàng xăng dầu, gas và dịch vụ thương mại</t>
  </si>
  <si>
    <t>nx</t>
  </si>
  <si>
    <t>Xuân Phổ</t>
  </si>
  <si>
    <t>Công ty Trách nhiệm hữu hạn xăng dầu TK</t>
  </si>
  <si>
    <t>630/QĐ-UBND</t>
  </si>
  <si>
    <t>quản lý, kinh doanh, khai thác chợ Hôm</t>
  </si>
  <si>
    <t>Xuân Hội</t>
  </si>
  <si>
    <t>Doanh nghiệp tư nhân Duy Phát Thành</t>
  </si>
  <si>
    <t>609/QĐ-UBND</t>
  </si>
  <si>
    <t>xây dựng Cửa hàng xăng dầu, gas, khí hóa lỏng và dịch vụ thương mại tổng hợp</t>
  </si>
  <si>
    <t>TT Xuân An</t>
  </si>
  <si>
    <t>nghiệp tư nhân thương mại tổng hợp Hường Lam</t>
  </si>
  <si>
    <t>410/QĐ-UBND</t>
  </si>
  <si>
    <t>Doanh nghiệp tư nhân Tuấn Dũng – Nghi Xuân</t>
  </si>
  <si>
    <t>1.000m2 đất bằng trồng cây hàng năm khác, do nhận chuyển nhượng quyền sử dụng đất của các hộ gia đình, cá nhân</t>
  </si>
  <si>
    <t>xây dựng Bãi tập kết kinh doanh vật liệu xây dựng</t>
  </si>
  <si>
    <t>Công ty TNHH MTV Nhật Phát</t>
  </si>
  <si>
    <t>409/QĐ-UBND</t>
  </si>
  <si>
    <t>khai thác Ilmenit</t>
  </si>
  <si>
    <t>Cương Gián</t>
  </si>
  <si>
    <t>Tổng Công ty Khoáng sản và Thương mại Hà Tĩnh - Công ty CP</t>
  </si>
  <si>
    <t>124/QĐ-UBND</t>
  </si>
  <si>
    <t>xây dựng văn phòng giao dịch và giới thiệu sản phẩm</t>
  </si>
  <si>
    <t>Xuân Lam</t>
  </si>
  <si>
    <t>Công ty Cổ phần thương mại và Du lịch miền Trung</t>
  </si>
  <si>
    <t>3576/QĐ-UBND</t>
  </si>
  <si>
    <t>xây dựng Cửa hàng xăng dầu, gas và dịch vụ thương mại tổng hợp</t>
  </si>
  <si>
    <t>Doanh nghiệp tư nhân Xuân Thành</t>
  </si>
  <si>
    <t>chuyển mục đích 764m2</t>
  </si>
  <si>
    <t>mở rộng xưởng sản xuất, chế biến gỗ</t>
  </si>
  <si>
    <t>Công ty Cổ phần An Hồng</t>
  </si>
  <si>
    <t>3192/QĐ-UBND</t>
  </si>
  <si>
    <t>Xây dựng khu du lịch sinh thái nhà vườn Đức Đường</t>
  </si>
  <si>
    <t>Xuân Viên</t>
  </si>
  <si>
    <t>Công ty TNHH Khoa học công nghệ và Du lịch Đức Đường</t>
  </si>
  <si>
    <t>3227/QĐ-UBND</t>
  </si>
  <si>
    <t>xây dựng Nhà máy sản xuất vật liệu xây dựng không nung</t>
  </si>
  <si>
    <t>Công ty Cổ phần Sản xuất vật liệu xây dựng không nung Xuân Lĩnh</t>
  </si>
  <si>
    <t>2992/QĐ-UBND</t>
  </si>
  <si>
    <t>khai thác đá xây dựng</t>
  </si>
  <si>
    <t>Công ty Cổ phần đầu tư xây dựng Dũng Hảo</t>
  </si>
  <si>
    <t>2776/QĐ-UBND</t>
  </si>
  <si>
    <t>Xây dựng Bến bãi tập kết, kinh doanh cát, sỏi xây dựng</t>
  </si>
  <si>
    <t>Công ty TNHH Thương mại và Dịch vụ Ý Hoa</t>
  </si>
  <si>
    <t>2715/QĐ-UBND</t>
  </si>
  <si>
    <t>xây dựng khu quản lý, thu gom, xử lý rác thải sinh hoạt bằng công nghệ lò đốt LOISIHO và khu ươm giống, trồng cây xanh</t>
  </si>
  <si>
    <t xml:space="preserve">Hợp tác xã Dịch vụ Môi trường Tân Phát </t>
  </si>
  <si>
    <t>2643/QĐ-UBND</t>
  </si>
  <si>
    <t>quản lý, kinh doanh, khai thác chợ Cổ Đạm</t>
  </si>
  <si>
    <t>Hợp tác xã Châu Cường</t>
  </si>
  <si>
    <t>nhận chuyển nhượng đất của hộ gia đình cá nhân 3095,6</t>
  </si>
  <si>
    <t>Công ty Cổ phần Vận tải và Dịch vụ Petrolimex Nghệ Tĩnh</t>
  </si>
  <si>
    <t>2296/QĐ-UBND</t>
  </si>
  <si>
    <t>Khai thác ilmenit</t>
  </si>
  <si>
    <t>Xuân Liên 38818,5m2; Cương Gián 61631m2</t>
  </si>
  <si>
    <t>Tổng Công ty Khoáng sản và Thương mại Hà Tĩnh - CTCP</t>
  </si>
  <si>
    <t>3.137,78m2 nhận chuyển nhượng quyền sử dụng đất của 15 hộ gia đình, cá nhân</t>
  </si>
  <si>
    <t>Xây dựng Cửa hàng xăng dầu, khí dầu mỏ hóa lỏng và Thương mại dịch vụ tổng hợp Cổ Đạm</t>
  </si>
  <si>
    <t>Doanh nghiệp tư nhân Xuân Việt</t>
  </si>
  <si>
    <t>1957/QĐ-UBND</t>
  </si>
  <si>
    <t>Sản xuất kinh doanh tôn cán sóng, ván sàn và đồ mộc dân dụng cao cấp</t>
  </si>
  <si>
    <t>1229/QĐ-UBND</t>
  </si>
  <si>
    <t>thực hiện dự án thu gom, vận chuyển và xử lý rác thải sinh hoạt</t>
  </si>
  <si>
    <t>Công ty TNHH Dịch vụ Môi trường Nghi Xuân</t>
  </si>
  <si>
    <t>539/QĐ-UBND</t>
  </si>
  <si>
    <t>Xây dựng phòng khám đa khoa Thiện Tâm</t>
  </si>
  <si>
    <t>Công ty TNHH Dịch vụ phòng khám đa khoa Thiện Tâm</t>
  </si>
  <si>
    <t>4782/QĐ-UBND</t>
  </si>
  <si>
    <t>Xây dựng trạm trộn bê tông nhựa</t>
  </si>
  <si>
    <t>Công ty CP 484 - Chi nhánh Bắc Hà Tĩnh</t>
  </si>
  <si>
    <t>4678/QĐ-UBND</t>
  </si>
  <si>
    <t>Xây dựng cửa hàng xăng dầu</t>
  </si>
  <si>
    <t>Doanh nghiệp tư nhân Thương mại Nhất Chiến</t>
  </si>
  <si>
    <t>4116/QĐ-UBND</t>
  </si>
  <si>
    <t>Xây dựng trang trại chăn nuôi tổng hợp</t>
  </si>
  <si>
    <t>Hợp tác xã chăn nuôi tổng hợp Xuân Lĩnh</t>
  </si>
  <si>
    <t>Hết thời hạn</t>
  </si>
  <si>
    <t>4240/QĐ-UBND</t>
  </si>
  <si>
    <t>Khai thác đá xây dựng 20000m2, làm khu chế biến đá xây dựng 21000m2</t>
  </si>
  <si>
    <t>Công ty Trách nhiệm hữu hạn Trường Hồng</t>
  </si>
  <si>
    <t>3939/QĐ-UBND</t>
  </si>
  <si>
    <t>Thực hiện dự án Trang trại nuôi và nhân giống Kỳ Nhông</t>
  </si>
  <si>
    <t>Tiên Điền</t>
  </si>
  <si>
    <t>Hợp tác xã sản xuất kinh doanh và môi trường Hợp Lực</t>
  </si>
  <si>
    <t>28/8/2015</t>
  </si>
  <si>
    <t>3394/QĐ-UBND</t>
  </si>
  <si>
    <t xml:space="preserve">NTTS </t>
  </si>
  <si>
    <t>HTX nuôi trồng và chế biến 
thủy sản XK Xuân Thành</t>
  </si>
  <si>
    <t>2997/QĐ-UBND</t>
  </si>
  <si>
    <t>xây dựng cửa hàng xăng dầu và dịch vụ thương mại tổng hợp</t>
  </si>
  <si>
    <t>Doanh nghiệp tư nhân Xuân Hòa - Nghi Xuân</t>
  </si>
  <si>
    <t>2834/QĐ-UBND</t>
  </si>
  <si>
    <t>Xây dựng nhà hàng</t>
  </si>
  <si>
    <t>Công ty TNHH MTV Tổng Công ty hợp tác kinh tế</t>
  </si>
  <si>
    <t>1530/QĐ-UBND</t>
  </si>
  <si>
    <t>Khai thác đá xây dựng 35000m2, làm bãi chế biến đá xây dựng 12025m2</t>
  </si>
  <si>
    <t>Hoợp tác xã Bình Minh</t>
  </si>
  <si>
    <t>22/4/2015</t>
  </si>
  <si>
    <t>1423/QĐ-UBND</t>
  </si>
  <si>
    <t>20/3/2015</t>
  </si>
  <si>
    <t>931/QĐ-UBND</t>
  </si>
  <si>
    <t>Công ty CP SX và NTTS Hoàng Dương</t>
  </si>
  <si>
    <t>371/QĐ-UBND</t>
  </si>
  <si>
    <t>Gia hạn khai thác đá xây dựng</t>
  </si>
  <si>
    <t>Công ty Cổ phần Vật liệu và phụ gia sắt Thạch Khê</t>
  </si>
  <si>
    <t>3263/QĐ-UBND</t>
  </si>
  <si>
    <t>Công ty Cổ phần Hải Giang San</t>
  </si>
  <si>
    <t>3575/QĐ-UBND</t>
  </si>
  <si>
    <t>xây dựng cửa hàng kinh doanh vật tư, thiết bị, máy, phân bón nông nghiệp, xăng dầu, nhà hàng dịch vụ thương mại</t>
  </si>
  <si>
    <t>Công ty TNHH Thương mại Dầu khí Miền Trung</t>
  </si>
  <si>
    <t>2977/QĐ-UBND</t>
  </si>
  <si>
    <t>xây dựng truụ sở làm việc</t>
  </si>
  <si>
    <t>2202/QĐ-UBND</t>
  </si>
  <si>
    <t>82,1 m2 với thời hạn 50 năm; 149,1 chưa xác định thời gian cụ thể</t>
  </si>
  <si>
    <t>thực hiện dự án siêu thị tổng hợp Bình Thủy</t>
  </si>
  <si>
    <t>Công ty TNHH thương mại Kim Ngân</t>
  </si>
  <si>
    <t>2100/QĐ-UBND</t>
  </si>
  <si>
    <t>513/QĐ-UBND</t>
  </si>
  <si>
    <t>Gia hạn khai thác đá xây dựng 25400m2, thuê mới để khai thác đá xây dưng 9600m2</t>
  </si>
  <si>
    <t>Công ty Cổ phần Huy Hoàng</t>
  </si>
  <si>
    <t>119/QĐ-UBND</t>
  </si>
  <si>
    <t>Xây dựng cửa hàng xăng dầu và dịch vụ Bắc Sơn</t>
  </si>
  <si>
    <t>Công ty Trách nhiệm hữu hạn Hải Hà</t>
  </si>
  <si>
    <t>4081/QĐ-UBND</t>
  </si>
  <si>
    <t>Xây dựng cửa hàng kinh doanh vật tư, thiết bị, máy, phân bón nông nghiệp, xăng dầu, nhà hàng dịch vụ thương mại</t>
  </si>
  <si>
    <t>4045/QĐ-UBND</t>
  </si>
  <si>
    <t>Xây dựng nhà máy chế biến và bảo quản giống lúa, công suất 5000 tấn/năm</t>
  </si>
  <si>
    <t>Thiên Lộc</t>
  </si>
  <si>
    <t>1986/QĐ-UBND</t>
  </si>
  <si>
    <t>Xây dưựng trang trại chăn nuôi lợn nái siêu nạc</t>
  </si>
  <si>
    <t>Thường Nga 26,019m2, Phú Lộc 17,896m2</t>
  </si>
  <si>
    <t>Công ty Cổ phần thức ăn chăn nuôi Thiên Lộc</t>
  </si>
  <si>
    <t>1937/QĐ-UBND</t>
  </si>
  <si>
    <t>xây dựng Nhà máy sản xuất Đồ mộc gia dụng và Đồ mỹ nghệ xuất khẩu</t>
  </si>
  <si>
    <t>Doanh nghiệp tư nhân Hải Ngôn</t>
  </si>
  <si>
    <t>1191/QĐ-UBND</t>
  </si>
  <si>
    <t>Công ty Cổ phần Thương mại Trường Kỳ</t>
  </si>
  <si>
    <t>374/QĐ-UBND</t>
  </si>
  <si>
    <t>Công ty Trách nhiệm hữu hạn Ngọc Hải</t>
  </si>
  <si>
    <t>25/QĐ-UBND</t>
  </si>
  <si>
    <t>Công ty Cổ phần Hồng Vượng</t>
  </si>
  <si>
    <t>24/01/2017</t>
  </si>
  <si>
    <t>370/QĐ-UBND</t>
  </si>
  <si>
    <t>NTTS 
(nuôi ngao)</t>
  </si>
  <si>
    <t>Thạch Bằng, xã Thạch Châu</t>
  </si>
  <si>
    <t>HTX nuôi trồng, chế biến XNK thủy hải sản Loan Hoan</t>
  </si>
  <si>
    <t>Xây dựng nhà Câu lạc bộ (14.104,9m2), Công viên nước (59.373,6m2), trạm biến áp, trạm xử lý nước thải (999,7m2), khối vận hành (1.753,9m2), bãi đỗ xe (3.373,0m2), đường giao thông nội bộ (8.463,9m2) và cây xanh (135.844,4m2)</t>
  </si>
  <si>
    <t>3833/QĐ-UBND</t>
  </si>
  <si>
    <t>xây dựng Bãi tập kết, kinh doanh vật liệu xây dựng</t>
  </si>
  <si>
    <t>402/QĐ-UBND</t>
  </si>
  <si>
    <t>Xây dựng cửa hàng xăng dầu Hồng Lộc</t>
  </si>
  <si>
    <t>Doanh nghiệp tư nhân Thường Nga Việt Đức</t>
  </si>
  <si>
    <t>345/QĐ-UBND</t>
  </si>
  <si>
    <t>NTTS</t>
  </si>
  <si>
    <t>HTX SXNN và thủy sản Lộc Hà</t>
  </si>
  <si>
    <t>4071/QĐ-UBND</t>
  </si>
  <si>
    <t>Xây dựng khu thương mại và dịch vụ tổng hợp</t>
  </si>
  <si>
    <t>Công ty Cổ phần Lý Ngân - VINA</t>
  </si>
  <si>
    <t>3545/QĐ-UBND</t>
  </si>
  <si>
    <t>Công ty CP xây dựng Tiến Đạt</t>
  </si>
  <si>
    <t>3547/QĐ-UBND</t>
  </si>
  <si>
    <t>Đất NN khác</t>
  </si>
  <si>
    <t>HTX 27/7</t>
  </si>
  <si>
    <t>3439/QĐ-UBND</t>
  </si>
  <si>
    <t>HTX nuôi trồng thủy sản Hùng Thuận</t>
  </si>
  <si>
    <t>3079/QĐ-UBND</t>
  </si>
  <si>
    <t>xây dựng Cửa hàng xăng dầu</t>
  </si>
  <si>
    <t xml:space="preserve">Công ty Trách nhiệm hữu hạn Lực Anh </t>
  </si>
  <si>
    <t>2766/QĐ-UBND</t>
  </si>
  <si>
    <t>XD cơ sở thu mua, sơ chế, bảo quản hải sản sau khai thác</t>
  </si>
  <si>
    <t>Công ty Cổ phần Thủy sản Hoàng Sơn</t>
  </si>
  <si>
    <t>3554/QĐ-UBND</t>
  </si>
  <si>
    <t>Xây dưựng cửa hàng kinh doanh xăng dầu</t>
  </si>
  <si>
    <t>2786/QĐ-UBND</t>
  </si>
  <si>
    <t>Công ty trách nhiệm hữu hạn xuất nhập khẩu Châu Tuấn</t>
  </si>
  <si>
    <t>2632/QĐ-UBND</t>
  </si>
  <si>
    <t>Quỹ tín dụng nhân dân cơ sở Thạch Mỹ</t>
  </si>
  <si>
    <t>2108/QĐ-UBND</t>
  </si>
  <si>
    <t>làm bãi chế biến đá xây dựng 20220 m2, gia hạn khai thác đá xây dựng 20000 m2</t>
  </si>
  <si>
    <t>Hợp tác xã Khai thác đá Núi Hồng</t>
  </si>
  <si>
    <t>631/QĐ-UBND</t>
  </si>
  <si>
    <t>Công ty Cổ phần Xây dựng Hồng Sơn - Chi nhánh Thạch Điền</t>
  </si>
  <si>
    <t>801/QĐ-UBND</t>
  </si>
  <si>
    <t>xây dựng trung tâm giới thiệu sản phẩm, phân phối hàng hóa thương mại và kho hàng</t>
  </si>
  <si>
    <t>Thạch Thanh (7.941,2m2 đất), Thạch Long (2.846,3m2 đất)</t>
  </si>
  <si>
    <t>Công ty TNHH Thương mại Hợi Đồng</t>
  </si>
  <si>
    <t>281/QĐ-UBND</t>
  </si>
  <si>
    <t>xây dựng nhà máy sản xuất gạch, ngói không nung</t>
  </si>
  <si>
    <t>Công ty Cổ phần Kinh doanh Vật liệu xây dựng, tổng hợp thương mại Loan Thắng</t>
  </si>
  <si>
    <t>3848/QĐ-UBND</t>
  </si>
  <si>
    <t>xây dựng cửa hàng kinh doanh vật liệu xây dựng</t>
  </si>
  <si>
    <t>Công ty Cổ phần Xây dựng và Thương mại 19-8</t>
  </si>
  <si>
    <t>3847/QĐ-UBND</t>
  </si>
  <si>
    <t>xây dựng Cơ sở kinh doanh vật liệu xây dựng</t>
  </si>
  <si>
    <t>Công ty Cổ phần Dũng Đàn</t>
  </si>
  <si>
    <t>3462/QĐ-UBND</t>
  </si>
  <si>
    <t>xây dựng Trung tâm hội nghị, giải trí, nhà hàng tiệc cưới</t>
  </si>
  <si>
    <t>Công ty Cổ phần Phú Gia QT</t>
  </si>
  <si>
    <t>3846/QĐ-UBND</t>
  </si>
  <si>
    <t>Xây dựng cừa hàng kinh doanh vật liệu xây dựng</t>
  </si>
  <si>
    <t>Doanh nghiệp tư nhân khai thác vận chuyển vật liệu xây dựng Tuấn Đạt</t>
  </si>
  <si>
    <t>2991/QĐ-UBND</t>
  </si>
  <si>
    <t>thực hiện dự án trang trại chăn nuôi tổng hợp</t>
  </si>
  <si>
    <t>HTX Chăn nuôi dịch vụ tổng hợp Gia Bảo</t>
  </si>
  <si>
    <t>2902/QĐ-UBND</t>
  </si>
  <si>
    <t>xây dựng Nhà máy gạch không nung</t>
  </si>
  <si>
    <t>Cuụm CN Phù Việt</t>
  </si>
  <si>
    <t>Công ty TNHH Tư vấn đầu tư HDN</t>
  </si>
  <si>
    <t>2775/QĐ-UBND</t>
  </si>
  <si>
    <t>làm Bãi tập kết cát sỏi phục vụ xây dựng nông thôn mới</t>
  </si>
  <si>
    <t>Công ty TNHH Tư vấn đầu tư Nam Phát</t>
  </si>
  <si>
    <t>2645/QĐ-UBND</t>
  </si>
  <si>
    <t>xây dựng Trang trại chăn nuôi tổng hợp</t>
  </si>
  <si>
    <t>Hợp tác xã Thái Dương</t>
  </si>
  <si>
    <t>2382/QĐ-UBND</t>
  </si>
  <si>
    <t>mở rộng cơ sở kinh doanh thương mại tổng hợp</t>
  </si>
  <si>
    <t>Công ty Cổ phần Thương mại Hà Tĩnh</t>
  </si>
  <si>
    <t>xây dựng kho bảo quản, chế biến các sản phẩm nông nghiệp; kinh doanh phân bón, dịch vụ thương mại tổng hợp</t>
  </si>
  <si>
    <t>Công ty TNHH Một thành viên KC Hà Tĩnh</t>
  </si>
  <si>
    <t>1863/QĐ-UBND</t>
  </si>
  <si>
    <t>Khai thác sét gạch ngói</t>
  </si>
  <si>
    <t>Công ty Cổ phần kinh doanh Vật liệu và Xây dựng Hà Tĩnh</t>
  </si>
  <si>
    <t>1691/QĐ-UBND</t>
  </si>
  <si>
    <t>khai thác đá xây dựng 40000m2, làm khu chế biến đá xây dựng 10652m2, làm khu tập thể cho công nhân 888m2,và làm kho vật liệu nổ 180</t>
  </si>
  <si>
    <t>Công ty Cổ phần khai thác và chế biến đá Thạch Hải</t>
  </si>
  <si>
    <t>1228/QĐ-UBND</t>
  </si>
  <si>
    <t>mở rộng khuôn viên bến xe</t>
  </si>
  <si>
    <t>Công ty Cổ phần Bến xe Hà Tĩnh</t>
  </si>
  <si>
    <t>578/QĐ-UBND</t>
  </si>
  <si>
    <t>Mở rộng Nhà máy sản xuất bê tông thương phẩm và cấu kiện công nghệ cao</t>
  </si>
  <si>
    <t>Công ty TNHH Thương mại và Dịch vụ vận tải Viết Hải</t>
  </si>
  <si>
    <t>511/QĐ-UBND</t>
  </si>
  <si>
    <t xml:space="preserve">Thạch Trị, </t>
  </si>
  <si>
    <t>Công ty CP thủy sản biển Miền Trung</t>
  </si>
  <si>
    <t>413/QĐ-UBND</t>
  </si>
  <si>
    <t>Thạch Trị, Thạch Lạc</t>
  </si>
  <si>
    <t>HTX nuôi trồng thủy sản Đại Tiến</t>
  </si>
  <si>
    <t>401/QĐ-UBND</t>
  </si>
  <si>
    <t>làm mặt bằng khai thác 1.367.498m2 đất; làm các hạng mục phụ trợ thực hiện dự án khai thác Mỏ sắt Thạch Khê 133.245m2 đất</t>
  </si>
  <si>
    <t>xã Thạch Đỉnh (193.292m2 đất), Thạch Khê (960.375m2 đất) và Thạch Hải (347.076m2 đất)</t>
  </si>
  <si>
    <t>Công ty Cổ phần sắt Thạch Khê</t>
  </si>
  <si>
    <t>23/12/2015</t>
  </si>
  <si>
    <t>4916/QĐ-UBND</t>
  </si>
  <si>
    <t>Công ty CP xây lắp Thành Vinh</t>
  </si>
  <si>
    <t>4068/QĐ-UBND</t>
  </si>
  <si>
    <t>khai thác đất san lấp</t>
  </si>
  <si>
    <t>Công ty Cổ phần Xây dựng và Thương mại VINACO</t>
  </si>
  <si>
    <t>4057/QĐ-UBND</t>
  </si>
  <si>
    <t>Xây dựng trung tâm mua bán các loại ô tô và linh kiện phụ tùng ô tô</t>
  </si>
  <si>
    <t>Công ty Cổ phần Ô tô Quốc tế Dũng Lạc</t>
  </si>
  <si>
    <t>3057/QĐ-UBND</t>
  </si>
  <si>
    <t>xây dựng Trung tâm nội thất, vật liệu xây dựng</t>
  </si>
  <si>
    <t>Công ty Cổ phần Bảo Toàn</t>
  </si>
  <si>
    <t>2573/QĐ-UBND</t>
  </si>
  <si>
    <t xml:space="preserve">Thạch Lạc </t>
  </si>
  <si>
    <t>Công ty CP xây dựng Đại Thắng</t>
  </si>
  <si>
    <t>848/QĐ-UBND</t>
  </si>
  <si>
    <t>Công ty TNHH XD và NTTS Đức Tài</t>
  </si>
  <si>
    <t>2558/QĐ-UBND</t>
  </si>
  <si>
    <t>Công ty Cổ phần Xây dựng Đại Hồng</t>
  </si>
  <si>
    <t>2055/QĐ-UBND</t>
  </si>
  <si>
    <t>xây dưựng Trang trại chăn nuôi bò</t>
  </si>
  <si>
    <t>Công ty Cổ phần đầu tư và thương mại Tràng An Việt Nam</t>
  </si>
  <si>
    <t>22/12/2014</t>
  </si>
  <si>
    <t>4049/QĐ-UBND</t>
  </si>
  <si>
    <t>NTTS và thương mại DV</t>
  </si>
  <si>
    <t>Công ty CP Việt Hà</t>
  </si>
  <si>
    <t>4015/QĐ-UBND</t>
  </si>
  <si>
    <t>XD cơ sở sản xuất sản phẩm xuất khẩu tư nguyên liệu mây, tre</t>
  </si>
  <si>
    <t>Hợp tác xã Trung Toàn</t>
  </si>
  <si>
    <t>3660/QĐ-UBND</t>
  </si>
  <si>
    <t>trồng cây cao su</t>
  </si>
  <si>
    <t>Công ty Cao su Hà Tĩnh</t>
  </si>
  <si>
    <t>3426/QĐ-UBND</t>
  </si>
  <si>
    <t>thực hiện dự án Đầu tư xây dựng Trung tâm thương mại và kinh doanh tổng hợp Đại Bàng</t>
  </si>
  <si>
    <t>Công ty Cổ phần Xuất nhập khẩu Đại Bàng</t>
  </si>
  <si>
    <t>2965/QĐ-UBND</t>
  </si>
  <si>
    <t>XD cửa hàng xăng dầu</t>
  </si>
  <si>
    <t>Công ty Cổ phần Xăng dầu và thương mại tổng hợp</t>
  </si>
  <si>
    <t>2661/QĐ-UBND</t>
  </si>
  <si>
    <t>Công ty Cổ phần xây dựng 1 Hà Tĩnh</t>
  </si>
  <si>
    <t>2631/QĐ-UBND</t>
  </si>
  <si>
    <t>XD Nhà kho và Văn phòng chi nhánh Hà Tĩnh</t>
  </si>
  <si>
    <t>Thạch Tân 11948,3 m2, Thạch Hương 951,7 m2</t>
  </si>
  <si>
    <t>Công ty Cổ phần Thương mại Bia Sài Gòn - Bắc Trung Bộ</t>
  </si>
  <si>
    <t>610/QĐ-UBND</t>
  </si>
  <si>
    <t>Đầu tư cơ sở kinh doanh vật liệu xây dựng</t>
  </si>
  <si>
    <t>Cẩm Vịnh</t>
  </si>
  <si>
    <t>Công ty TNHH Thương mại Kaizen</t>
  </si>
  <si>
    <t>800/QĐ-UBND</t>
  </si>
  <si>
    <t>xây dựng Trung tâm sản xuất giống chăn nuôi</t>
  </si>
  <si>
    <t>Công ty Cổ phần tập đoàn DABACO Việt Nam</t>
  </si>
  <si>
    <t>256/QĐ-UBND</t>
  </si>
  <si>
    <t>xây dựng Nhà máy gạch không nung và sản xuất bê tông thương phẩm, cấu kiện bê tông đúc sẵn</t>
  </si>
  <si>
    <t>CCN Bắc Cẩm Xuyên</t>
  </si>
  <si>
    <t>Công ty TNHH Đầu tư xây dựng Trần Châu</t>
  </si>
  <si>
    <t>3457/QĐ-UBND</t>
  </si>
  <si>
    <t>thực hiện Dự án đầu tư xây dựng thêm 01 lò đốt rác thải thuộc Nhà máy sản xuất, chế biến phân hữu cơ từ rác thải sinh hoạt</t>
  </si>
  <si>
    <t>Cẩm Quan</t>
  </si>
  <si>
    <t>Công ty Cổ phần Môi trường và Công trình Đô thị Hà Tĩnh</t>
  </si>
  <si>
    <t>2439/QĐ-UBND</t>
  </si>
  <si>
    <t>xây dựng Nhà máy Sản xuất vật liệu xây dựng không nung và Cấu kiện bê tông đúc sẵn</t>
  </si>
  <si>
    <t>CCN Bắc Cẩm Xuyên, xã Cẩm Vịnh</t>
  </si>
  <si>
    <t>Công ty Cổ phần Đầu tư xây lắp và Thương mại Hoàng Long</t>
  </si>
  <si>
    <t>2167/QĐ-UBND</t>
  </si>
  <si>
    <t>xây dựng Trụ sở làm việc Quỹ tín dụng nhân dân cơ sở xã Cẩm Lạc</t>
  </si>
  <si>
    <t xml:space="preserve"> Quỹ tín dụng nhân dân cơ sở xã Cẩm Lạc</t>
  </si>
  <si>
    <t>1341/QĐ-UBND</t>
  </si>
  <si>
    <t>xây dựng trụ sở làm việc</t>
  </si>
  <si>
    <t>Công ty TNHH Một thành viên Hưng Nghiệp</t>
  </si>
  <si>
    <t>1088/QĐ-UBND</t>
  </si>
  <si>
    <t xml:space="preserve">Đất trồng cây hàng năm và đất NN khác </t>
  </si>
  <si>
    <t xml:space="preserve">Cẩm Mỹ, Cẩm Quan; Kỳ Hợp. Kỳ Tây </t>
  </si>
  <si>
    <t>Công ty CP chăn nuôi 
Bình Hà</t>
  </si>
  <si>
    <t>933/QĐ-UBND</t>
  </si>
  <si>
    <t>thực hiện Dự án xây dựng Trạm chiết nạp LPG vào chai</t>
  </si>
  <si>
    <t>Cẩm Thịnh</t>
  </si>
  <si>
    <t>Công ty TNHH Tân Thành 10</t>
  </si>
  <si>
    <t>514/QĐ-UBND</t>
  </si>
  <si>
    <t>29/02/2046</t>
  </si>
  <si>
    <t>xây dựng cửa hàng kinh doanh xăng dầu và thương mại dịch vụ tổng hợp</t>
  </si>
  <si>
    <t>Doanh nghiệp tư nhân Thương mại và Đầu tư xây dựng Vinh Thăng</t>
  </si>
  <si>
    <t>472/QĐ-UBND</t>
  </si>
  <si>
    <t>thực hiện Dự án đầu tư sửa chữa, xây dựng, kinh doanh và khai thác chợ Đình</t>
  </si>
  <si>
    <t>Cẩm Bình</t>
  </si>
  <si>
    <t>Công ty Trách nhiệm hữu hạn Tình Chương</t>
  </si>
  <si>
    <t>42/QĐ-UBND</t>
  </si>
  <si>
    <t>Xây dựng phòng giao dịch Thiên Cầm</t>
  </si>
  <si>
    <t>TT Thiên Cầm</t>
  </si>
  <si>
    <t>Chi nhánh Ngân hàng N&amp;PTNT huyện Cẩm Xuyên</t>
  </si>
  <si>
    <t>4682/QĐ-UBND</t>
  </si>
  <si>
    <t>Cẩm Hòa</t>
  </si>
  <si>
    <t>Công ty CP xây lắp Thái Sơn</t>
  </si>
  <si>
    <t>2089/QĐ-UBND</t>
  </si>
  <si>
    <t>thực hiện dự án
 nuôi bò</t>
  </si>
  <si>
    <t xml:space="preserve">Cẩm Quan;
Kỳ Hợp. Kỳ Tây </t>
  </si>
  <si>
    <t>4654/QĐ-UBND</t>
  </si>
  <si>
    <t>Thực hiện Dự án xây dựng, cải tạo, nâng cấp khách sạn Ngoại thương Cẩm Xuyên</t>
  </si>
  <si>
    <t>Công ty TNHH Thương mại và Tổ chức sự kiện Hà Tĩnh</t>
  </si>
  <si>
    <t>3546/QĐ-UBND</t>
  </si>
  <si>
    <t>Cẩm Thăng</t>
  </si>
  <si>
    <t>3845/QĐ-UBND</t>
  </si>
  <si>
    <t>HTX NTTS và KD tổng hợp Việt Hải</t>
  </si>
  <si>
    <t>3844/QĐ-UBND</t>
  </si>
  <si>
    <t>HTX NTTS và KD tổng hợp 
Cẩm Dương</t>
  </si>
  <si>
    <t>28/9/2015</t>
  </si>
  <si>
    <t>3764/QĐ-UBND</t>
  </si>
  <si>
    <t>Công ty TNHH Tam Mã 66</t>
  </si>
  <si>
    <t>3751/QĐ-UBND</t>
  </si>
  <si>
    <t>Công ty CP XD và Kinh doanh tổng hợp Hoàng Thạch</t>
  </si>
  <si>
    <t>2833/QĐ-UBND</t>
  </si>
  <si>
    <t>thực hiện dự án mở rộng khách sạn du lịch Công đoàn Thiên Cầm</t>
  </si>
  <si>
    <t>Công ty TNHH Khách sạn Du lịch Công đoàn Thiên Cầm Hà Tĩnh</t>
  </si>
  <si>
    <t>2575/QĐ-UBND</t>
  </si>
  <si>
    <t>2574/QĐ-UBND</t>
  </si>
  <si>
    <t>khai thác đá xây dựng 48900m2, làm mặt bằng chế biến đá xây dựng 6106m2)</t>
  </si>
  <si>
    <t>Cẩm Trung</t>
  </si>
  <si>
    <t>Hợp tác xã tiểu thủ công nghiệp 26/3 huyện Cẩm Xuyên</t>
  </si>
  <si>
    <t>27/4/2015</t>
  </si>
  <si>
    <t>1531/QĐ-UBND</t>
  </si>
  <si>
    <t>Công ty CP XD và TM Hà Mỹ Hưng</t>
  </si>
  <si>
    <t>1459/QĐ-UBND</t>
  </si>
  <si>
    <t>Công ty TNHH Xây dựng và Thương mại Đông Á</t>
  </si>
  <si>
    <t>1332/QĐ-UBND</t>
  </si>
  <si>
    <t>Gia hạn khai thác mỏ đất san lấp</t>
  </si>
  <si>
    <t>Công ty Cổ phần Đầu tư và Xây dựng Hưng Thành Đạt</t>
  </si>
  <si>
    <t>75/QĐ-UBND</t>
  </si>
  <si>
    <t>XD kho bãi kinh doanh vật liệu xây dựng và văn phòng làm việc</t>
  </si>
  <si>
    <t>Công ty Trách nhiệm hữu hạn Thương mại và Dịch vụ Trọng Hải Long</t>
  </si>
  <si>
    <t>3361/QĐ-UBND</t>
  </si>
  <si>
    <t>NTTS (nuôi tôm trên cát)</t>
  </si>
  <si>
    <t>Công ty CP xây dựng Thành Đạt</t>
  </si>
  <si>
    <t>3421/QĐ-UBND</t>
  </si>
  <si>
    <t>Trồng cam và nuôi cá</t>
  </si>
  <si>
    <t>Cẩm Yên</t>
  </si>
  <si>
    <t>Hợp tác xã trồng cam, chăn nuôi gia súc, gia cầm và nuôi trồng thủy sản Cẩm Yên</t>
  </si>
  <si>
    <t>3288/QĐ-UBND</t>
  </si>
  <si>
    <t>Khai thác mỏ đất san lấp</t>
  </si>
  <si>
    <t>Công ty cổ phần khai thác VLXD Ngọc Thảo</t>
  </si>
  <si>
    <t>2769/QĐ-UBND</t>
  </si>
  <si>
    <t>Cẩm Minh</t>
  </si>
  <si>
    <t>HTX Minh Lộc khai thác chế biến đá xây dựng</t>
  </si>
  <si>
    <t>3373/QĐ-UBND</t>
  </si>
  <si>
    <t>Công ty CP xây dựng Đại Thành</t>
  </si>
  <si>
    <t>369/QĐ-UBND</t>
  </si>
  <si>
    <t>xây dựng trang trại nông nghiệp tổng hợp</t>
  </si>
  <si>
    <t>Hợp tác xã Chăn nuôi và Kinh doanh tổng hợp Dung Cường</t>
  </si>
  <si>
    <t>3578/QĐ-UBND</t>
  </si>
  <si>
    <t>xây dựng Nhà máy sản xuất gạch không nung</t>
  </si>
  <si>
    <t>Công ty Cổ phần Xây dựng và Dịch vụ thương mại Hợp Thành</t>
  </si>
  <si>
    <t>2753/QĐ-UBND</t>
  </si>
  <si>
    <t>khai thác đá xây dựng 45.000,0 m2 và làm bãi chế biến 29.700,0 m2</t>
  </si>
  <si>
    <t>Kỳ Thọ</t>
  </si>
  <si>
    <t>Công ty Trách nhiệm hữu hạn một thành viên Phát triển Miền Núi</t>
  </si>
  <si>
    <t>1612/QĐ-UBND</t>
  </si>
  <si>
    <t>Quỹ tín dụng nhân dân cơ sở xã Kỳ Phú</t>
  </si>
  <si>
    <t>557/QĐ-UBND</t>
  </si>
  <si>
    <t>4137/QĐ-UBND</t>
  </si>
  <si>
    <t>Gia hạn khai thác đá xây dựng 42000m2, làm mặt bằng bãi chế biến 30040m2</t>
  </si>
  <si>
    <t>Công ty Cổ phần Đầu tư Xây dựng và Khai thác mỏ Trường Thọ</t>
  </si>
  <si>
    <t>3393/QĐ-UBND</t>
  </si>
  <si>
    <t>Công ty Cổ phần Đầu tư và Xây dựng số 1 Hà Tĩnh</t>
  </si>
  <si>
    <t>2956/QĐ-UBND</t>
  </si>
  <si>
    <t>xây dựng văn phòng hợp tác xã và làm kho bãi dịch vụ nông nghiệp</t>
  </si>
  <si>
    <t xml:space="preserve">Kỳ Thư </t>
  </si>
  <si>
    <t xml:space="preserve">Hợp tác xã dịch vụ tổng hợp Nguyên Đạt </t>
  </si>
  <si>
    <t>3231/QĐ-UBND</t>
  </si>
  <si>
    <t>Xây dựng công trình đầu mối Hồ chứa nước Rào Trổ</t>
  </si>
  <si>
    <t>Coông ty Cổ phần Đầu tư và Phát triển Vũng Áng</t>
  </si>
  <si>
    <t>2157/QĐ-UBND</t>
  </si>
  <si>
    <t>Xây dựng nhà máy xử lý rác thải sinh hoạt</t>
  </si>
  <si>
    <t>Công ty Trách nhiệm hữu hạn một thành viên chế biến rác thải sinh hoạt Hoành Sơn</t>
  </si>
  <si>
    <t>2147/QĐ-UBND</t>
  </si>
  <si>
    <t>Xây dựng nhà máy xử lý chất thải công nghiệp</t>
  </si>
  <si>
    <t>Công ty Trách nhiệm hữu hạn một thành viên chế biến chất thải công nghiệp Hà Tĩnh</t>
  </si>
  <si>
    <t>2156/QĐ-UBND</t>
  </si>
  <si>
    <t>Xây dưựng chợ</t>
  </si>
  <si>
    <t>Hợp tác xã Môi trường và Quản lý chợ Lương Gia</t>
  </si>
  <si>
    <t>2081/QĐ-UBND</t>
  </si>
  <si>
    <t>Gia hạn khai thác mỏ đá xây dựng</t>
  </si>
  <si>
    <t>Công ty TNHH Sản xuất Vật liệu xây dựng 36</t>
  </si>
  <si>
    <t>1912/QĐ-UBND</t>
  </si>
  <si>
    <t>Xây dưựng văn phòng làm việc, kho hàng trung tâm phân phối hàng hóa thương mại</t>
  </si>
  <si>
    <t>Công ty TNHH Thuương mại Hợi Đồng</t>
  </si>
  <si>
    <t>1597/QĐ-UBND</t>
  </si>
  <si>
    <t>Xây dưựng cửa hàng xăng dầu và thương mại dịch vụ tổng hợp</t>
  </si>
  <si>
    <t>Công ty Cổ phần Thương mại tổng hợp và Kinh doanh xăng dầu Khánh Thành</t>
  </si>
  <si>
    <t>3981/QĐ-UBND</t>
  </si>
  <si>
    <t>XD và quản lý vận hành công trình Đập dâng Lạc Tiến</t>
  </si>
  <si>
    <t>Công ty Cổ phần Đầu tư và Phát triển Vũng Áng</t>
  </si>
  <si>
    <t>3980/QĐ-UBND</t>
  </si>
  <si>
    <t>Kỳ Bắc</t>
  </si>
  <si>
    <t>Công ty Cổ phần Xây dựng và Thương mại Kỳ Anh</t>
  </si>
  <si>
    <t>3513/QĐ-UBND</t>
  </si>
  <si>
    <t>khai thác đá xây dựng 15000m2, khu văn phòng 3756 m2, bãi chế biến 11810 m2</t>
  </si>
  <si>
    <t>Hợp tác xã Đức Quang - xã Kỳ Xuân</t>
  </si>
  <si>
    <t>3374/QĐ-UBND</t>
  </si>
  <si>
    <t>xây dưựng Trụ sở làm việc</t>
  </si>
  <si>
    <t>Quỹ tín dụng nhân dân cơ sở xã Kỳ Giang</t>
  </si>
  <si>
    <t>2981/QĐ-UBND</t>
  </si>
  <si>
    <t>XD siêu thị nội thất cao cấp và Vật liệu xây dựng</t>
  </si>
  <si>
    <t>Công ty TNHH Thương mại Dịch vụ tổng hợp Phú Toàn</t>
  </si>
  <si>
    <t>2350/QĐ-UBND</t>
  </si>
  <si>
    <t>XD mô hình dây chuyền xử lý rác thải bằng lò đốt và bãi rác tạm thời</t>
  </si>
  <si>
    <t>Công ty Cổ phần tư vấn xây dựng quản lý môi trường đô thị Kỳ Anh</t>
  </si>
  <si>
    <t>2217/QĐ-UBND</t>
  </si>
  <si>
    <t>khai thác đá xây dựng 60000m2, làm bãi chế biến đá 22000m2</t>
  </si>
  <si>
    <t>Kỳ Lâm, Kỳ Hợp</t>
  </si>
  <si>
    <t>Công ty TNHH Phương Lan</t>
  </si>
  <si>
    <t>694/QĐ-UBND</t>
  </si>
  <si>
    <t>Đầu tư cơ sở kinh doanh vật liệu xây dựng và dịch vụ vận tải hàng hóa</t>
  </si>
  <si>
    <t>Doanh nghiệp tư nhân vận tải Ninh Huyền</t>
  </si>
  <si>
    <t>366/QĐ-UBND</t>
  </si>
  <si>
    <t>xây dựng Xưởng sửa chữa ô tô và Sản xuất chai nhựa</t>
  </si>
  <si>
    <t>Hợp tác xã Minh Hiệp Thành</t>
  </si>
  <si>
    <t>3670/QĐ-UBND</t>
  </si>
  <si>
    <t>thực hiện Dự án đầu tư Xây dựng Nhà máy ngói không nung</t>
  </si>
  <si>
    <t>Công ty TNHH Hoàng Linh Logistics</t>
  </si>
  <si>
    <t>1778/QĐ-UBND</t>
  </si>
  <si>
    <t>Xây dựng cửa hàng kinh doanh hàng mỹ nghệ và đồ mộc nội thất cao cấp</t>
  </si>
  <si>
    <t>Công ty Cổ phần Xây lắp và Dịch vụ thương mại Đại Việt</t>
  </si>
  <si>
    <t>1781/QĐ-UBND</t>
  </si>
  <si>
    <t>làm văn phòng, cửa hàng bán xi măng và vật liệu xây dựng khác</t>
  </si>
  <si>
    <t>Công ty Cổ phần tập đoàn Hoành Sơn</t>
  </si>
  <si>
    <t>nhận chuyển nhượng tài sản của Công ty Cổ phần Phú Quý</t>
  </si>
  <si>
    <t>1138/QĐ-UBND</t>
  </si>
  <si>
    <t>xây dựng văn phòng, kho hàng và nhà trưng bày sản phẩm kính cường lực</t>
  </si>
  <si>
    <t>Cụm CN Nam Hồng thuộc Đậu Liêu</t>
  </si>
  <si>
    <t>Công ty Cổ phần Linh Sơn</t>
  </si>
  <si>
    <t>nhận chuyển nhượng 4869,5 đất rừng</t>
  </si>
  <si>
    <t>XD cửa hàng xăng dầu và dịch vụ thương mại</t>
  </si>
  <si>
    <t>Công ty Cổ phần Xăng dầu HT</t>
  </si>
  <si>
    <t>4073/QĐ-UBND</t>
  </si>
  <si>
    <t>Xây dựng nhà máy gạch không nung</t>
  </si>
  <si>
    <t>Công ty Cổ phần Vật liệu xây dựng Hồng Lĩnh</t>
  </si>
  <si>
    <t>3947/QĐ-UBND</t>
  </si>
  <si>
    <t>Khai thác đá xây dựng 17069,5m2, khu chế biến 15568m2)</t>
  </si>
  <si>
    <t>Công ty Cổ phần Kim loại màu Nghệ Tĩnh</t>
  </si>
  <si>
    <t>3852/QĐ-UBND</t>
  </si>
  <si>
    <t>Xây dựng nhà máy sản xuất kính cường lực</t>
  </si>
  <si>
    <t>đầu tư xây dựng nhà điều hành quản lý chợ</t>
  </si>
  <si>
    <t>Công ty TNHH Như Nam</t>
  </si>
  <si>
    <t>2955/QĐ-UBND</t>
  </si>
  <si>
    <t>xã Vượng Lộc, 7.735,4m2; phường Đậu liêu 15.279,7m2</t>
  </si>
  <si>
    <t>Công ty Cổ phần Công nghiệp VN1</t>
  </si>
  <si>
    <t>Chuyển mục đích sử dụng</t>
  </si>
  <si>
    <t>1519/QĐ-UBND</t>
  </si>
  <si>
    <t>xây dưựng trường mầm non tư thục Nguyễn Du</t>
  </si>
  <si>
    <t>Công ty TNHH Đầu tư phát triển Giáo dục Nguyên Đức</t>
  </si>
  <si>
    <t>Đầu tư xây dựng khu chợ chính</t>
  </si>
  <si>
    <t>nhận chuyển nhượng từ đất ở hộ gia đình</t>
  </si>
  <si>
    <t xml:space="preserve"> 150 đất lâu dài 14/03/2065</t>
  </si>
  <si>
    <t>3788/QĐ-UBND</t>
  </si>
  <si>
    <t>Xây dưựng nhà máy sản xuất bê tông khí chưng áp</t>
  </si>
  <si>
    <t>Công ty Cổ phần Phú An Sinh</t>
  </si>
  <si>
    <t>3704/QĐ-UBND</t>
  </si>
  <si>
    <t>Mở rộng tổng kho vật liệu xây dựng vật tư nông nghiệp, dịch vụ sửa chữa ô tô và trung chuyển hàng hóa</t>
  </si>
  <si>
    <t>Công ty Cổ phần Tập đoàn Hoành Sơn</t>
  </si>
  <si>
    <t>3563/QĐ-UBND</t>
  </si>
  <si>
    <t>3061/QĐ-UBND</t>
  </si>
  <si>
    <t>XD Phòng khám đa khoa và Dịch vụ y tế Hồng Hà</t>
  </si>
  <si>
    <t>Công ty TNHH Tâm A</t>
  </si>
  <si>
    <t>2861/QĐ-UBND</t>
  </si>
  <si>
    <t>xây dựng khu chế biến đá xây dựng và sản xuất gạch không nung, gạch Block</t>
  </si>
  <si>
    <t>Hợp tác xã khai thác đá và kinh doanh đá xây dựng Tân Hồng</t>
  </si>
  <si>
    <t>2771/QĐ-UBND</t>
  </si>
  <si>
    <t>Hợp tác xã khai thác đá xây dựng Minh Tân</t>
  </si>
  <si>
    <t>3504/QĐ-UBND</t>
  </si>
  <si>
    <t>xây dựng cơ sở kinh doanh dịch vụ thương mại tổng hợp</t>
  </si>
  <si>
    <t>Công ty CP Xây dựng và Dịch vụ thương mại Sơn Hải</t>
  </si>
  <si>
    <t>2218/QĐ-UBND</t>
  </si>
  <si>
    <t>khai thác đá xây dựng 18000</t>
  </si>
  <si>
    <t>Công ty TNHH MTV Phát triển Miền Núi</t>
  </si>
  <si>
    <t>2050/QĐ-UBND</t>
  </si>
  <si>
    <t>Xây dựng nhà máy sản xuất phân hữu cơ vi sinh</t>
  </si>
  <si>
    <t>1262/QĐ-UBND</t>
  </si>
  <si>
    <t>khai thác mỏ đất san lấp</t>
  </si>
  <si>
    <t>Kỳ Hưng</t>
  </si>
  <si>
    <t>Công ty Cổ phần Xây dựng và Thương mại 171</t>
  </si>
  <si>
    <t>2223/QĐ-UBND</t>
  </si>
  <si>
    <t>Sông Trí</t>
  </si>
  <si>
    <t>Quỹ tín dụng nhân dân cơ sở Kỳ Anh</t>
  </si>
  <si>
    <t>Đầu tư xây dựng chợ</t>
  </si>
  <si>
    <t>2893/QĐ-UBND</t>
  </si>
  <si>
    <t>làm Văn phòng làm việc</t>
  </si>
  <si>
    <t>699/QĐ-UBND</t>
  </si>
  <si>
    <t>Xây dựng cơ sở kinh doanh vật liệu xây dựng</t>
  </si>
  <si>
    <t>Công ty TNHH Hồng Chiến</t>
  </si>
  <si>
    <t>3461/QĐ-UBND</t>
  </si>
  <si>
    <t>kinh doanh xăng dầu</t>
  </si>
  <si>
    <t>Công ty Cổ phần Thương mại dịch vụ Bắc Miền Trung</t>
  </si>
  <si>
    <t>2873/QĐ-UBND</t>
  </si>
  <si>
    <t>Xây dựng Trung tâm thương mại</t>
  </si>
  <si>
    <t>Công ty Cổ phần Dịch vụ thương mại tổng hợp Vincommerce</t>
  </si>
  <si>
    <t>2857/QĐ-UBND</t>
  </si>
  <si>
    <t>đất thương mại, dịch vụ (xây dựng nhà trưng bày, giới thiệu và bán xe ô tô du lịch - là chính) kết hợp đất cơ sở sản xuất phi nông nghiệp (xây dựng nhà máy sản xuất que hàn - là phụ)</t>
  </si>
  <si>
    <t>Công ty Cổ phần xây lắp và Thương mại ô tô Hoàng Hà</t>
  </si>
  <si>
    <t>1775/QĐ-UBND</t>
  </si>
  <si>
    <t>làm văn phòng làm việc</t>
  </si>
  <si>
    <t>Công ty Cổ phần Công nghệ Xây dựng Thiên Sơn</t>
  </si>
  <si>
    <t>1610/QĐ-UBND</t>
  </si>
  <si>
    <t>mở rộng khuôn viên xây dựng trung tâm hội nghị tiệc cưới</t>
  </si>
  <si>
    <t>Bắc Hà</t>
  </si>
  <si>
    <t>Công ty TNHH Khách sạn Công đoàn Hà Tĩnh</t>
  </si>
  <si>
    <t>1296/QĐ-UBND</t>
  </si>
  <si>
    <t>thực hiện dự án xây dựng khu tổ hợp khách sạn, dịch vụ và thương mại</t>
  </si>
  <si>
    <t>Công ty Cổ phần Khoáng sản Hưng Thịnh</t>
  </si>
  <si>
    <t>1119/QĐ-UBND</t>
  </si>
  <si>
    <t>xây dựng trụ sở, kho thương mại tổng hợp</t>
  </si>
  <si>
    <t>Công ty TNHH Thương mại Thông Tứ</t>
  </si>
  <si>
    <t>95/QĐ-UBND</t>
  </si>
  <si>
    <t>Xây dựng tổ hợp thương mại dịch vụ tổng hợp</t>
  </si>
  <si>
    <t>Công ty Trách nhiệm hữu hạn Một thành viên Đầu tư Đại Thành</t>
  </si>
  <si>
    <t>4438/QĐ-UBND</t>
  </si>
  <si>
    <t>Công ty Cổ phần Tư vấn Đầu tư và Xây dựng Miền Trung</t>
  </si>
  <si>
    <t>Nhận chuyển nhượng tài sản</t>
  </si>
  <si>
    <t>4006/QĐ-UBND</t>
  </si>
  <si>
    <t>Xây dựng khu trung tâm thương mại và khách sạn Vincom</t>
  </si>
  <si>
    <t>Hà Huy Tập</t>
  </si>
  <si>
    <t>679/QĐ-UBND</t>
  </si>
  <si>
    <t>Thạch Quý</t>
  </si>
  <si>
    <t>Công ty Cổ phần Xây lắp Thành Vinh</t>
  </si>
  <si>
    <t>230/QĐ-UBND</t>
  </si>
  <si>
    <t>XD văn phòng làm việc, trung tâm thương mại, nhà hàng, khách sạn, dịch vụ</t>
  </si>
  <si>
    <t>3662/QĐ-UBND</t>
  </si>
  <si>
    <t>Xây dựng tổ hợp khách sạn, nhà hàng và vui chơi giải trí</t>
  </si>
  <si>
    <t>Công ty Cổ phần Du lịch và Thương mại Đại Bàng</t>
  </si>
  <si>
    <t>3553/QĐ-UBND</t>
  </si>
  <si>
    <t>Mở rộng trụ sở làm việc</t>
  </si>
  <si>
    <t>3539/QĐ-UBND</t>
  </si>
  <si>
    <t>Xây dưựng nhà hàng, khách sạn</t>
  </si>
  <si>
    <t>Công ty Trách nhiệm hữu hạn Đông Á</t>
  </si>
  <si>
    <t>3197/QĐ-UBND</t>
  </si>
  <si>
    <t>Đầu tư xây dựng Trường Mần non Trí Đức</t>
  </si>
  <si>
    <t>Cong ty Cổ phần Đầu tư Giáo dục và Đào tạo Trí Đức</t>
  </si>
  <si>
    <t>2019/QĐ-UBND</t>
  </si>
  <si>
    <t>Xây dựng trung tâm dịch vụ thương mại và khách sạn</t>
  </si>
  <si>
    <t>Công ty Cổ phần Thương mại Hà Huy</t>
  </si>
  <si>
    <t>Quyết định cho thuê đất</t>
  </si>
  <si>
    <t>Thời hạn thuê đất</t>
  </si>
  <si>
    <t>Năm thuê đất</t>
  </si>
  <si>
    <t>Diện tích giao, thuê (m2)</t>
  </si>
  <si>
    <t>Tên chủ đầu tư</t>
  </si>
  <si>
    <t>PHỤ LỤC 03: TỔNG HỢP KẾT QUẢ CHO THUÊ ĐẤT TRẢ TIỀN HÀNG NĂM ĐỐI VỚI TỔ CHÚC TỪ NGÀY 01/7/2014 ĐẾN NGÀY 31/3/2017</t>
  </si>
  <si>
    <t>4/QĐ-KKT</t>
  </si>
  <si>
    <t>Trạm chiết nạp khí dầu mỏ hóa lỏng</t>
  </si>
  <si>
    <t>KCN GL</t>
  </si>
  <si>
    <t xml:space="preserve"> Chi nhánh Công ty TNHH gas petrolimex Hải Phòng</t>
  </si>
  <si>
    <t>56/QĐ-KKT</t>
  </si>
  <si>
    <t>Dự án Khách sạn Euro Star Hotel</t>
  </si>
  <si>
    <t xml:space="preserve">Công ty TNHH Euro Star Hotel </t>
  </si>
  <si>
    <t>315/QĐ-KKT</t>
  </si>
  <si>
    <t>Dự án xây dựng kinh doanh kết cấu hạ tầng KCN Phú Vinh (đợt 3)</t>
  </si>
  <si>
    <t>Công ty TNHH đầu tư xây dựng hạ tầng Phú Vinh</t>
  </si>
  <si>
    <t xml:space="preserve"> 06/7/2015</t>
  </si>
  <si>
    <t>468/QĐ-KKT</t>
  </si>
  <si>
    <t>Dự án xây dựng kinh doanh kết cấu hạ tầng KCN Phú Vinh (đợt 2)</t>
  </si>
  <si>
    <t>161/QĐ-KKT</t>
  </si>
  <si>
    <t>Xây dựng và kinh doanh kết cấu hạ tầng kỹ thuật thương mại dịch vụ Bảo Châu (đợt 3)</t>
  </si>
  <si>
    <t>Công ty TNHH Bảo Châu</t>
  </si>
  <si>
    <t>234/QĐ-KKT</t>
  </si>
  <si>
    <t>- Xây dựng Chập tiêu D3 và D4</t>
  </si>
  <si>
    <t>16/QĐ-KKT</t>
  </si>
  <si>
    <t>- XD Biển hiệu cổng số 1</t>
  </si>
  <si>
    <t>Công ty TNHH gang thép Hưng Nghiệp Formosa Hà Tĩnh</t>
  </si>
  <si>
    <t>242/QĐ-KKT</t>
  </si>
  <si>
    <t>Dự án Phòng giao dịch Vũng Áng</t>
  </si>
  <si>
    <t>Ngân hàng TMCP Ngoại thương Việt Nam - Chi nhánh Hà Tĩnh</t>
  </si>
  <si>
    <t>75/QĐ-KKT</t>
  </si>
  <si>
    <t>Dự án Trạm trộn bê tông thương phẩm</t>
  </si>
  <si>
    <t>277/QĐ-KKT</t>
  </si>
  <si>
    <t xml:space="preserve">Dự án Khu nhà ở công nhân và người lao động thuê </t>
  </si>
  <si>
    <t>Tổng Công ty khoáng sản thương mại hà Tĩnh</t>
  </si>
  <si>
    <t>251/QĐ-KKT</t>
  </si>
  <si>
    <t>- Đợt 2</t>
  </si>
  <si>
    <t>Công ty TNHH MTV Nam Phong</t>
  </si>
  <si>
    <t>118/QĐ-KKT</t>
  </si>
  <si>
    <t>- Đợt 1</t>
  </si>
  <si>
    <t>193/QĐ-KKT</t>
  </si>
  <si>
    <t>- Khu C đợt 1</t>
  </si>
  <si>
    <t>597/QĐ-KKT</t>
  </si>
  <si>
    <t>- Khu A và Khu B</t>
  </si>
  <si>
    <t>12/QĐ-KKT</t>
  </si>
  <si>
    <t xml:space="preserve">Dự án Khu nhà ở và dịch vụ đa năng Vũng Áng </t>
  </si>
  <si>
    <t>112/QĐ-KKT</t>
  </si>
  <si>
    <t xml:space="preserve">- Trạm xăng dầu và dịch vụ </t>
  </si>
  <si>
    <t>11/QĐ-KKT</t>
  </si>
  <si>
    <t xml:space="preserve">- Khu kho bãi chứa hàng </t>
  </si>
  <si>
    <t>104/QĐ-KKT</t>
  </si>
  <si>
    <t>Dự án Khu công nghiệp Hoành Sơn (đã góp vốn thành lập Cty mới)</t>
  </si>
  <si>
    <t>Công ty TNHH Thương mại dịch vụ Hoành Sơn</t>
  </si>
  <si>
    <t>446/QĐ-KKT</t>
  </si>
  <si>
    <t xml:space="preserve">Dự án Khu dịch vụ thương mại Tân Khang Phú </t>
  </si>
  <si>
    <t>Công ty cổ phần Tiến Kình (giai đoạn 1)</t>
  </si>
  <si>
    <t>448/QĐ-KKT</t>
  </si>
  <si>
    <t>Dự án Trạm trộn bê tông</t>
  </si>
  <si>
    <t>Công ty cổ phần Pacific Dinco</t>
  </si>
  <si>
    <t>452/QĐ-KKT</t>
  </si>
  <si>
    <t xml:space="preserve">Dự án Trung tâm Thương mại, dịch vụ, khách sạn Kim Ngân </t>
  </si>
  <si>
    <t>Công ty TNHH Thương mại Kim Ngân</t>
  </si>
  <si>
    <t>Công ty Cổ phần Sơn An Hà Tĩnh</t>
  </si>
  <si>
    <t>505/QĐ-UBND</t>
  </si>
  <si>
    <t>Xây dựng cơ sở kinh doanh và giới thiệu sản phẩm địa phương</t>
  </si>
  <si>
    <t>Cụm CN Gia phố</t>
  </si>
  <si>
    <t>Công ty TNHH Hữu hạn Trần Thanh Thanh</t>
  </si>
  <si>
    <t>3172/QĐ-UBND</t>
  </si>
  <si>
    <t>xây dựng cơ sở kinh doanh, tinh chế đồ gỗ dân dụng và mỹ nghệ</t>
  </si>
  <si>
    <t>CCN Thái Yên, xã Thái Yên</t>
  </si>
  <si>
    <t>Doanh nghiệp tư nhân Hoàng Lê Bình</t>
  </si>
  <si>
    <t>3173/QĐ-UBND</t>
  </si>
  <si>
    <t>Doanh nghiệp tư nhân Tài Luận</t>
  </si>
  <si>
    <t>1261/QĐ-UBND</t>
  </si>
  <si>
    <t>Xây dựng cơ sở sản xuất đồ mộc dân dụng</t>
  </si>
  <si>
    <t>Cuụm CN Trường Sơn thuộc xã Trường Sơn</t>
  </si>
  <si>
    <t>Công ty TNHH Thuận Vũ</t>
  </si>
  <si>
    <t>554/QĐ-UBND</t>
  </si>
  <si>
    <t>Xây dựng cơ sở chăn nuôi lợn nái theo hướng công nghiệp quy mô 600 con</t>
  </si>
  <si>
    <t>Hợp tác xã Hoa Nga</t>
  </si>
  <si>
    <t>XD Khách sạn</t>
  </si>
  <si>
    <t>Công ty TNHH MTV Tổng Công ty Hợp tác kinh tế</t>
  </si>
  <si>
    <t>Xây dựng nhà máy sản xuất đồ mộc gia dụng và đồ mỹ nghệ xuất khẩu</t>
  </si>
  <si>
    <t>3170/QĐ-UBND</t>
  </si>
  <si>
    <t>xây dựng cơ sở sản xuất lợn giống</t>
  </si>
  <si>
    <t>Công ty TNHH Xây dựng và Thương mại Dũng Đàn</t>
  </si>
  <si>
    <t>278/QĐ-UBND</t>
  </si>
  <si>
    <t>Xây dựng Nhà máy tái chế và sản xuất hạt nhựa</t>
  </si>
  <si>
    <t>Công ty Cổ phần Sản xuất và Thương mại Việt Ý</t>
  </si>
  <si>
    <t>73/QĐ-UBND</t>
  </si>
  <si>
    <t>29/QĐ-UBND</t>
  </si>
  <si>
    <t>Công ty TNHH Kinh doanh Vật liệu xây dựng Thanh Cảnh</t>
  </si>
  <si>
    <t>Xây dựng kho bảo quản, chế biến các sản phẩm nông nghiệp, kinh doanh phân bón, dịch vụ thương mại tổng hợp</t>
  </si>
  <si>
    <t>xây dựng Chợ Kỳ Tây</t>
  </si>
  <si>
    <t>Hợp tác xã Dịch vụ tổng hợp Toản Loan</t>
  </si>
  <si>
    <t>673/QĐ-UBND</t>
  </si>
  <si>
    <t>150m2 đất lâu dài; 467,6m2 đất đến 14/02/2065</t>
  </si>
  <si>
    <t>1330/QĐ-UBND</t>
  </si>
  <si>
    <t>đầu tư xây dựng hạ tầng kỹ thuật và đầu tư các dự án trong Cụm CN-TTCN tập trung</t>
  </si>
  <si>
    <t>Công ty TNHH Thương mại và Đầu tư Lợi Châu</t>
  </si>
  <si>
    <t>2264/QĐ-UBND</t>
  </si>
  <si>
    <t>xây dựng khu thể thảo giải trí</t>
  </si>
  <si>
    <t>Văn Yên</t>
  </si>
  <si>
    <t>Công ty TNHH Chế biến gỗ và Thương mại Hào Quang</t>
  </si>
  <si>
    <t>3264/QĐ-UBND</t>
  </si>
  <si>
    <t>Xây dựng nhà điều hành, bãi đậu xe kết hợp điểm đầu cuối của các tuyến xe buýt</t>
  </si>
  <si>
    <t>Công ty Cổ phần Vận tải ô tô Hà Tĩnh</t>
  </si>
  <si>
    <t>Số QĐ</t>
  </si>
  <si>
    <t>Năm  thuê đất</t>
  </si>
  <si>
    <t>Mục đích sử dụng được giao, thuê</t>
  </si>
  <si>
    <t>PHỤ LỤC 04: TỔNG HỢP KẾT QUẢ CHO THUÊ ĐẤT TRẢ TIỀN MỘT LẦN ĐỐI VỚI TỔ CHỨC TỪ NGÀY 01/7/2014 ĐẾN NGÀY 31/3/2017</t>
  </si>
  <si>
    <t>Bán nhà thuộc sở hữu nhà nước</t>
  </si>
  <si>
    <t>Thuế sử dụng đất phi nông nghiệp</t>
  </si>
  <si>
    <t>Thuế sử dụng đất nông nghiệp</t>
  </si>
  <si>
    <t>Tiền sử dụng đất</t>
  </si>
  <si>
    <t>Tiền thuê đất</t>
  </si>
  <si>
    <t>Lệ phí trước bạ nhà, đất</t>
  </si>
  <si>
    <t>Thuế chuyển quyền sử dụng đất</t>
  </si>
  <si>
    <t>Thuế TNCN từ chuyển nhượng BĐS</t>
  </si>
  <si>
    <t>Thuế TNDN từ chuyển nhượng BĐS</t>
  </si>
  <si>
    <t>Trong đó tổng thu từ đất</t>
  </si>
  <si>
    <t>Tổng thu NSNN</t>
  </si>
  <si>
    <t>Chỉ tiêu</t>
  </si>
  <si>
    <t>ĐVT: tỷ đồng</t>
  </si>
  <si>
    <t>PHỤ LỤC 05: TỔNG HỢP CÁC KHOẢN THU TỪ ĐẤT TRONG GIAI ĐOẠN 2014-2016</t>
  </si>
  <si>
    <t>(Nguồn số liệu được tổng hợp từ báo cáo của Ủy ban nhân dân huyện và kết quả rà soát của sở TNMT, giám sát thực tế của Đoàn giám sát)</t>
  </si>
  <si>
    <t>Không sử dụng</t>
  </si>
  <si>
    <t xml:space="preserve">Xã Sơn Hòa </t>
  </si>
  <si>
    <t>Công ty Cổ phần TMDL Bắc Hà Tĩnh</t>
  </si>
  <si>
    <t>Kinh doanh</t>
  </si>
  <si>
    <t>Không hoạt động từ năm 2012 đến nay</t>
  </si>
  <si>
    <t>Xã Sơn Thọ</t>
  </si>
  <si>
    <t>Công ty TNHH MTV Sắt Vũ Quang</t>
  </si>
  <si>
    <t xml:space="preserve">Dự án XD Nhà máy tuyển quặng sắt </t>
  </si>
  <si>
    <t>Cho thuê lại sai mục đích</t>
  </si>
  <si>
    <t>Công ty cổ phần Công nghiệp Việt Nam I</t>
  </si>
  <si>
    <t>XD bến cảng VLXD</t>
  </si>
  <si>
    <t>Hiện không hoạt động</t>
  </si>
  <si>
    <t>HTX làng nghề rượu Văn Lâm (Rượu BS)</t>
  </si>
  <si>
    <t>Thương mại dịch vụ</t>
  </si>
  <si>
    <t>Cho thuê sai mục đích; XD công trình chậm</t>
  </si>
  <si>
    <t>HTX NN Văn Lâm</t>
  </si>
  <si>
    <t>XD cơ sở KD-DV nông nghiệp</t>
  </si>
  <si>
    <t>HTX Thượng Ích</t>
  </si>
  <si>
    <t>XD cơ sở SXKD và DV tổng hợp</t>
  </si>
  <si>
    <t>Chưa đưa đất vào sử dụng</t>
  </si>
  <si>
    <t>Công ty TNHH Hải Sơn</t>
  </si>
  <si>
    <t>XD Sản xuất KD và DV tổng hợp</t>
  </si>
  <si>
    <t>Kiểm tra lại</t>
  </si>
  <si>
    <t>Bưu điện huyện Nghi Xuân cũ</t>
  </si>
  <si>
    <t>Trụ sở cũ</t>
  </si>
  <si>
    <t>Xây dựng sai quy hoạch, đầu tư không hiệu quả</t>
  </si>
  <si>
    <t xml:space="preserve">Công ty CP giống cây trồng Bắc Miền Trung </t>
  </si>
  <si>
    <t>Kinh doanh giống cây trồng</t>
  </si>
  <si>
    <t>Chưa đi vào hoạt động sản xuất kinh doanh từ 2015 đến nay</t>
  </si>
  <si>
    <t>CCN tập trung tại xã Thiên Lộc</t>
  </si>
  <si>
    <t xml:space="preserve">Tổng Công ty Khoáng sản và Thương mại Hà Tĩnh </t>
  </si>
  <si>
    <t>Chưa đưa đất vào SD từ tháng 3/2016 đến nay (15 tháng)</t>
  </si>
  <si>
    <t>xã Thạch Trị</t>
  </si>
  <si>
    <t>Công ty Cổ phần Thủy sản biển Miền Trung</t>
  </si>
  <si>
    <t xml:space="preserve">Dự án nuôi tôm trên cát công nghệ cao </t>
  </si>
  <si>
    <t>Chưa đưa đất vào SD từ năm 2011 đến nay</t>
  </si>
  <si>
    <t>xã Thạch Tiến</t>
  </si>
  <si>
    <t>Trung tâm Giống cây trồng Hà Tĩnh</t>
  </si>
  <si>
    <t>Xây dựng cơ sở khảo nghiệm và sản xuất 
giống màu - giống cây công nghiệp ngắn 
ngày tỉnh Hà Tĩnh</t>
  </si>
  <si>
    <t>Không sử dụng, để hoang từ năm 2012 đến nay</t>
  </si>
  <si>
    <t>xã Kỳ Giang</t>
  </si>
  <si>
    <t>Công ty CP Vật tư nông nghiệp</t>
  </si>
  <si>
    <t>Kinh doanh VTNN</t>
  </si>
  <si>
    <t>xã Kỳ Tiến</t>
  </si>
  <si>
    <t>Bệnh viện đa khoa huyện Kỳ Anh</t>
  </si>
  <si>
    <t>Phòng khám đa khoa Bắc Kỳ Anh</t>
  </si>
  <si>
    <t>phường Bắc Hồng</t>
  </si>
  <si>
    <t>Công ty Phát triển CN Hà Tĩnh</t>
  </si>
  <si>
    <t>Văn phòng đại diện</t>
  </si>
  <si>
    <t>phường Đậu Liêu</t>
  </si>
  <si>
    <t>CT Công trình GT 423</t>
  </si>
  <si>
    <t>Lắp đặt trạm trộn bê tông nhựa</t>
  </si>
  <si>
    <t>Có một phần diện tích để hoang, không SD</t>
  </si>
  <si>
    <t>phường Nam Hông</t>
  </si>
  <si>
    <t>Công ty Cổ phần xây dựng đường bộ số I Hà Tĩnh</t>
  </si>
  <si>
    <t>XD trụ sở làm việc của CT</t>
  </si>
  <si>
    <t>C.ty Vận tải thủy Hà Tĩnh</t>
  </si>
  <si>
    <t>Không sử dụng, để hoang từ năm 2013 đến nay</t>
  </si>
  <si>
    <t>phường Trung Lương</t>
  </si>
  <si>
    <t>Công ty TNHH Hải Đan</t>
  </si>
  <si>
    <t>Sản xuất nước tinh khiết đóng chai, bình, đá lạnh</t>
  </si>
  <si>
    <t>Gây ô nhiễm môi trường</t>
  </si>
  <si>
    <t>2009</t>
  </si>
  <si>
    <t>xã Thạch Trung</t>
  </si>
  <si>
    <t>Trạm than Bắc thành phố Hà Tĩnh</t>
  </si>
  <si>
    <t xml:space="preserve">Công ty kinh doanh than Nghệ Tĩnh </t>
  </si>
  <si>
    <t>2010</t>
  </si>
  <si>
    <t>Đường bê tông rộng 6m; thuộc khối phố Tân Yên</t>
  </si>
  <si>
    <t>Công ty cổ phần xây dựng số 6 Hà Tĩnh</t>
  </si>
  <si>
    <t xml:space="preserve">Dự án xây dựng Trụ sở làm việc </t>
  </si>
  <si>
    <t>- Đất đang để hoang, chưa sử dụng                    - Điều chỉnh quy hoạch để giao đất không hợp lý</t>
  </si>
  <si>
    <t>Tổ dân phố Tân Quý, phường Thạch Quý; Bám đường khối phố Nhựa</t>
  </si>
  <si>
    <t>Công ty CP Công nghệ và Giáo dục Nguyễn Hoàng</t>
  </si>
  <si>
    <t>Đất giao lần thứ 3 cho Trường THPT nhiều cấp iSchool Hà Tĩnh (khu đất giao thêm đợt 2)</t>
  </si>
  <si>
    <t>SD không đúng mục đích một phần diện tích</t>
  </si>
  <si>
    <t>Tổ dân phố 4, phường Nguyễn Du; Bám đường La Sơn Phu Tử</t>
  </si>
  <si>
    <t>Trung tâm tin học ngoại ngữ Miền Trung</t>
  </si>
  <si>
    <t>SD không đúng mục đích</t>
  </si>
  <si>
    <t>Tổ dân phố 12 ; Bám đường Nguyễn Chí Thanh (ngõ 3)</t>
  </si>
  <si>
    <t>Bảo hiểm xã hội tỉnh</t>
  </si>
  <si>
    <t>Trụ sở Bảo hiểm xã hội thành phố cũ</t>
  </si>
  <si>
    <t xml:space="preserve">Cho thuê kinh doanh </t>
  </si>
  <si>
    <t>2008</t>
  </si>
  <si>
    <t>Tổ dân phố 3 ; Bám đường Nguyễn Trung Thiên (số 102)</t>
  </si>
  <si>
    <t>Bưu điện tỉnh Hà Tĩnh</t>
  </si>
  <si>
    <t>Điểm Bưu điện văn hóa phường Tân Giang</t>
  </si>
  <si>
    <t>Khai thác khoáng sản (đá)</t>
  </si>
  <si>
    <t>Hiện đang tạm ngừng hoạt động</t>
  </si>
  <si>
    <t>phường Kỳ Liên, thị xã Kỳ Anh</t>
  </si>
  <si>
    <t>Công ty TNHH dầu khí Nghệ An</t>
  </si>
  <si>
    <t>Xây dựng Trạm trộn bê tông thương phẩm</t>
  </si>
  <si>
    <t>Công ty TNHH PhoneSack Việt Nam</t>
  </si>
  <si>
    <t>Xây dựng Nhà máy chế biến gỗ xuất khẩu</t>
  </si>
  <si>
    <t>BQL KKT 
cung cấp</t>
  </si>
  <si>
    <t>Khu công nghiệp Hạ Vàng, xã Thiên Lộc, huyện Can Lộc</t>
  </si>
  <si>
    <t>Công ty cổ phần Viglacera Can Lộc</t>
  </si>
  <si>
    <t>Xây dựng Nhà máy sản xuất gạch ngói công suất 120 triệu viên/năm</t>
  </si>
  <si>
    <t>Khu công nghiệp Đại Kim, xã Sơn Kim 1, huyện Hương Sơn, tỉnh Hà Tĩnh</t>
  </si>
  <si>
    <t>Công ty Cổ phần Đầu tư và phát triển Việt Lào</t>
  </si>
  <si>
    <t>Dự án xây dựng Nhà máy sản xuất lắp ráp ô tô, xe máy và các sản phẩm công nghiệp nhãn hiệu SOKI-CT</t>
  </si>
  <si>
    <t>Ban QLKKT</t>
  </si>
  <si>
    <t xml:space="preserve"> Tiến độ sử dụng đất chậm hơn 24 tháng</t>
  </si>
  <si>
    <t>Sử dụng đất không đúng mục đích</t>
  </si>
  <si>
    <t>Hành vi vi phạm pháp luật</t>
  </si>
  <si>
    <t>Thời điểm giao-cho thuê đất</t>
  </si>
  <si>
    <t>Địa chỉ thửa đất</t>
  </si>
  <si>
    <t>Đơn vị sử dụng</t>
  </si>
  <si>
    <t>Tên khu đất/dự án</t>
  </si>
  <si>
    <t xml:space="preserve">Công ty cổ phần nông lâm (Công ty rau quả) </t>
  </si>
  <si>
    <t>Nhà máy chế biến rau quả, gia vị</t>
  </si>
  <si>
    <t>Cho thuê ốt kinh doanh và phòng trọ phía sau</t>
  </si>
  <si>
    <t>Tổ dân phố 6 ; Bám đường Hà Tôn Mục</t>
  </si>
  <si>
    <t>Đài Truyền thanh truyền hình thành phố Hà Tĩnh</t>
  </si>
  <si>
    <t>Trụ sở làm việc</t>
  </si>
  <si>
    <t>Cho thuê ốt kinh doanh phía trước</t>
  </si>
  <si>
    <t>Tổ dân phố 6 ; Bám đường Phan Đình Phùng</t>
  </si>
  <si>
    <t>Tổ dân phố 7 ; Bám đường Phan Đình Phùng</t>
  </si>
  <si>
    <t>Sở Văn hóa - Thể thao và Du lịch</t>
  </si>
  <si>
    <t>Rạp chiếu bóng 26/3</t>
  </si>
  <si>
    <t>Tổ dân phố 7 ; Bám đường Nguyễn Công Trứ và Đặng Dung</t>
  </si>
  <si>
    <t>Công ty xổ số kiến thiết Hà Tĩnh</t>
  </si>
  <si>
    <t>Tổ dân phố 6 ; Bám đường Võ Liêm Sơn</t>
  </si>
  <si>
    <t>Hội người mù Hà Tĩnh</t>
  </si>
  <si>
    <t>Cho Hội sinh vật cảnh Hà Tĩnh thuê đất</t>
  </si>
  <si>
    <t>Tổ dân phố 7 ; Bám đường Cao Thắng</t>
  </si>
  <si>
    <t>Tỉnh đoàn Hà Tĩnh</t>
  </si>
  <si>
    <t>Trung tâm thanh thiếu nhi Hà Tĩnh</t>
  </si>
  <si>
    <t>Sử dụng không hết đất một phần diện tích cho thuê ốt kinh doanh</t>
  </si>
  <si>
    <t>2002</t>
  </si>
  <si>
    <t>Tổ dân phố 7 ; Bám đường Đặng Dung</t>
  </si>
  <si>
    <t>Công ty Cổ phần lương thực Hà Tĩnh</t>
  </si>
  <si>
    <t>Kho lương thực</t>
  </si>
  <si>
    <t>Tổ dân phố 7 ; Bám đường Phan Đình Phùng và đường Nguyễn Công Trứ</t>
  </si>
  <si>
    <t>Trung tâm giới thiệu việc làm Hà Tĩnh</t>
  </si>
  <si>
    <t>Xây dựng Trụ sở làm việc</t>
  </si>
  <si>
    <t>Tổng cộng (9 tổ chức):</t>
  </si>
  <si>
    <t>PHỤ LỤC 07: DANH SÁCH CÁC TỔ CHỨC SỬ DỤNG SAI MỤC ĐÍCH MỘT PHẦN DIỆN TÍCH ĐƯỢC GIAO</t>
  </si>
  <si>
    <t>Khai thác, sản xuất vật liệu xây dựng</t>
  </si>
  <si>
    <t>Cty TNHH GTC</t>
  </si>
  <si>
    <t>Sử dụng chưa hết đất</t>
  </si>
  <si>
    <t>XD nhà máy chế biến gỗ xuất khẩu</t>
  </si>
  <si>
    <t>Công ty CP gỗ Phượng Nguyên</t>
  </si>
  <si>
    <t>Thôn Phong Giang, xã Tiên Điền, huyện Nghi Xuân, tỉnh Hà Tĩnh</t>
  </si>
  <si>
    <t>Trang trại nuôi và nhân giống Kỳ Nhông</t>
  </si>
  <si>
    <t>Hợp tác xã sản xuất kinh doanh và Môi trường Hợp Lực</t>
  </si>
  <si>
    <t>Khu vực Đồng Mũi Thiềng, Thôn 3, Xã Xuân Lĩnh, huyện Nghi Xuân, tỉnh Hà Tĩnh</t>
  </si>
  <si>
    <t>Trang trại chăn nuôi tổng hợp</t>
  </si>
  <si>
    <t>HTX chăn nuôi tổng hợp Xuân Lĩnh</t>
  </si>
  <si>
    <t>Tại khu vực núi Nấy, xã Xuân Liên, huyện Nghi Xuân tỉnh Hà Tĩnh</t>
  </si>
  <si>
    <t>Khai thác và chế biến đá xây dựng tại mỏ đá Khu vực núi Nấy, xã Xuân Liên, huyện Nghi Xuân, tỉnh Hà Tĩnh</t>
  </si>
  <si>
    <t>Hợp tác xã Bình Minh</t>
  </si>
  <si>
    <t>Tại khu quy hoạch chi tiết nuôi trồng thủy sản tập trung, thôn 7, xã Xuân Phổ, huyện Nghi Xuân, tỉnh Hà Tĩnh</t>
  </si>
  <si>
    <t>Nuôi tôm thẻ chân trắng công nghiệp</t>
  </si>
  <si>
    <t>Hợp tác xã nuôi trồng và chế biến hải sản xuất khẩu Hoàng Thông</t>
  </si>
  <si>
    <t>Thôn Lam Long, Xã Xuân Hải, huyện Nghi Xuân, tỉnh Hà Tĩnh.</t>
  </si>
  <si>
    <t>Xây dựng bến bãi tập kết kinh doanh vật liệu xây</t>
  </si>
  <si>
    <t>Doanh nghiệp TN Tuấn Dũng</t>
  </si>
  <si>
    <t>xã Xuân Giang, huyện Nghi Xuân, tỉnh Hà Tĩnh</t>
  </si>
  <si>
    <t>Xây dựng Bãi tập kết kinh doanh vật liệu xây dựng tại khu vực Hói Ao phía ngoài đê Hữu Sông Lam, xã Xuân Giang, huyện Nghi Xuân</t>
  </si>
  <si>
    <t>Thôn Tân Mỹ, xã Xuân Mỹ,
huyện Nghi Xuân</t>
  </si>
  <si>
    <t>Trang trại tổng hợp tại xã Xuân Mỹ</t>
  </si>
  <si>
    <t>Cửa hàng kinh doanh xăng dầu, khí hóa lỏng, gas và cụm cửa hàng dịch vụ thương mại tổng hợp</t>
  </si>
  <si>
    <t>Doanh nghiệp tư nhân thương mại tổng hợp Hường Tâm</t>
  </si>
  <si>
    <t>Xóm Hội Thủy, xã Xuân Hội, huyện Nghi Xuân</t>
  </si>
  <si>
    <t>Nhà máy chế biến bột cá và Dịch vụ hậu cần nghề cá tại xã Xuân Hội</t>
  </si>
  <si>
    <t>Công ty Cổ phần chế biến thủy sản Hà Tĩnh</t>
  </si>
  <si>
    <t>Khu kinh doanh dịch vụ tổng hợp và nhà điều hành sản xuất kinh doanh tại thị trấn Xuân An</t>
  </si>
  <si>
    <t>Công ty TNHH MTV 185</t>
  </si>
  <si>
    <t>Thôn 2, xã Xuân Lĩnh,
huyện Nghi Xuân</t>
  </si>
  <si>
    <t>Sản xuất vật liệu xây dựng không nung</t>
  </si>
  <si>
    <t>Công ty Cổ phần sản xuất VLXD không nung Xuân Lĩnh</t>
  </si>
  <si>
    <t>Thôn 3, xã Xuân Lĩnh, huyện Nghi Xuân</t>
  </si>
  <si>
    <t>Cửa hàng xăng dầu tại xã Xuân Lĩnh</t>
  </si>
  <si>
    <t>Xã Xuân Phổ, huyện Nghi Xuân</t>
  </si>
  <si>
    <t>Trại nuôi thực nghiệm và sản xuất giống thủy sản Xuân Phổ</t>
  </si>
  <si>
    <t>Công ty TNHH Phát triển Fineton</t>
  </si>
  <si>
    <t>Cảng dầu khí và Tổng kho xăng dầu tại xã Xuân Phổ</t>
  </si>
  <si>
    <t>Công ty TNHH Hải Dương</t>
  </si>
  <si>
    <t>Xã Xuân Viên, huyện Nghi Xuân</t>
  </si>
  <si>
    <t>Cơ sở kinh doanh dịch vụ ăn uống, nhà nghỉ và thương mại tổng hợp tại xã Xuân Viên</t>
  </si>
  <si>
    <t>Công ty TNHH Hồng Lam</t>
  </si>
  <si>
    <t>Mới san mặt bằng</t>
  </si>
  <si>
    <t>cụm tiểu thủ công nghiệp, Thiên Lộc</t>
  </si>
  <si>
    <t>Xây dựng trung tâm tài chính</t>
  </si>
  <si>
    <t xml:space="preserve">Tập đoàn Đại Dương </t>
  </si>
  <si>
    <t>Chậm tiến độ</t>
  </si>
  <si>
    <t>Khai thác khoáng sản (mỏ đá)</t>
  </si>
  <si>
    <t>Công ty TNHH Hà  Mỹ Hưng</t>
  </si>
  <si>
    <t>Hiện đang nuôi tôm; không nuôi cá bơn, cá mú theo dự án</t>
  </si>
  <si>
    <t>xã Thịnh Lộc</t>
  </si>
  <si>
    <t>Công ty cổ phần Xây dựng Tiến Đạt</t>
  </si>
  <si>
    <t>Đã xây dựng công trình, hiệu quả thấp</t>
  </si>
  <si>
    <t>Xây dựng Nhà máy tái chế 
và sản xuất hạt nhựa</t>
  </si>
  <si>
    <t>Chậm tiến độ (Đã xây dựng hàng rào, giải phòng mặt bằng)</t>
  </si>
  <si>
    <t>Thực hiện dự án đầu tư trung tâm thương mại dịch vụ khác sạn và văn phòng</t>
  </si>
  <si>
    <t>Công ty TNHH Thuương mại và Dịch vụ vận tải Viết Hải</t>
  </si>
  <si>
    <t>Đã đóng cửa, đề nghị chuyển đổi mục đích sử dụng đất</t>
  </si>
  <si>
    <t>Công ty Anh Đức</t>
  </si>
  <si>
    <t>TTCX</t>
  </si>
  <si>
    <t>XD Chợ Hội</t>
  </si>
  <si>
    <t>CT CP CT Miền Trung</t>
  </si>
  <si>
    <t>TTTC</t>
  </si>
  <si>
    <t>Mở rộng Kh. sạn</t>
  </si>
  <si>
    <t>CT TNHH KS Công Đoàn</t>
  </si>
  <si>
    <t>Chậm tiến độ đầu tư</t>
  </si>
  <si>
    <t>Nuôi tôm trên cát</t>
  </si>
  <si>
    <t>Công ty Thành Đạt</t>
  </si>
  <si>
    <t>Công ty Đại Thành</t>
  </si>
  <si>
    <t>Chậm tiến độ đầu tư (UBND tỉnh gia hạn)</t>
  </si>
  <si>
    <t xml:space="preserve">Khu du lịch sinh thái biển Kỳ Xuân </t>
  </si>
  <si>
    <t>Công ty Cổ phần đầu tư, Phát triển Hà Quỳnh</t>
  </si>
  <si>
    <t xml:space="preserve">Khu dịch vụ du lịch biển Kỳ Xuân </t>
  </si>
  <si>
    <t>HTX Xuân Bắc</t>
  </si>
  <si>
    <t>Công ty CP chợ La Giang</t>
  </si>
  <si>
    <t>Công ty CP đầu tư xây dựng Phát triển Việt</t>
  </si>
  <si>
    <t>DNTN Vận tải Ninh Huyền</t>
  </si>
  <si>
    <t>HTX Minh Hiệp Thành</t>
  </si>
  <si>
    <t xml:space="preserve">Đang sử dụng </t>
  </si>
  <si>
    <t>P. Đậu Liêu</t>
  </si>
  <si>
    <t>Dự án Nhà máy sản xuất kinh cường lực tại cụm công nghiệp Nam Hồng</t>
  </si>
  <si>
    <t>Công ty cổ phần Linh Sơn</t>
  </si>
  <si>
    <t>Chưa xây dựng</t>
  </si>
  <si>
    <t>2,923,5</t>
  </si>
  <si>
    <t>P. Đức Thuận</t>
  </si>
  <si>
    <t>mở rộng tổng kho vật liệu xây dựng, vật tư NN, dịch vụ sữa chữa ô tôt và trung chuyển hàng hóa</t>
  </si>
  <si>
    <t>Công ty Hoành Sơn</t>
  </si>
  <si>
    <t>Chưa XD, đầu tư đầy đủ các hạng mục</t>
  </si>
  <si>
    <t>Kinh doanh vật tư NN, VLXD, DV cơ khía sửa chữa ô tô và trung chuyển hàng hóa</t>
  </si>
  <si>
    <t>Công ty Nga Sơn</t>
  </si>
  <si>
    <t>Đang san lấp mặt bằng</t>
  </si>
  <si>
    <t>Nhà máy sản xuất gạch chưng áp ACC</t>
  </si>
  <si>
    <t>Công ty CP Phú An Sinh</t>
  </si>
  <si>
    <t>Chưa sử dụng</t>
  </si>
  <si>
    <t>P. Bắc Hồng</t>
  </si>
  <si>
    <t>Trụ sở làm việc NHTMCP Bắc Á và tổ hợp siêu thị tổng hợp, VP cho thuê</t>
  </si>
  <si>
    <t>Ngân hàng TMCP Bắc Á</t>
  </si>
  <si>
    <t xml:space="preserve">Dự án xây dựng Trung tâm thương mại, dịch vụ, văn phòng, nhà ở </t>
  </si>
  <si>
    <t>Công ty Cổ phần thương mại dịch vụ Hà Tĩnh</t>
  </si>
  <si>
    <t>Sử dụng đất không hiệu quả</t>
  </si>
  <si>
    <t>2007</t>
  </si>
  <si>
    <t>Thôn Hạ; Bám đường: Quang Trung</t>
  </si>
  <si>
    <t>Đất cơ sở  SXKD(XD khu dịch vụ thương mại và khách sạn)</t>
  </si>
  <si>
    <t>Công ty CP Muối và Thương Mại Hà Tĩnh</t>
  </si>
  <si>
    <t>Một phần sử dụng không đúng mục đích</t>
  </si>
  <si>
    <t>Tổ dân phố 4 ; Bám đường Trần Phú</t>
  </si>
  <si>
    <t>xây dựng trụ sở</t>
  </si>
  <si>
    <t>Công ty cổ phần vật tư nông nghiệp Hà Tĩnh</t>
  </si>
  <si>
    <t>Chậm tiến độ, sử dụng đất không hiệu quả</t>
  </si>
  <si>
    <t>Tổ dân phố 6 ; Bám đường Xuân Diệu kéo dài</t>
  </si>
  <si>
    <t>Hải quan Hà Tĩnh</t>
  </si>
  <si>
    <t>Tổ dân phố 10 ; Bám đường Nguyễn Phan Chánh</t>
  </si>
  <si>
    <t>Đất sản xuất kinh doanh</t>
  </si>
  <si>
    <t>Kho công ty lương thực Hà Tĩnh</t>
  </si>
  <si>
    <t>Xã Thạch Trung</t>
  </si>
  <si>
    <t>Cơ sở Khám chữa bệnh</t>
  </si>
  <si>
    <t>Bệnh viện Đa khoa Ngọc Linh</t>
  </si>
  <si>
    <t>hiện chưa đưa đất vào sử dụng</t>
  </si>
  <si>
    <t>đường Trần Phú và đường Nguyễn Du</t>
  </si>
  <si>
    <t>Công ty CP tập đoàn Hoành Sơn</t>
  </si>
  <si>
    <t>2014</t>
  </si>
  <si>
    <t>Tổ dân phố 01; Bám đường Trần Phú</t>
  </si>
  <si>
    <t>xây dựng nhà hàng, khách sạn</t>
  </si>
  <si>
    <t>Công ty TNHH Đông Á</t>
  </si>
  <si>
    <t>Đang chuẩn bị triển khai xây dựng</t>
  </si>
  <si>
    <t>Lô số 22, Khu hành chính và dịch vụ Khu công nghiệp cảng biển Vũng Áng – Xã Kỳ Lợi, thị xã Kỳ Anh</t>
  </si>
  <si>
    <t>Xây dựng Trung tâm thương mại, văn phòng cho thuê</t>
  </si>
  <si>
    <t>Công ty cổ phần xây lắp và thương mại Trường Thành</t>
  </si>
  <si>
    <t>Chủ đầu tư đang tạm dừng đầu tư</t>
  </si>
  <si>
    <t>xã Tây Sơn và Sơn Tây, huyện Hương Sơn</t>
  </si>
  <si>
    <t>Hạ tầng kỹ thuật Khu dân cư tập trung tại Khu đô thị Nam Sông Ngàn Phố, thị trấn Tây sơn, huyện Hương Sơn</t>
  </si>
  <si>
    <t>Công ty CP Đầu tư và XNK Cầu Treo</t>
  </si>
  <si>
    <t>Đã hoàn thành một phần san nền, xây dựng hàng rào</t>
  </si>
  <si>
    <t>Phường Kỳ Phương, thị xã Kỳ Anh</t>
  </si>
  <si>
    <t>Dự án Nhà máy may mặc HTX Thanh Thủy</t>
  </si>
  <si>
    <t>Hợp tác xã may mặc Thanh Thủy</t>
  </si>
  <si>
    <t>Đã hoàn thành san lấp mặt bằng và hàng rào quanh khu vực dự án</t>
  </si>
  <si>
    <t>Dự án Khu Khách sạn 5 sao Sea View</t>
  </si>
  <si>
    <t>Công ty TNHH MC Fish Hà Tĩnh</t>
  </si>
  <si>
    <t>Đang hoàn thiện thủ tục để triển khai xây dựng</t>
  </si>
  <si>
    <t>Lô B17, Khu công nghiệp Phú Vinh, phường Kỳ Liên</t>
  </si>
  <si>
    <t>Dự án Nhà máy sản xuất, gia công cơ khí</t>
  </si>
  <si>
    <t>Công ty TNHH Khánh Diệu Việt Nam</t>
  </si>
  <si>
    <t>Đã triển khai xây dựng</t>
  </si>
  <si>
    <t>Lô C2 KCN Vũng Áng 1, phường Kỳ Thịnh</t>
  </si>
  <si>
    <t>Dự án Khu gia công tổng hợp</t>
  </si>
  <si>
    <t>Chưa triển khai xây dựng</t>
  </si>
  <si>
    <t>Lô C KCN Vũng Áng 1, phường Kỳ Thịnh</t>
  </si>
  <si>
    <t>Dự án Nhà máy sản xuất vật liệu chịu lửa</t>
  </si>
  <si>
    <t>Công ty TNHH vật liệu chịu lửa Đại Đỉnh</t>
  </si>
  <si>
    <t>Lô B18-22 KCN Phú Vinh, phường Kỳ Liên, thị xã Kỳ Anh</t>
  </si>
  <si>
    <t>Dự án Nhà máy sản xuất, chế tạo, gia công, lắp đặt các sản phẩm cơ khí, chế tạo máy và các chi tiết máy</t>
  </si>
  <si>
    <t>Công ty TNHH UP Hà Tĩnh</t>
  </si>
  <si>
    <t>KCN Phú Vinh, Phường Kỳ Liên</t>
  </si>
  <si>
    <t>Dự án Nhà máy sản xuất sản phẩm chịu lửa Lirr Việt Nam</t>
  </si>
  <si>
    <t>Công ty TNHH vật liệu chịu lửa LIRR Việt Nam</t>
  </si>
  <si>
    <t>Do có sai sót trong việc xác định sông suất thực tế của máy móc, thiết bị nên vướng trong công tác phê duyệt DTM và hồ sơ khác, việc này Ban đã điều chỉnh cho nhà đầu tư</t>
  </si>
  <si>
    <t>Dự án Nhà máy xử lý và tái chế phụ phẩm ngành luyện thép, phát điện</t>
  </si>
  <si>
    <t>Công ty TNHH kỹ thuật môi trường Fu Tek</t>
  </si>
  <si>
    <t>Đã hoạt động</t>
  </si>
  <si>
    <t>KCN Vũng Áng I, phường Kỳ Thịnh</t>
  </si>
  <si>
    <t>Dự án Xưởng gia công tổng hợp Toong Goen</t>
  </si>
  <si>
    <t>Công ty TNHH Toong Goen Việt Nam</t>
  </si>
  <si>
    <t>Chưa triển khai thi công các hạng mục chính của dự án</t>
  </si>
  <si>
    <t>Xã Kỳ Lợi</t>
  </si>
  <si>
    <t>Dự án Khu thương mại dịch vụ tổng hợp</t>
  </si>
  <si>
    <t>Chưa triển khai xây dựng 02 Khách sạn, VP 12 tầng và các hạng mục khác</t>
  </si>
  <si>
    <t>Phường Kỳ Long và Kỳ Liên</t>
  </si>
  <si>
    <t>Dự án Tổ hợp dịch vụ, thương mại Khu kinh tế Vũng Áng</t>
  </si>
  <si>
    <t>Công ty TNHH dịch vụ thương mại tổng hợp Vũng Áng</t>
  </si>
  <si>
    <t>Chưa triển khai các hạng mục chính của dự án</t>
  </si>
  <si>
    <t>Dự án Nhà máy sản xuất máy móc thiết bị xử lý môi trường và các thiết bị phục vụ hoạt động cầu cảng</t>
  </si>
  <si>
    <t>Công ty TNHH Sparlker Far East Hà Tĩnh</t>
  </si>
  <si>
    <t>Đã triển khai xây dựng đạt 80% diện tích đã cho thuê</t>
  </si>
  <si>
    <t>2011;
2013;
2015</t>
  </si>
  <si>
    <t>Dự án Trung tâm thương mại đa ngành nghề Lợi Châu</t>
  </si>
  <si>
    <t>Chưa triển khai Khu khách sạn vườn 08 tầng; diện tích 2.208 m2</t>
  </si>
  <si>
    <t>Dự án Xây dựng, kinh doanh dịch vụ và thương mại tổng hợp</t>
  </si>
  <si>
    <t>Công ty CP thương mại Anh Bảo</t>
  </si>
  <si>
    <t>Chưa triển khai thực hiện, chậm tiến độ 12 tháng</t>
  </si>
  <si>
    <t>Khu kinh tế Vũng Áng</t>
  </si>
  <si>
    <t>Xây dựng khách sạn 5 sao</t>
  </si>
  <si>
    <t>Công ty TNHH Euro Star Hotel</t>
  </si>
  <si>
    <t>Mới xây dựng rào tạm và san ủi mặt bằng,chậm tiến độ 24 tháng</t>
  </si>
  <si>
    <t>Xây dựng Trung tâm thương mại, dịch vụ khách sạn</t>
  </si>
  <si>
    <t>Xây dựng nhà ở cán bộ công nhân viên</t>
  </si>
  <si>
    <t>Lý do phải cam kết</t>
  </si>
  <si>
    <t>Tổng diện tích</t>
  </si>
  <si>
    <t>Năm giao, cho thuê đất</t>
  </si>
  <si>
    <t>Tên tổ chức</t>
  </si>
  <si>
    <t>PHỤ LỤC 08: DANH MỤC DOANH NGHIỆP ĐỀ XUẤT PHẢI CAM KẾT TIẾN ĐỘ ĐẦU TƯ</t>
  </si>
  <si>
    <t>Vũ Quang</t>
  </si>
  <si>
    <t>Xã Gia Phố-Hương Khê</t>
  </si>
  <si>
    <t>Xí nghiệp SXVL Khánh Trang</t>
  </si>
  <si>
    <t>58 đường26/3 khối 5, phường Đại Nài-TPHT</t>
  </si>
  <si>
    <t>Cty  CP thủy sản Hoàmh Sơn</t>
  </si>
  <si>
    <t xml:space="preserve">xã Hồng Lộc </t>
  </si>
  <si>
    <t>DNTN Thường nga Việt Đức</t>
  </si>
  <si>
    <t>47 đuờng hà Tôn Mục- p Nam Hà-TPHT</t>
  </si>
  <si>
    <t>Cty Cổ phần Lý Ngân-VINA</t>
  </si>
  <si>
    <t>Xã An Lộc</t>
  </si>
  <si>
    <t>CTy TNHH Lực Anh</t>
  </si>
  <si>
    <t>Xã Thạch Kim</t>
  </si>
  <si>
    <t>Qũy tín dụng Thạch Kim</t>
  </si>
  <si>
    <t>HTX khai thác Núi Hồng</t>
  </si>
  <si>
    <t xml:space="preserve">HTX Hùng Mạnh </t>
  </si>
  <si>
    <t>HTX Hải Hà</t>
  </si>
  <si>
    <t>Số 6 Ng: Chí Thanh-TPHT</t>
  </si>
  <si>
    <t>Cty Điện Lực Hà tĩnh</t>
  </si>
  <si>
    <t>KP8 Phường Đại Nài-TPHT</t>
  </si>
  <si>
    <t>Cty Cổ Phần Bảo Sơn</t>
  </si>
  <si>
    <t xml:space="preserve">Cty TNHH Anh Đức </t>
  </si>
  <si>
    <t>Số 29Trần Phú -TPHà Tĩnh</t>
  </si>
  <si>
    <t>Cty xăng dầu Hà Tĩnh</t>
  </si>
  <si>
    <t>Bưu điện Lộc Hà</t>
  </si>
  <si>
    <t>K9 TT Phố châu</t>
  </si>
  <si>
    <t xml:space="preserve">Công ty TNHH Thành Nhân </t>
  </si>
  <si>
    <t xml:space="preserve">X Hà chua - STây </t>
  </si>
  <si>
    <t>Công ty TNHH Trang Thuận Mai (Miễn 10T/2016) Phải thu do hồ sơ miễn chậm từ T 12/2015 đến T 2/2016)</t>
  </si>
  <si>
    <t>Xã Sơn Trung</t>
  </si>
  <si>
    <t>Công ty TNHH GTC (Chưa có HĐ thuê đất )</t>
  </si>
  <si>
    <t>Số 56 Phan Đăng Lưu- K10, P Trường Thi,TP Vinh- NAn</t>
  </si>
  <si>
    <t>Công ty cổ phần 496</t>
  </si>
  <si>
    <t>Xóm Hoàng Nam- xã Sơn Tây</t>
  </si>
  <si>
    <t>HTX SXKDVLXD Hoàng Nam</t>
  </si>
  <si>
    <t>Khối 10- TTPC</t>
  </si>
  <si>
    <t>Cty TNHH Sơn Nguyệt</t>
  </si>
  <si>
    <t>Khối 4 - TT Vũ Quang</t>
  </si>
  <si>
    <t>Cty CP Đại Long</t>
  </si>
  <si>
    <t>xã Sơn Tây- Hương Sơn- Hà Tĩnh</t>
  </si>
  <si>
    <t>CTCP Hươu giống Hương sơn</t>
  </si>
  <si>
    <t xml:space="preserve">HTXDMTĐT Hưong sơn </t>
  </si>
  <si>
    <t>Trạm Vật tư Nông Nghiệp</t>
  </si>
  <si>
    <t>A76 Hoàng Q Việt Hà Nội</t>
  </si>
  <si>
    <t>0104234595001</t>
  </si>
  <si>
    <t>C ty Cổ phần TM &amp; XD hạ tầng Hà Tĩnh(Cty CPĐTXDTM Thủy Linh)</t>
  </si>
  <si>
    <t>Số 29 Trần phú TP Hà Tĩnh</t>
  </si>
  <si>
    <t>Công Ty XD Hà Tĩnh</t>
  </si>
  <si>
    <t>Khối 4- TT Tây Sơn</t>
  </si>
  <si>
    <t>Công ty TNHH MTV LNDV Hương Sơn</t>
  </si>
  <si>
    <t>Số 30 đường Phạm Hùng -P Mỹ đình 1 -Q Nam từ liêm - TP Hà Nội</t>
  </si>
  <si>
    <t>0106884817-002</t>
  </si>
  <si>
    <t>Tr T hạ tầng mạng miền bắc- CN tổng cty hạ T mạng (Cty viễn T liên tỉnh cũ)</t>
  </si>
  <si>
    <t>Công ty TN Can Lộc</t>
  </si>
  <si>
    <t>Vượng lộc</t>
  </si>
  <si>
    <t>Cty  CPL&amp;VLXD Thiên an</t>
  </si>
  <si>
    <t>Thiên lộc</t>
  </si>
  <si>
    <t>Cty CP Đồng Tâm</t>
  </si>
  <si>
    <t>Công ty cổ phần VN 1</t>
  </si>
  <si>
    <t>Phú lộc</t>
  </si>
  <si>
    <t>Công Ty CP Khoáng Sản Mangan</t>
  </si>
  <si>
    <t>Công ty TNHH Ngọc Hải</t>
  </si>
  <si>
    <t>3000341911-001</t>
  </si>
  <si>
    <t>CN Công Ty CP Thương Mại Trường Kỳ</t>
  </si>
  <si>
    <t>CTy CP Huy Hoàng</t>
  </si>
  <si>
    <t>DN TN Vàng bạc  Huy Lan</t>
  </si>
  <si>
    <t>C ty CP Hồng vượng</t>
  </si>
  <si>
    <t>Chi Nhánh Công Ty TNHH An Tín</t>
  </si>
  <si>
    <t>Song lộc</t>
  </si>
  <si>
    <t>DNTN Thái Hoàng</t>
  </si>
  <si>
    <t>Tiến lộc</t>
  </si>
  <si>
    <t>DNTN Thương Mại Trường Sinh</t>
  </si>
  <si>
    <t>Cty cổ phần 474</t>
  </si>
  <si>
    <t>Công ty Cp Phát hành sách Hà Tĩnh</t>
  </si>
  <si>
    <t>Công Ty CPVật Tư Nông Nghiệp Hà Tĩnh</t>
  </si>
  <si>
    <t>0'102278484</t>
  </si>
  <si>
    <t>Công ty CP Tập đoàn Đại Dương</t>
  </si>
  <si>
    <t>CTy CP Đầu Tư Và Phát Triển Vĩnh Hoá</t>
  </si>
  <si>
    <t>CTCP gỗ Linh Cảm</t>
  </si>
  <si>
    <t xml:space="preserve">Công ty TNHH Đức Hạnh </t>
  </si>
  <si>
    <t>HTxã Thượng Ích</t>
  </si>
  <si>
    <t>CTTNHH Khánh Giang</t>
  </si>
  <si>
    <t>CT CP gỗ Phượng Nguyên Bắc M Trung</t>
  </si>
  <si>
    <t>P.Trung Lương-TX Hồng Lĩnh</t>
  </si>
  <si>
    <t>DN TN Tấn Sơn</t>
  </si>
  <si>
    <t>P Nam Hồng -TX Hồng Lĩnh</t>
  </si>
  <si>
    <t>Cty TNHH MTV Lưới thép- gai  Hưng Thịnh</t>
  </si>
  <si>
    <t>Xã Phú Lộc - huyện Can Lộc</t>
  </si>
  <si>
    <t>Cty CP khoáng sản  Mang gan</t>
  </si>
  <si>
    <t>Cty CP Tĩnh An</t>
  </si>
  <si>
    <t>Cty Cổ Phần Sông đà 27</t>
  </si>
  <si>
    <t xml:space="preserve">Cty CP tập đoàn công nghiệp VN I </t>
  </si>
  <si>
    <t>Cty Cổ Phần đường bộ số I</t>
  </si>
  <si>
    <t>TX Hồng Lĩnh</t>
  </si>
  <si>
    <t>Thôn Đại Đồng-Kỳ Văn-Kỳ Anh-HT</t>
  </si>
  <si>
    <t>HTX chăn nuôi và KD tổng hợp Dung Cường</t>
  </si>
  <si>
    <t>Thôn 01, xã Cẩm Quan, huyện Cẩm Xuyên, tỉnh Hà Tỉnh</t>
  </si>
  <si>
    <t>Công ty Cổ phần chăn nuôi Bình Hà</t>
  </si>
  <si>
    <t>Số 417 đường Trần Phú-TP.Hà Tĩnh-HT</t>
  </si>
  <si>
    <t>Công ty CP xăng dầu dầu khí Vũng Áng</t>
  </si>
  <si>
    <t>Thôn Trung Giang xã Kỳ Thư huyện Kỳ Anh tỉnh Hà Tĩnh</t>
  </si>
  <si>
    <t>Hợp tác xã dịch vụ tổng hợp Nguyên Đạt</t>
  </si>
  <si>
    <t>Công Ty Cổ Phần Xây Dựng Và Thương Mại Kỳ Anh</t>
  </si>
  <si>
    <t>Kỳ Tân - Kỳ Anh - Hà Tĩnh</t>
  </si>
  <si>
    <t>Cty CP XSKD VLXD Hà Tĩnh</t>
  </si>
  <si>
    <t>Đức Lợi xã Kỳ Tân huyện Kỳ Anh</t>
  </si>
  <si>
    <t>Công ty TNHH Hưng Thành Đạt</t>
  </si>
  <si>
    <t>Thôn Nam Xuân Sơn - Kỳ Tân</t>
  </si>
  <si>
    <t>Cty TNHH TM&amp;DV Hoàng Anh</t>
  </si>
  <si>
    <t>Động Đâm - Kỳ Tân, Kỳ Anh, HT</t>
  </si>
  <si>
    <t>Công Ty CP Đầu Tư Xây Dựng Và Khai Thác Mỏ Trường Thọ</t>
  </si>
  <si>
    <t>TDP Hưng Thịnh - Phường Sông Trí, Thị xã Kỳ Anh</t>
  </si>
  <si>
    <t>Cty TVXDQLMT Đô Thị</t>
  </si>
  <si>
    <t>Yên Thịnh - Kỳ Tiến - Kỳ Anh</t>
  </si>
  <si>
    <t>Cty CP PT KT TH Hoàng Sơn</t>
  </si>
  <si>
    <t>Kỳ Bắc - Kỳ Anh - Hà Tĩnh</t>
  </si>
  <si>
    <t>DN TN XDDV TH Châu Đoài</t>
  </si>
  <si>
    <t>Kỳ Xuân - Kỳ Anh - Hà Tĩnh</t>
  </si>
  <si>
    <t xml:space="preserve">HTX Đức Quang </t>
  </si>
  <si>
    <t>Tây Xuân - Kỳ Tây, Kỳ Anh, Hà Tĩnh</t>
  </si>
  <si>
    <t>Cty TNHH TM&amp;DV Lĩnh Cường Thịnh</t>
  </si>
  <si>
    <t>06 đường Trần Phú - TP HT</t>
  </si>
  <si>
    <t>0100150619-031</t>
  </si>
  <si>
    <t>CN NH TMCP ĐT&amp;PT Hà Tĩnh</t>
  </si>
  <si>
    <t>Thôn 11 Cẩm Quang Cẩm Xuyên</t>
  </si>
  <si>
    <t>Cty CP XD và DVTM 666</t>
  </si>
  <si>
    <t>170 Hải Thượng Lãn Ông TP Hà Tĩnh</t>
  </si>
  <si>
    <t>Cty TNHH SXVL XD 36</t>
  </si>
  <si>
    <t>An Lộc - Lộc Hà, Hà Tĩnh</t>
  </si>
  <si>
    <t>Số 13, ngõ 192, đ.Trần Phú TP Hà Tĩnh</t>
  </si>
  <si>
    <t>Công ty TNHH MTV Cao Su Hà Tĩnh</t>
  </si>
  <si>
    <t>số 120, đường Trần Phú, TP Hà Tĩnh, tỉnh Hà Tĩnh</t>
  </si>
  <si>
    <t>Công ty cổ phần Vật tư nông nghiệp Hà Tĩnh</t>
  </si>
  <si>
    <t>Xã Xuân Viên</t>
  </si>
  <si>
    <t>Công ty TNHH Khoa học Công Nghệ Đức Đường</t>
  </si>
  <si>
    <t xml:space="preserve">QL1A- Km 475+495 </t>
  </si>
  <si>
    <t>CTCP Thương Mại - Du lịch Miền Trung</t>
  </si>
  <si>
    <t>Xã Xuân lĩnh</t>
  </si>
  <si>
    <t>Công ty CPSX XD Không Nung Xuân Lĩnh</t>
  </si>
  <si>
    <t>Số 1 ,Đ Nguyễn Hoanh Từ, Pđại Nài,TP HT</t>
  </si>
  <si>
    <t>3000101973-019</t>
  </si>
  <si>
    <t>Công ty CP cấp thoát Nước Hà Tĩnh</t>
  </si>
  <si>
    <t>Thôn Nam Sơn - Cương Gián</t>
  </si>
  <si>
    <t>HTX Môi Trường Tân Phát</t>
  </si>
  <si>
    <t>Thôn An Phúc Lộc- XãXuân Liên</t>
  </si>
  <si>
    <t>HTX Bình Minh</t>
  </si>
  <si>
    <t>Thôn Tiên Giang - Xã Tiên Điên</t>
  </si>
  <si>
    <t>HTX Sản Xuất KD và Môi Trường Hợp Lực</t>
  </si>
  <si>
    <t>Số 6 - Đường Trần Phú</t>
  </si>
  <si>
    <t>3000171385- 003</t>
  </si>
  <si>
    <t>Trung Tâm Viễn Thông Nghi Xuân</t>
  </si>
  <si>
    <t>Thôn Bắc Sơn -  Xã Cương gián</t>
  </si>
  <si>
    <t>HTX Điện Nước Cương Gián</t>
  </si>
  <si>
    <t>Xóm 4 - Xã Xuân Lĩnh</t>
  </si>
  <si>
    <t xml:space="preserve">CT CP VL và phụ gia Thạch Khê </t>
  </si>
  <si>
    <t>Rú nấy- Xuân Liên</t>
  </si>
  <si>
    <t>2900874879-001</t>
  </si>
  <si>
    <t>Chi nhánh CT CP ĐT XD Dũng Hảo Tại Hà Tĩnh</t>
  </si>
  <si>
    <t>Bãi Tắm Xuân Thành</t>
  </si>
  <si>
    <t>Cty CP Dược &amp; vật tư thú y</t>
  </si>
  <si>
    <t xml:space="preserve">Khối 10-TTXuân An </t>
  </si>
  <si>
    <t>CT CP  An Hồng</t>
  </si>
  <si>
    <t xml:space="preserve">Khối 1 -TTXuân An </t>
  </si>
  <si>
    <t>Công ty CPXD Thanh Vân</t>
  </si>
  <si>
    <t xml:space="preserve">Khối 7- TTXuân An </t>
  </si>
  <si>
    <t>Cty  CP Lâm Đặc Sản và XNK HT</t>
  </si>
  <si>
    <t xml:space="preserve"> KM 7, QL8B -Thôn 4 -Xã Xuân Lĩnh </t>
  </si>
  <si>
    <t xml:space="preserve">CT CP Hoàng Hà </t>
  </si>
  <si>
    <t>2900491266-001</t>
  </si>
  <si>
    <t>CTTNHH Thanh Thành Đạt- CN Nhà máy cồn rượi xuân An ( lô2)</t>
  </si>
  <si>
    <t>Số 72 B Đương Lê Lợi ,H Bình - TP Vinh</t>
  </si>
  <si>
    <t>C Ty Cp Hoàng Mai Ngọc (KS X Lam)</t>
  </si>
  <si>
    <t>Xóm 10-  Xã Xuân Thành</t>
  </si>
  <si>
    <t>DNTN Hải Anh( CTCP gống cây trồng Bắc Miền Trung)</t>
  </si>
  <si>
    <t>Công Ty CP Minh Đạt</t>
  </si>
  <si>
    <t>TT X An</t>
  </si>
  <si>
    <t>CTCPXD Và Đầu tư  419</t>
  </si>
  <si>
    <t>Xuân An</t>
  </si>
  <si>
    <t>Cty HT kinh tế QK4</t>
  </si>
  <si>
    <t xml:space="preserve">Xuân Lam </t>
  </si>
  <si>
    <t>CTTNHH MTV - Tổng công ty hợp tác kinh tế</t>
  </si>
  <si>
    <t xml:space="preserve">Khối 7 - Xuân An  </t>
  </si>
  <si>
    <t>3000105505-003</t>
  </si>
  <si>
    <t>Chi nhánh CTTNHH MTV Đóng tàu bến thủy - KS San hô Đỏ</t>
  </si>
  <si>
    <t>CTTNHH MTV - Đóng tàu bến Thúy</t>
  </si>
  <si>
    <t>HTX 26-3</t>
  </si>
  <si>
    <t>Thạch Mỹ-Lộc Hà</t>
  </si>
  <si>
    <t>Cty CP XD&amp;TM Hà Mỹ Hưng</t>
  </si>
  <si>
    <t>Công ty CP đô thị và XD Đại Thành</t>
  </si>
  <si>
    <t>DNTN Sông Hội</t>
  </si>
  <si>
    <t>DNTN Hoàng Dũng</t>
  </si>
  <si>
    <t>DNTN Thanh Lịch</t>
  </si>
  <si>
    <t>0101607376-003</t>
  </si>
  <si>
    <t>Cty TNHH Tre Nguồn</t>
  </si>
  <si>
    <t>Cty TNHH KS-DL Công đoàn</t>
  </si>
  <si>
    <t>Cty CP Hưng Thành đạt</t>
  </si>
  <si>
    <t>Cty CP KT VL XD Ngọc Thảo</t>
  </si>
  <si>
    <t>Cty CP DL &amp; TM Sao Mai</t>
  </si>
  <si>
    <t>Cty CP CK&amp; XL Mirtraco</t>
  </si>
  <si>
    <t>Đ.26/3-TP.Hà Tĩnh</t>
  </si>
  <si>
    <t>Cty CP 474</t>
  </si>
  <si>
    <t>Công Ty TNHH XD&amp;TM Dũng Đàn</t>
  </si>
  <si>
    <t>TH Khê</t>
  </si>
  <si>
    <t>Công ty CPXD&amp; TM 19-8</t>
  </si>
  <si>
    <t>Th Liên</t>
  </si>
  <si>
    <t>Công ty CPKDVLXD tổng hợp Loan Thắng</t>
  </si>
  <si>
    <t>TP Hà Tỉnh</t>
  </si>
  <si>
    <t>Công Ty TNHH Tư vấn đầu tư HDN</t>
  </si>
  <si>
    <t>Công ty CP Phú Gia QT</t>
  </si>
  <si>
    <t>Cty TNHH Nuôi trồng TS Phú Quý</t>
  </si>
  <si>
    <t>Cty CPXD - TM  Vi Na Co</t>
  </si>
  <si>
    <t>T.Đỉnh</t>
  </si>
  <si>
    <t xml:space="preserve">Công ty CP số 999 </t>
  </si>
  <si>
    <t xml:space="preserve">Thạch Khê </t>
  </si>
  <si>
    <t xml:space="preserve">Công ty CPXD Đại Thắng </t>
  </si>
  <si>
    <t>Tp.Hà Tĩnh</t>
  </si>
  <si>
    <t>Cty TNHH MTV Cao su Hà Tĩnh</t>
  </si>
  <si>
    <t>HTX Đồng Tiến</t>
  </si>
  <si>
    <t>Quỹ tín dụng nhân dân Bắc Sơn</t>
  </si>
  <si>
    <t>Tổng công ty KS&amp;TM Hà Tĩnh</t>
  </si>
  <si>
    <t xml:space="preserve">Cty TNHH Nam thăng Long </t>
  </si>
  <si>
    <t>3000782095</t>
  </si>
  <si>
    <t>Cty TNHH Hoài Anh Ngân</t>
  </si>
  <si>
    <t>3000411100</t>
  </si>
  <si>
    <t>Cty TNHH Đào Viết Huế</t>
  </si>
  <si>
    <t>HTX Chăn nuôi khởi nghiệp</t>
  </si>
  <si>
    <t>3000292848</t>
  </si>
  <si>
    <t>Cty CP Xây dựng số 1 Hà tĩnh</t>
  </si>
  <si>
    <t xml:space="preserve">Cty CPKDVLXD Hà Tĩnh </t>
  </si>
  <si>
    <t>Công ty CP phân bón Nghệ tĩnh</t>
  </si>
  <si>
    <t>3000104879</t>
  </si>
  <si>
    <t>Hiệu thuốc Thạch Hà</t>
  </si>
  <si>
    <t>3000101317</t>
  </si>
  <si>
    <t>CT Muối và thương mại Hà Tĩnh</t>
  </si>
  <si>
    <t>3000298688</t>
  </si>
  <si>
    <t>Cty  XNK thủy sản  Hà Tĩnh</t>
  </si>
  <si>
    <t>Công ty CP Dũng Đàn</t>
  </si>
  <si>
    <t xml:space="preserve">Thạch Trị </t>
  </si>
  <si>
    <t xml:space="preserve">HTX nuôi trồng TS Đại Tiến </t>
  </si>
  <si>
    <t>Công ty CP Sắt Thạch Khê</t>
  </si>
  <si>
    <t xml:space="preserve">Công Ty XD và nuôi trồng Thủy sản Đức Tài </t>
  </si>
  <si>
    <t>Xã Thạch Quý</t>
  </si>
  <si>
    <t>3001325976</t>
  </si>
  <si>
    <t>Công Ty Cổ Phần Lê Quang</t>
  </si>
  <si>
    <t>Phường Đại Nài</t>
  </si>
  <si>
    <t>Công ty CP hợp tác đầu tư Việt Trung</t>
  </si>
  <si>
    <t>Phường Ng. Du</t>
  </si>
  <si>
    <t>Công ty CPĐT và TM Ngân Hà</t>
  </si>
  <si>
    <t>3000417487</t>
  </si>
  <si>
    <t>Hợp tác xã sản xuất, chế biến nông lâm sản  xuất khẩu Thành Sen</t>
  </si>
  <si>
    <t>Phường Trần Phú</t>
  </si>
  <si>
    <t>3000377788</t>
  </si>
  <si>
    <t>Công ty TNHH Đông á</t>
  </si>
  <si>
    <t>Phường Thạch Quý</t>
  </si>
  <si>
    <t>3000377192</t>
  </si>
  <si>
    <t>CÔNG TY CP SƠN PENMAX</t>
  </si>
  <si>
    <t>3000375646</t>
  </si>
  <si>
    <t>Công ty trách nhiệm hữu hạn Trường An</t>
  </si>
  <si>
    <t>Phường Nam hà</t>
  </si>
  <si>
    <t>3000365870</t>
  </si>
  <si>
    <t>Công Ty Trách Nhiệm Hữu Hạn Thiên An</t>
  </si>
  <si>
    <t>Xã Thạch Hạ</t>
  </si>
  <si>
    <t>3000272640</t>
  </si>
  <si>
    <t>Công Ty CP Xây Dựng Và Phát Triển Việt Lào</t>
  </si>
  <si>
    <t>Xã Thạc Quý</t>
  </si>
  <si>
    <t>3000244178</t>
  </si>
  <si>
    <t>Công ty cổ phần thương mại tổng hợp Lý Thanh Sắc</t>
  </si>
  <si>
    <t>Phường T.Giang</t>
  </si>
  <si>
    <t>3000230062</t>
  </si>
  <si>
    <t>Công Ty Trách Nhiệm Hữu Hạn Số 5</t>
  </si>
  <si>
    <t>Phường Tân Giang</t>
  </si>
  <si>
    <t>3000107647</t>
  </si>
  <si>
    <t>Công Ty CP Đầu Tư - Xây Dựng Phát Triển Nhà Hà Tĩnh</t>
  </si>
  <si>
    <t>3000103307</t>
  </si>
  <si>
    <t>Công Ty Cổ Phần  474</t>
  </si>
  <si>
    <t>3000102293</t>
  </si>
  <si>
    <t>Công Ty Cổ Phần Xây Dựng Cầu Đường Hà tĩnh</t>
  </si>
  <si>
    <t>Thành phố</t>
  </si>
  <si>
    <t>TDP Liên Phú, phường Kỳ Liên, thị xã Kỳ Anh, tỉnh Hà Tĩnh</t>
  </si>
  <si>
    <t>Cty TNHH ĐT XD hạ tầng Phú Vinh</t>
  </si>
  <si>
    <t>Số nhà 318, đường Nguyễn Du, P Thạch Quý, TP Hà Tĩnh</t>
  </si>
  <si>
    <t xml:space="preserve">TDP Châu Phố, P Sông Trí, TX Kỳ Anh </t>
  </si>
  <si>
    <t>Công ty CPXL và TM Trường Thành</t>
  </si>
  <si>
    <t>TDP Hưng Thịnh - P. Sông Trí TX Kỳ Anh</t>
  </si>
  <si>
    <t>Cty TVXDQLMT đô thị Kỳ Anh</t>
  </si>
  <si>
    <t>Số 6 Ngõ 7, đường Thiên Cầm, tổ 13, thị trấn Cẩm Xuyên</t>
  </si>
  <si>
    <t>Công ty TNHH VLXD 6879</t>
  </si>
  <si>
    <t>Khối 5 - TT Xuân An - Nghi Xuân</t>
  </si>
  <si>
    <t>Cty TNHH XNK Châu Tuấn</t>
  </si>
  <si>
    <t>Tầng 4, tòa nhà JSC, 34 ngõ 164  Khuất Duy Tiến, P Nhân Chính, Thanh Xuân, Hà Nội</t>
  </si>
  <si>
    <t>Công ty TNHH MTV vật liệu XD Licogi 166</t>
  </si>
  <si>
    <t>Số 2 đường Vũ Quang TP Hà Tĩnh</t>
  </si>
  <si>
    <t xml:space="preserve">Tổng công ty khoáng sản và thương mại Hà Tĩnh </t>
  </si>
  <si>
    <t>Số 132, đường 26/3, phường Đại Nài, thành phố Hà Tĩnh.</t>
  </si>
  <si>
    <t>Công ty cổ phần 474.</t>
  </si>
  <si>
    <t>Kỳ Phương - TX Kỳ Anh - Hà Tĩnh</t>
  </si>
  <si>
    <t>Công ty TNHH Sparkler Far East HT</t>
  </si>
  <si>
    <t>TDP Quyền Thượng, P Kỳ Trinh, TX Kỳ Anh, Hà Tĩnh</t>
  </si>
  <si>
    <t>Cty TNHH 1 Thành viên Human City</t>
  </si>
  <si>
    <t>TDP Trường Sơn, P Kỳ Thịnh, TX Kỳ Anh, Hà Tĩnh</t>
  </si>
  <si>
    <t>Công ty TNHH Sanviha</t>
  </si>
  <si>
    <t>Tổ DP Trường Sơn, P Kỳ Thịnh, Tx TX Kỳ Anh, Hà Tĩnh</t>
  </si>
  <si>
    <t>Cty TNHH XD &amp; KT đá Hưng Thịnh</t>
  </si>
  <si>
    <t>TK 7, TDP 2, P Sông Trí, TX Kỳ Anh - Hà Tĩnh</t>
  </si>
  <si>
    <t>Cty TNHH TMDV và VLXD Hồng Hà</t>
  </si>
  <si>
    <t>TDP Nhân Thắng, P. Kỳ Phương , TX Kỳ Anh, Hà Tĩnh</t>
  </si>
  <si>
    <t>Công ty cổ phần xây dựng 568</t>
  </si>
  <si>
    <t>TDP Liên Giang, P Kỳ Long ,TX Kỳ Anh, Hà Tĩnh</t>
  </si>
  <si>
    <t>0301400650-004</t>
  </si>
  <si>
    <t>Cty TNHH XL và KTVLXD Thanh Nam</t>
  </si>
  <si>
    <t>TDP Hồng Sơn, P. Kỳ Phương , TX Kỳ Anh, Hà Tĩnh</t>
  </si>
  <si>
    <t>Công ty CP khai thác đá Hưng Thịnh</t>
  </si>
  <si>
    <t>HHòa - P. Sông Trí - TX Kỳ Anh - Hà Tĩnh</t>
  </si>
  <si>
    <t>Cty CP XD-TM 171</t>
  </si>
  <si>
    <t>TDP3, P Sông Trí, TX TX Kỳ Anh - Hà Tĩnh</t>
  </si>
  <si>
    <t>Công ty cổ phần xây dựng - thương mại Trung Hậu</t>
  </si>
  <si>
    <t>Nhân Thắng, P Kỳ Phương, TX Kỳ Anh, Hà Tĩnh</t>
  </si>
  <si>
    <t xml:space="preserve">Cty CP VLXD Hà Tĩnh </t>
  </si>
  <si>
    <t>Tổ dân phố 1,  P. Sông Trí ,  TX Kỳ Anh</t>
  </si>
  <si>
    <t>Công ty CP đầu tư Hưng Phú</t>
  </si>
  <si>
    <t>Công ty CP Đầu tư và xây dựng Bắc Trường Lợi</t>
  </si>
  <si>
    <t>Long Tiến, P Kỳ Trinh, TX Kỳ Anh</t>
  </si>
  <si>
    <t>5600128057-033</t>
  </si>
  <si>
    <t>CN KS Mường Thanh Hà Tĩnh - DNTN Xd số 1 tỉnh Điện Biên</t>
  </si>
  <si>
    <t>Số 79-81 Lê Lợi,P Lê Lợi, TP Vinh, Nghệ An</t>
  </si>
  <si>
    <t>Công ty TNHH Phú Nguyên Hải</t>
  </si>
  <si>
    <t xml:space="preserve"> Số 01, ngõ 18, đường Lê Duy Điếm, P. Đại Nài, TP Hà Tĩnh</t>
  </si>
  <si>
    <t>Công ty CP Việt Hà- Hà Tĩnh</t>
  </si>
  <si>
    <t>TDP Liên Phú, P Kỳ Liên - TX Kỳ Anh, HT</t>
  </si>
  <si>
    <t>Cty TNHH MTV Sơn Dương</t>
  </si>
  <si>
    <t>Số 9, đường Lê Khôi, khối Tân Yên, P Văn Yên, TP. Hà Tĩnh</t>
  </si>
  <si>
    <t>Công ty TNHH 1-9 Hà Tĩnh</t>
  </si>
  <si>
    <t>Số tiền nợ</t>
  </si>
  <si>
    <t>Địa chỉ</t>
  </si>
  <si>
    <t>Mã số thuế</t>
  </si>
  <si>
    <t>Tên đơn vị</t>
  </si>
  <si>
    <t>ĐVT: triệu đồng</t>
  </si>
  <si>
    <t>Đang phối hợp thực hiện thủ tục thuê đất theo quy định</t>
  </si>
  <si>
    <t>Hợp tác xã Sông Tiêm</t>
  </si>
  <si>
    <t>Khu nuôi trồng thủy sản kết hợp du lịch sinh thái vùng Vũng Chơi, xã Phú Phong, huyện Hương Khê</t>
  </si>
  <si>
    <t>Hợp tác xã Duy Thiệu</t>
  </si>
  <si>
    <t>Dự án trồng trọt và chăn nuôi tổng hợp tại xã Hương Xuân, Hương Khê</t>
  </si>
  <si>
    <t>Đang thực hiện chuyển đổi mục đích sử dụng đất để làm thủ tục thuê đất</t>
  </si>
  <si>
    <t>Cửa hàng xăng dầu Hương Khê</t>
  </si>
  <si>
    <t>Công ty TNHH Xây dựng và Thương mại Hoàng Ngọc</t>
  </si>
  <si>
    <t>Cửa hàng xăng dầu 
và Khu dịch vụ tổng hợp</t>
  </si>
  <si>
    <t>Đang thực hiện thủ tục chuyển đổi mục đích sử dụng đất từ đất ở sang đất TMDV</t>
  </si>
  <si>
    <t>Đang xây dựng nhưng chưa xong</t>
  </si>
  <si>
    <t>Cửa hàng xăng dầu 
và Khu dịch vụ tổng hợp Hoàng Ngọc</t>
  </si>
  <si>
    <t>Công ty TNHH Xây dựng và Thương mại Hoàng Ngọc - Chi nhánh Vũ quang</t>
  </si>
  <si>
    <t>Đang thanh tra</t>
  </si>
  <si>
    <t>Không giải phóng được mặt bằng</t>
  </si>
  <si>
    <t>Khai thác và chế biến đá xây dựng tại khu vực Khe Long, xã Đức Giang, huyện Vũ Quang</t>
  </si>
  <si>
    <t>Doanh nghiệp tư nhân Lê Đoàn</t>
  </si>
  <si>
    <t xml:space="preserve">Vướng 02 hộ dân chưa thỏa thuận xong nên chưa hoàn thành công tác GPMB để thực hiện thuê đất </t>
  </si>
  <si>
    <t>Hiện tại các hạng mục thuộc Giai đoạn 1 của dự án cơ bản hoàn thành đúng tiến độ cam kết</t>
  </si>
  <si>
    <t>Đầu tư xây dựng Chợ Bộng, xã Đức Bồng, huyện Vũ Quang</t>
  </si>
  <si>
    <t>HTX môi trường và thương mại tổng hợp Đức Bồng</t>
  </si>
  <si>
    <t>Người dân không đồng tình thực hiện dự án nên không thể thực hiện công tác GPMB</t>
  </si>
  <si>
    <t>Công ty TNHH Một thành viên Hữu Quyền</t>
  </si>
  <si>
    <t>Dự án khai thác cát xây dựng tại mỏ cát thôn Tân Thắng, xã Sơn Tân, huyện Hương Sơn</t>
  </si>
  <si>
    <t>Nhà đầu tư không thực hiện thủ tục thuê đất theo quy định</t>
  </si>
  <si>
    <t>HTX môi trường và thương mại tổng hợp Sơn Châu</t>
  </si>
  <si>
    <t>Đầu tư xây dựng Chợ Nầm xã Sơn Châu, huyện Hương Sơn, tỉnh Hà Tĩnh</t>
  </si>
  <si>
    <t>Công ty TNHH thương mại và khai thác khoáng sản Phú Lộc An</t>
  </si>
  <si>
    <t>Khai thác đất tại xã Sơn Bình huyện Hương Sơn tỉnh Hà Tĩnh</t>
  </si>
  <si>
    <t>Dự án đã đi vào hoạt động, bước đầu phát huy hiệu quả</t>
  </si>
  <si>
    <t>Chưa thực hiện chuyển đổi mục đích sử dụng đất nền chưa hoàn thành thủ tục thuê đất</t>
  </si>
  <si>
    <t>Nhà đầu tư Ông Đậu Hoàng Anh</t>
  </si>
  <si>
    <t>Cơ sở chăn nuôi lợn giống ngoại sinh sản phú linh tại xã Sơn Tiến, huyện Hương Sơn</t>
  </si>
  <si>
    <t>Đang thực hiện các thủ tục theo quy định</t>
  </si>
  <si>
    <t>Tổ hợp kinh doanh các mặt hàng thương mại dịch vụ phục vụ sản xuất và phát triển</t>
  </si>
  <si>
    <t>Công ty TNHH MTV Đức Tiến</t>
  </si>
  <si>
    <t>Khu thương mại dịch vụ và Kho chứa hàng</t>
  </si>
  <si>
    <t>Đã hoàn thành GPMB, đang chờ chuyển mục đích sử dụng đất để làm thủ tục thuê đất</t>
  </si>
  <si>
    <t>Công ty TNHH Hà An Anh</t>
  </si>
  <si>
    <t>Cửa hàng xăng dầu Đức Thịnh</t>
  </si>
  <si>
    <t>Công ty Cổ phần Sa Lung</t>
  </si>
  <si>
    <t>Dự án đầu tư Phát triển sản xuất, chế biến nông sản thực phẩm và DVTM</t>
  </si>
  <si>
    <t>Nhà đầu tư đã thực hiện xong các hồ sơ, thủ tục: quy hoạch, môi trường; đang xin điều chỉnh quy hoạch</t>
  </si>
  <si>
    <t>Dự án đang triển khai thực hiện</t>
  </si>
  <si>
    <t>Doanh nghiệp kinh doanh đồ gỗ Thủy Quyên</t>
  </si>
  <si>
    <t>Cơ sở sản xuất, kinh doanh mộc dân dụng</t>
  </si>
  <si>
    <t>Chưa phối hợp thực hiện các thủ tục về đất đai</t>
  </si>
  <si>
    <t>DNTN Kim Ngân Bảy</t>
  </si>
  <si>
    <t>Đang phối hợp thực hiện các thủ tục về đất đai</t>
  </si>
  <si>
    <t>Công ty TNHH Đầu tư và Phát triển Xuân Thành</t>
  </si>
  <si>
    <t>Khai thác chế biến đá xây dựng</t>
  </si>
  <si>
    <t>Không phối hợp hoàn thành các thủ tục  về đất đai</t>
  </si>
  <si>
    <t>Hợp tác xã Trồng rau, củ, quả xã Đức La</t>
  </si>
  <si>
    <t>Dự án Trồng rau, củ, quả công nghệ cao</t>
  </si>
  <si>
    <t>Công ty TNHH Phú Gia Nghĩa</t>
  </si>
  <si>
    <t>Cơ sở sản xuất kinh doanh dịch vụ tổng hợp</t>
  </si>
  <si>
    <t>Đang thực hiện GPMB</t>
  </si>
  <si>
    <t>Công ty TNHH XNK Châu Tuấn</t>
  </si>
  <si>
    <t>Khu dân cư nông thôn mới An Phúc Lộc và Cường Thịnh</t>
  </si>
  <si>
    <t>Công ty CP Hồng Lam Xuân Thành</t>
  </si>
  <si>
    <t>Quản lý, bảo vệ và sử dụng rừng phòng hộ ven biển</t>
  </si>
  <si>
    <t>DNTN Tân Sơn Thủy</t>
  </si>
  <si>
    <t>Bãi tập kết kinh donah vật liệu xây dựng thông thường</t>
  </si>
  <si>
    <t>Công ty CP Thương mại Xuân Lam</t>
  </si>
  <si>
    <t>Bãi tập kết kinh doanh VLXD</t>
  </si>
  <si>
    <t xml:space="preserve">Công ty Cổ phần Tư vấn và Xây dựng An Giang Dragon Hà Tĩnh
</t>
  </si>
  <si>
    <t>Khu du lịch sinh thái biển Xuân Hội</t>
  </si>
  <si>
    <t>Hợp tác xã Thiên Phú</t>
  </si>
  <si>
    <t>Khu chế biến, kinh doanh nước mắm và các mặt hàng hải sản</t>
  </si>
  <si>
    <t>Công ty CP Thương mại và Du lịch Miền Trung</t>
  </si>
  <si>
    <t>Bệnh viện đa khoa Hồng Lam</t>
  </si>
  <si>
    <t>Hợp tác xã Dịch vụ môi trường xã Xuân Yên</t>
  </si>
  <si>
    <t>Quản lý, thu gom, vận chuyển và xử lý rác bằng công nghệ lò đốt Losiho</t>
  </si>
  <si>
    <t>Công ty CP XD Dầu khí Vũng Áng</t>
  </si>
  <si>
    <t>Cửa hàng xăng dầu thị trấn Xuân An</t>
  </si>
  <si>
    <t xml:space="preserve">Cửa hàng xăng dầu và DVTM </t>
  </si>
  <si>
    <t>Công ty CP Sản xuất và NTTS Hoàng Dương</t>
  </si>
  <si>
    <t>Chợ và khu thương mại dịch vụ</t>
  </si>
  <si>
    <t>Chủ trương rà soát và quản lý khoáng sản của tỉnh</t>
  </si>
  <si>
    <t>Công ty TNHH TM&amp;DV Lam Hồng</t>
  </si>
  <si>
    <t>Công ty CP CS Miền Trung</t>
  </si>
  <si>
    <t>Công ty TNHH Trường Đoán</t>
  </si>
  <si>
    <t>Trung tâm dịch vụ thể thao, vui chơi giải trí huyện Nghi Xuân</t>
  </si>
  <si>
    <t>Xin ý kiến Bộ TNMT về chuyển mục đích sử dụng đất trồng lúa</t>
  </si>
  <si>
    <t>Công ty CP đầu tư và xây dựng Đông Dương Thăng Long</t>
  </si>
  <si>
    <t>Khu đô thị mới Xuân An (giai đoạn 1)</t>
  </si>
  <si>
    <t>Đang thực hiện công tác bồi thường GPMB dự án, còn vướng mắc 05 hộ dân chưa chịu đền bù GPMB.</t>
  </si>
  <si>
    <t>Khu kinh doanh tổng hợp và nhà điều hành sản xuất của Công ty TNHH MTV 185</t>
  </si>
  <si>
    <t>Nhà đầu tư không triển khai thực hiện</t>
  </si>
  <si>
    <t xml:space="preserve">Công ty cổ phần Chế biến thủy sản Hà Tĩnh </t>
  </si>
  <si>
    <t>Nhà máy chế biến bột cá và dịch vụ hậu cần nghề cá</t>
  </si>
  <si>
    <t>Trang trại nuôi trồng thuỷ sản kết hợp kinh doanh dịch vụ tổng hợp</t>
  </si>
  <si>
    <t>Hợp tác xã Nuôi trồng và chế biến hải sản xuất khẩu Hoàng Thông</t>
  </si>
  <si>
    <t>HTX dịch vụ nông nghiệp Cổ Đạm</t>
  </si>
  <si>
    <t>Công ty CP Sản xuất và Nuôi trồng thủy sản Hoàng Dương</t>
  </si>
  <si>
    <t>Dự án nuôi cá mú và cá bơn</t>
  </si>
  <si>
    <t>Công ty cổ phần thủy sản Thông Thuận – Hà Tĩnh</t>
  </si>
  <si>
    <t>Trại sản xuất tôm giống Thông Thuận – Hà Tĩnh</t>
  </si>
  <si>
    <t xml:space="preserve">Cảng dầu khí và Tổng kho xăng dầu </t>
  </si>
  <si>
    <t>Cơ sở kinh doanh dịch vụ ăn uống, nhà nghỉ và thương mại tổng hợp</t>
  </si>
  <si>
    <t>Dừng do vướng quy hoạch thiền viện trúc lâm</t>
  </si>
  <si>
    <t>Công ty CP Sông Đà 909</t>
  </si>
  <si>
    <t>Khai thác và Chế biến đá xây dựng mỏ đá núi Nhà Lương</t>
  </si>
  <si>
    <t>Công ty TNHH Dịch vụ và xây dựng Thành Công</t>
  </si>
  <si>
    <t>Khu dịch vụ - Du lịch - Cây xanh - Thể dục thể thao</t>
  </si>
  <si>
    <t>Công ty TNHH Nhật Long Nguyễn</t>
  </si>
  <si>
    <t>Đầu tư khai thác hạ tầng khu thương mại - dịch vụ và sản xuất tập trung phía Bắc đường ĐT 548 xã Tùng Lộc</t>
  </si>
  <si>
    <t>Công ty TNHH Xây dựng Hà Cận</t>
  </si>
  <si>
    <t>Xây dựng Khu trung tâm dịch vụ thương mại tổng hợp Hà Cận</t>
  </si>
  <si>
    <t>Công ty TNHH Thương mại và Xử lý môi trường Can Lộc</t>
  </si>
  <si>
    <t>Nhà máy xử lý rác thải sinh hoạt</t>
  </si>
  <si>
    <t>Chưa thống nhất đơn giá đền bù</t>
  </si>
  <si>
    <t>Công ty TNHH Dầu khí Hà Tĩnh</t>
  </si>
  <si>
    <t>Cửa hàng xăng dầu và dịch vụ thương mại</t>
  </si>
  <si>
    <t>Chủ đầu tư không triển khai thực hiện</t>
  </si>
  <si>
    <t>Công ty CP TVXD&amp;TM 168</t>
  </si>
  <si>
    <t>Chợ Huyện, xã Đồng Lộc</t>
  </si>
  <si>
    <t>Công ty cổ phần Khoáng sản Mangan</t>
  </si>
  <si>
    <t>Phát triển chăn nuôi bò thịt chất lượng cao</t>
  </si>
  <si>
    <t>HTX chăn nuôi Thành Công xã Mỹ Lộc</t>
  </si>
  <si>
    <t>Trang trại chăn nuôi tổng hợp tại xã Mỹ Lộc</t>
  </si>
  <si>
    <t>Mới chấp thuận, đang làm quy hoạch và GPMB</t>
  </si>
  <si>
    <t>Hợp tác xã Thương mại Dịch vụ tổng hợp Lộc Hà</t>
  </si>
  <si>
    <t>Xây dựng khu kinh doanh thương mại - dịch vụ tổng hợp Lộc Hà</t>
  </si>
  <si>
    <t>Đang thực hiện công tác GPMB</t>
  </si>
  <si>
    <t>Công ty CP Đầu tư và Xây dựng số 1 Hà Tĩnh</t>
  </si>
  <si>
    <t>Trang trại lợn nái Hồng Lộc</t>
  </si>
  <si>
    <t>Đang lập quy hoạch và thực hiện công tác GPMB</t>
  </si>
  <si>
    <t>Công ty Cổ phần môi trường và Xử lý rác thải An Dương</t>
  </si>
  <si>
    <t>Cơ bản hoàn thành các hạng mục theo quy hoạch tổng mặt bằng sử dụng đất được UBND tỉnh phê duyệt, riêng hạng mục số 20 (B-Khu đông lạnh chưa thực hiện)</t>
  </si>
  <si>
    <t>Nhà đầu tư chưa hoàn thành công tác đền bù, giải phóng mặt bằng</t>
  </si>
  <si>
    <t>Hợp tác xã chợ Trường Tân</t>
  </si>
  <si>
    <t>Xây dựng Chợ Trại xã Hộ Độ</t>
  </si>
  <si>
    <t>UBND huyện đã đôn đốc nhiều lần</t>
  </si>
  <si>
    <t>Nhà đầu tư không thực hiện</t>
  </si>
  <si>
    <t>Nuôi cá, bơn, cá mú công nghệ cao</t>
  </si>
  <si>
    <t>Dự án đã được Thanh tra Sở phối hợp UBND huyện kiểm tra và đề nghị thu hồi do NĐT k thực hiện</t>
  </si>
  <si>
    <t>Công ty TNHH thực phẩm xanh Thành Đạt</t>
  </si>
  <si>
    <t>Kho thương mại nông sản và cửa hàng giới thiệu sản phẩm địa phương</t>
  </si>
  <si>
    <t>Kiến nghị thu hồi CTĐT</t>
  </si>
  <si>
    <t>Công ty CP Stevia Ventures</t>
  </si>
  <si>
    <t>Dự án xây dựng và phát triển vùng sản xuất tập trung đối với cây nông nghiệp, đầu tư nhà máy chế biến nông sản xuất khẩu</t>
  </si>
  <si>
    <t>Công ty Cổ phần Xây dựng Hồng Ngọc</t>
  </si>
  <si>
    <t>Dự án Nuôi cá bơn, cá mú 
và tôm công nghệ cao</t>
  </si>
  <si>
    <t>Công ty TNHH Sao Đại Dương</t>
  </si>
  <si>
    <t xml:space="preserve">Nuôi cá bơn, cá mú và tôm công nghệ cao </t>
  </si>
  <si>
    <t>Công ty cổ phần kinh doanh vật liệu và xây dựng Hà Tĩnh</t>
  </si>
  <si>
    <t xml:space="preserve">Dự án khai thác mỏ đất sét làm gạch ngói tại khu vực Hói Trẻn, xã Thạch Kênh, huyện Thạch Hà </t>
  </si>
  <si>
    <t>ông Nguyễn Đình Thông</t>
  </si>
  <si>
    <t xml:space="preserve">Trang trại nhân giống chim quý </t>
  </si>
  <si>
    <t>Công ty CP đầu tư và PT thương mại Wiyaporn</t>
  </si>
  <si>
    <t>Khu trung tâm thương mại, dịch vụ khách sạn Quỳnh Anh</t>
  </si>
  <si>
    <t>Tổng Công ty KS và Thương mại Hà Tĩnh</t>
  </si>
  <si>
    <t>Dự án sản xuất rau, củ, quả công nghệ cao trên cát</t>
  </si>
  <si>
    <t>Công ty Cổ phần Môi trường và Công trình đô thị Hà Tĩnh</t>
  </si>
  <si>
    <t>đang định giá tài sản trên đất dự kiến đầu tư</t>
  </si>
  <si>
    <t>Công ty TNHH Phát triển giáo dục HBE</t>
  </si>
  <si>
    <t>Trường mầm non Hoa Sơn - huyện Cẩm Xuyên</t>
  </si>
  <si>
    <t>đang giải phóng mặt bằng</t>
  </si>
  <si>
    <t>Cửa hàng xăng dầu Cẩm Nhượng</t>
  </si>
  <si>
    <t>Công ty TNHH Thương mại Tổng hợp Thành Cường</t>
  </si>
  <si>
    <t>Cửa hàng xăng dầu tại xã Cẩm Lĩnh</t>
  </si>
  <si>
    <t>Công ty Cổ phần giống cây trồng Hà Tĩnh</t>
  </si>
  <si>
    <t>Xây dựng Trung tâm nghiên cứu, chọn tạo giống cây trồng và bảo quản, chế biến sản phẩm</t>
  </si>
  <si>
    <t>Đang phối hợp hoàn thiện hồ sơ</t>
  </si>
  <si>
    <t>Công ty TNHH Nông nghiệp Phú Mỹ</t>
  </si>
  <si>
    <t>Cơ sở kinh doanh nông sản và vật tư nông nghiệp tổng hợp</t>
  </si>
  <si>
    <t>Công ty CP tư vấn và đầu tư 36</t>
  </si>
  <si>
    <t>Cửa hàng xăng dầu Cẩm Bình</t>
  </si>
  <si>
    <t>xã Cẩm Hòa</t>
  </si>
  <si>
    <t>Công ty TNHH ĐTPT SXNNNT Hà Tĩnh</t>
  </si>
  <si>
    <t xml:space="preserve">Dự án xây dựng khu chế biến hành lá </t>
  </si>
  <si>
    <t>Công ty Hoàng Thạch</t>
  </si>
  <si>
    <t>Công ty Hà Mỹ Hưng</t>
  </si>
  <si>
    <t>Chủ đầu tư chậm hoàn thiện các thủ tục thuê đất; hiện đang hoàn thiện hồ sơ thuê đất</t>
  </si>
  <si>
    <t>ông Phạm Viết Châu</t>
  </si>
  <si>
    <t>Không thực hiện được GPMB</t>
  </si>
  <si>
    <t>Công ty Cổ phần xây dựng Nam Định</t>
  </si>
  <si>
    <t>Công ty Nhật Minh</t>
  </si>
  <si>
    <t>HTX NTTS  Cẩm Hòa</t>
  </si>
  <si>
    <t>Quyết định chủ trương đầu tư số 1329/QĐ-UBND ngày 18/5/2017; đang làm thủ tục quy hoạch, GPMB</t>
  </si>
  <si>
    <t>Hợp tác xã Thu mua và Chế biến thủy, hải sản Phú Khương</t>
  </si>
  <si>
    <t>Xây dựng kho đông lạnh và khu chế biến thủy hải sản</t>
  </si>
  <si>
    <t>Đang làm quy hoạch</t>
  </si>
  <si>
    <t>Công ty CP Đầu tư Xăng dầu Hà Tĩnh</t>
  </si>
  <si>
    <t>Trạm dừng nghỉ tại xã Kỳ Phong</t>
  </si>
  <si>
    <t>Chưa phối hợp làm thủ tục thuê đất</t>
  </si>
  <si>
    <t>Trần Hữu Huyên</t>
  </si>
  <si>
    <t>Mô hình trồng cây ăn quản, cây dược liệu kết hợp chăn nuôi</t>
  </si>
  <si>
    <t>Chủ đầu tư đang làm thủ tục thuê đất</t>
  </si>
  <si>
    <t>Công ty CP Xây dựng dịch vụ và Thương mại Hùng Anh</t>
  </si>
  <si>
    <t>Nhà hàng thương mại dịch vụ bãi biển Phú Xuân Khang</t>
  </si>
  <si>
    <t>Chưa hoàn 
thành GPMB</t>
  </si>
  <si>
    <t>Công ty CP PTS Nghệ Tĩnh</t>
  </si>
  <si>
    <t>Cửa hàng xăng dầu Kỳ Châu</t>
  </si>
  <si>
    <t>Chưa có danh
 mục chuyển mục đích sử dụng đất</t>
  </si>
  <si>
    <t>Cửa hàng xăng dầu và dịch vụ thương mại Kỳ Văn</t>
  </si>
  <si>
    <t>DNTN Hòa Niên</t>
  </si>
  <si>
    <t>Chợ, khu thương mại kết hợp đất ở khu dân cư nông thôn</t>
  </si>
  <si>
    <t>Nhà đầu tư đang tích cực phối hợp thực hiện</t>
  </si>
  <si>
    <t>Chưa hoàn 
thành GPMB, chưa chuyển mục đích sử dụng đất</t>
  </si>
  <si>
    <t>Công ty TNHH Phú Nhân Nghĩa</t>
  </si>
  <si>
    <t>Khu dân cư Phú nhân Nghĩa</t>
  </si>
  <si>
    <t>Công ty TNHH Tư vấn và Phát triển nông sản BATO</t>
  </si>
  <si>
    <t>Ứng dụng công nghệ cao vào sản xuất nghiệp trên địa bàn tỉnh</t>
  </si>
  <si>
    <t>Mới hoàn thành xong quy hoạch sử dụng đất, chưa hoàn thành các thủ tục còn lại để thực hiện dự án</t>
  </si>
  <si>
    <t>Công ty TNHH Tâm Đức Minh</t>
  </si>
  <si>
    <t>Chăn nuôi bò chất lượng cao</t>
  </si>
  <si>
    <t>Chưa thực hiện chuyển mục đích sử dụng đất</t>
  </si>
  <si>
    <t>Doanh nghiệp Tư nhân Thuỷ Sinh</t>
  </si>
  <si>
    <t>Cửa hàng xăng dầu</t>
  </si>
  <si>
    <t>Nhà đầu tư chưa phối hợp làm thủ tục thuê đất</t>
  </si>
  <si>
    <t>Công ty cổ phần Tư vấn và Xây dựng Á Châu</t>
  </si>
  <si>
    <t xml:space="preserve">Dự án khai thác cát xây dựng tại mỏ cát khu vực suối Rào Mốc, xã Kỳ Sơn, huyện Kỳ Anh </t>
  </si>
  <si>
    <t>Đang trong thời gian hoàn thiện thủ tục hồ sơ</t>
  </si>
  <si>
    <t xml:space="preserve">Công ty CP Tư vấn và Đầu tư xây dựng công trình Miền Trung - Chi nhánh Hà Tĩnh </t>
  </si>
  <si>
    <t>Trung tâm đăng kiểm xe cơ giới Hồng Lĩnh</t>
  </si>
  <si>
    <t>Thủ tục thuê đất và giao đất chậm</t>
  </si>
  <si>
    <t>Công ty TNHH MTV Hưng Nghiệp</t>
  </si>
  <si>
    <t>Trạm trộn bê tông thương phẩm tại phường Đậu Liêu</t>
  </si>
  <si>
    <t>Công ty Cổ phần Xây dựng và Thương mại Hồng Lĩnh</t>
  </si>
  <si>
    <t>Đầu tư cơ sở kinh doanh vật liệu xây dựng, dịch vụ vận tải và mua, bán máy móc thiết bị công trình Hồng Lĩnh</t>
  </si>
  <si>
    <t>Hiện nay đã trả tiền đền bù; đang thực hiện thủ tục thuê đất</t>
  </si>
  <si>
    <t xml:space="preserve">Không thống nhất giá đền bù với các hộ dân </t>
  </si>
  <si>
    <t>Công ty TNHH Bê tông Hồng Lĩnh</t>
  </si>
  <si>
    <t>Xây dựng trạm trộn bê tông thương phẩm công suất 100-120m3/h</t>
  </si>
  <si>
    <t>Do nhà đầu tư không thực hiện</t>
  </si>
  <si>
    <t xml:space="preserve"> Công ty cổ phần Tập đoàn Hoành Sơn </t>
  </si>
  <si>
    <t xml:space="preserve">Dự án Trang trại chăn nuôi bò thịt chất lượng cao
</t>
  </si>
  <si>
    <t xml:space="preserve">Chi nhánh Công ty TNHH Sản xuất và Thương mại tổng hợp Trung Hiếu </t>
  </si>
  <si>
    <t xml:space="preserve">Cơ sở dịch vụ thương 
mại tổng hợp Trung Hiếu </t>
  </si>
  <si>
    <t>Công ty TNHH Thương mại - Vận tải Bình Minh</t>
  </si>
  <si>
    <t xml:space="preserve">Trung tâm Thương mại Dịch vụ vận tải Bình Minh </t>
  </si>
  <si>
    <t>Đã tạm ngừng đầu tư</t>
  </si>
  <si>
    <t>Do nhà đầu tư chậm triển khai thực hiện</t>
  </si>
  <si>
    <t>Mở rộng sản xuất kinh doanh trạm nghiền sàng, chế biến than</t>
  </si>
  <si>
    <t>Nhà đầu tư đang triển khai các thủ tục theo tiến độ đầu tư</t>
  </si>
  <si>
    <t>Công ty TNHH TM&amp;DV Tổng hợp Tiến Minh</t>
  </si>
  <si>
    <t>Nhà máy sản xuất sản phẩm cơ 
khí tổng hợp Tiến Minh</t>
  </si>
  <si>
    <t>Nhà đầu tư chưa thực hiện các thủ tục đầu tư sau chấp thuận</t>
  </si>
  <si>
    <t>Công ty TNHH gạch Lotus Fair</t>
  </si>
  <si>
    <t>Nhà máy sản xuất gạch không nung</t>
  </si>
  <si>
    <t>Công ty cổ phần Nguyễn Hưng</t>
  </si>
  <si>
    <t>Tổ hợp Khách sạn – Thương mại – DV Tổng hợp Nguyễn Hưng</t>
  </si>
  <si>
    <t>Công ty cổ phần giáo dục và đào tạo chất lượng cao Hà Tĩnh</t>
  </si>
  <si>
    <t>Trường phổ thông chất lượng cao có nhiều cấp học ALBERT EINSTEIN</t>
  </si>
  <si>
    <t>Công ty TNHH Tâm Sinh Lộc</t>
  </si>
  <si>
    <t>Trường mầm non Tư thục Tâm Sinh Lộc</t>
  </si>
  <si>
    <t>Công ty TNHH máy công nông nghiệp Băng Băng</t>
  </si>
  <si>
    <t>Dự án Xây dựng Showroom Đại lý cấp I hảng Yanmar Nhật Bản tại phường Thạch Linh</t>
  </si>
  <si>
    <t>Công ty TNHH Thương mại Đức Thắng</t>
  </si>
  <si>
    <t>Khách sạn, văn phòng cho thuê, thương mại tổng hợp và trường mầm non Quốc tế Trung Kiên tại phường Thạch Linh</t>
  </si>
  <si>
    <t>Công ty cổ phần xây dựng Tiến Đạt</t>
  </si>
  <si>
    <t>Khu thương mại, văn phòng cho thuê Tiến Đại</t>
  </si>
  <si>
    <t>Công ty Cổ phần Xây dựng 31 - 5</t>
  </si>
  <si>
    <t>Khu dịch vụ thương mại, khách sạn và Văn phòng cho thuê Hạnh Nguyễn</t>
  </si>
  <si>
    <t>Công ty cổ phần Bảo Toàn</t>
  </si>
  <si>
    <t>Trung tâm nội thất vật liệu xây dựng, văn phòng làm việc và cho thuê Bảo Toàn</t>
  </si>
  <si>
    <t>Cô ty cổ phần vận tải Dịch vụ Petrolimex Nghệ Tĩnh</t>
  </si>
  <si>
    <t>Dự án Cửa hàng xăng dầu Đại Nài</t>
  </si>
  <si>
    <t>Công ty TNHH TM vận tải Bình Nguyên</t>
  </si>
  <si>
    <t>dự án kinh doanh, sản xuất VLXD và thương mại tổng hợp tại phường Thạch Linh</t>
  </si>
  <si>
    <t>Công ty TNHH Cơ khí Quý Nam</t>
  </si>
  <si>
    <t>Cơ sở kinh doanh tôn, thép và kết cấu thép</t>
  </si>
  <si>
    <t>Công ty CP Dịch vụ và Thương mại Phương Phương</t>
  </si>
  <si>
    <t xml:space="preserve">Khu phức hợp thể thao, nhà ở Sông Đông </t>
  </si>
  <si>
    <t>Do chưa hoàn thành GPMB</t>
  </si>
  <si>
    <t>Công ty CP nhựa Hùng Linh</t>
  </si>
  <si>
    <t>Dự án Nhà máy sản xuất sản phẩm nhựa gia dụng và vật tư thiết bị ngành nước</t>
  </si>
  <si>
    <t>Khu công nghiệp Gia Lách</t>
  </si>
  <si>
    <t>c</t>
  </si>
  <si>
    <t>Chủ đầu tư đang hoàn thiện hồ sơ thuê đất</t>
  </si>
  <si>
    <t>Công ty TNHH Kim Cương Hương Sơn</t>
  </si>
  <si>
    <t>Dự án Khu dịch vụ thương mại tổng hợp Đại Kim</t>
  </si>
  <si>
    <t xml:space="preserve">Đang xử lý về tài sản thanh lý của </t>
  </si>
  <si>
    <t>Công ty cổ phần kính Sơn Kim</t>
  </si>
  <si>
    <t>Dự án Nhà máy kính an toàn Sơn Kim</t>
  </si>
  <si>
    <t>CĐT đang hoàn thiện hồ sơ thuê đất</t>
  </si>
  <si>
    <t>Công ty cổ phần xe điện Hà Tĩnh</t>
  </si>
  <si>
    <t>Nhà máy sản xuất, lắp ráp xe điện và dụng cụ điện dân dụng, điện chiếu sáng</t>
  </si>
  <si>
    <t>Chi nhánh Công ty TNHH một thành viên Bảo Hoàng</t>
  </si>
  <si>
    <t>Dự án Tổ hợp khách sạn và dịch vụ Bảo Hoàng</t>
  </si>
  <si>
    <t>Dự án Khu dịch vụ và nhà nghỉ Bảo Hoàng</t>
  </si>
  <si>
    <t>Do đang vướng mắc GPMB</t>
  </si>
  <si>
    <t>Dự án Địa điểm tập kết, kiểm tra hàng hóa xuất, nhập khẩu</t>
  </si>
  <si>
    <t>Công ty CP đầu tư và xuất nhập khẩu Cầu Treo-Việt Nam</t>
  </si>
  <si>
    <t xml:space="preserve">Xây dựng nhà máy nước khoáng kết hợp khu nghỉ dưỡng
</t>
  </si>
  <si>
    <t>Công ty TNHH một thành viên Việt Thái</t>
  </si>
  <si>
    <t>Xây dựng Khu du lịch nghỉ dưỡng sinh thái Ngàn phố (Ngan pho Resort)</t>
  </si>
  <si>
    <t>Đang hoàn thiện hồ sơ chuyển đổi mục đích sử dụng đất của Tổ đội Thanh niên xung phong</t>
  </si>
  <si>
    <t>Ông Nguyễn Hải Triều, ông Trần Đình Hoan</t>
  </si>
  <si>
    <t>Dự án Trang trại chăn nuôi lợn Phố Tây</t>
  </si>
  <si>
    <t>HTX môi trường, xây dựng - dịch vụ tổng hợp Sơn Tây</t>
  </si>
  <si>
    <t>Dự án Đầu tư xây dựng chợ Hà Tân</t>
  </si>
  <si>
    <t>Hợp tác xã Thanh niên</t>
  </si>
  <si>
    <t>Cơ sở chăn nuôi lợn siêu nạc</t>
  </si>
  <si>
    <t>Hợp tác xã chăn nuôi lợn và dịch vụ tổng hợp</t>
  </si>
  <si>
    <t>Khu Kinh tế Cầu Treo</t>
  </si>
  <si>
    <t>b</t>
  </si>
  <si>
    <t>phường Kỳ Trinh</t>
  </si>
  <si>
    <t>Công ty CPĐT và PT Xuân Thành</t>
  </si>
  <si>
    <t>Khai thác khoáng sản (đất)</t>
  </si>
  <si>
    <t>Công ty CP Vận tải và XD</t>
  </si>
  <si>
    <t>Công ty CP ĐTXD Dũng Hảo</t>
  </si>
  <si>
    <t>Công ty Cổ phần IDC1</t>
  </si>
  <si>
    <t>Chưa triển khai GPMB</t>
  </si>
  <si>
    <t>Công ty cổ phần tập đoan Hoành Sơn</t>
  </si>
  <si>
    <t>Dự án Nhà máy sản xuất phân bón Hoành Sơn</t>
  </si>
  <si>
    <t>Đang GPMB</t>
  </si>
  <si>
    <t>Công ty cổ phần kỹ thuật vật liệu xây dựng Việt Nam</t>
  </si>
  <si>
    <t>Dự án Nhà máy sản xuất gạch không nung</t>
  </si>
  <si>
    <t>Công ty xăng dầu Hà Tĩnh</t>
  </si>
  <si>
    <t>Dự án Cửa hàng xăng dầu và dịch vụ thương mại Kỳ Thịnh</t>
  </si>
  <si>
    <t>Công ty cổ phần đầu tư thương mại Nghĩa Thành</t>
  </si>
  <si>
    <t xml:space="preserve">Dự án Cửa hàng xăng dầu và dịch vụ tổng hợp </t>
  </si>
  <si>
    <t>Dự án Xây dựng bến số 3-cảng Vũng Áng</t>
  </si>
  <si>
    <t>Đang hoàn thiện hồ sơ thuê đất</t>
  </si>
  <si>
    <t>Công ty cổ phần xây dựng và khai thác khoáng sản Miền Tây</t>
  </si>
  <si>
    <t>Dự án Khách sạn Đài Bắc</t>
  </si>
  <si>
    <t>Công ty TNHH Thương mại Hoàng Long</t>
  </si>
  <si>
    <t>Dự án Trung tâm cung ứng suất ăn công nghiệp, nước uống, đá tinh khiết, nhà hàng Hoàng Long</t>
  </si>
  <si>
    <t>Trước đây sử dụng đất của UBND xã, sau khi được quyết định chủ trương đầu tư thì Chủ đầu tư đang phối hợp hoàn thiện hồ sơ thuê đất</t>
  </si>
  <si>
    <t>Hợp tác xã sản xuất rau và dịch vụ nông nghiệp Tân Hảo</t>
  </si>
  <si>
    <t>Dự án Mô hình sản xuất rau an toàn</t>
  </si>
  <si>
    <t xml:space="preserve"> xã Kỳ Ninh</t>
  </si>
  <si>
    <t>Hợp tác xã sản xuất rau và dịch vụ nông nghiệp tổng hợp Kỳ Ninh</t>
  </si>
  <si>
    <t>Chủ đầu tư đang hoàn thiện các thủ tục thuê đất</t>
  </si>
  <si>
    <t>Hợp tác xã chăn nuôi Vĩnh Thuận xã Kỳ Ninh</t>
  </si>
  <si>
    <t>Dự án Trang trại chăn nuôi lợn thương phẩm tại vùng Cồn Mã, thôn Vĩnh Thuận, xã Kỳ Ninh</t>
  </si>
  <si>
    <t>Chủ đầu tư đang hoàn thiện hồ sơ thủ tục thuê đất</t>
  </si>
  <si>
    <t>Tổng công ty Khoáng sản và Thương mại HT</t>
  </si>
  <si>
    <t>Dự án Khu nuôi nhốt nguyên liệu bò thịt</t>
  </si>
  <si>
    <t>Tổ dân phố Ba Đồng, phường Kỳ Phương, thị xã Kỳ Anh</t>
  </si>
  <si>
    <t>Công ty TNHH Growbest Hà Tĩnh</t>
  </si>
  <si>
    <t>Dự án Nhà máy chế biến thủy sản Growbest - Hà Tĩnh</t>
  </si>
  <si>
    <t>Tổ dân phố Nam Phong, phường Kỳ Thịnh, thị xã Kỳ Anh</t>
  </si>
  <si>
    <t>Công ty TNHH thương mại xây dựng Tiến Thuận</t>
  </si>
  <si>
    <t>Dự án Tổ hợp thương mại dịch vụ và chợ Kỳ Thịnh, phường Kỳ Thịnh, thị xã Kỳ Anh</t>
  </si>
  <si>
    <t>Chưa triển kha công tác GPMB</t>
  </si>
  <si>
    <t>Phường Kỳ Trinh, thị xã Kỳ Anh</t>
  </si>
  <si>
    <t>Công ty TNHH MTV xây dựng và môi trường Miền Trung</t>
  </si>
  <si>
    <t>Khách sạn và trung tâm thương mại VFCC</t>
  </si>
  <si>
    <t>Đang chuẩn bị công tác GPMB</t>
  </si>
  <si>
    <t>Xã Kỳ Lợi, thị xã Kỳ Anh</t>
  </si>
  <si>
    <t>Công ty cổ phần đầu tư và thương mại Vũng Áng</t>
  </si>
  <si>
    <t>Dự án Xây dựng hệ thống kho bãi tập kết vật tư và lưu giữ hàng hóa</t>
  </si>
  <si>
    <t>Phường Kỳ Liên, thị xã Kỳ Anh</t>
  </si>
  <si>
    <t>Công ty TNHH một thành viên xây dựng - thương mại - dịch vụ - xuất nhập khẩu Phát Kim Long</t>
  </si>
  <si>
    <t>Dự án Trường mầm non sao Bắc Đẩu</t>
  </si>
  <si>
    <t>Đang triển khai GPMB</t>
  </si>
  <si>
    <t>Phường Kỳ Thịnh, Kỳ Long, thị xã Kỳ Anh</t>
  </si>
  <si>
    <t>Công ty TNHH thương mại dịch vụ xây dựng Tâm Vinh</t>
  </si>
  <si>
    <t>Dự án tổ hợp Trung tâm thương mại và kết cấu hạ tầng kỹ thuật cho thuê</t>
  </si>
  <si>
    <t>Phường Kỳ Thịnh, thị xã Kỳ Anh</t>
  </si>
  <si>
    <t>Công ty cổ phần dịch vụ và thương mại Hải Kỳ</t>
  </si>
  <si>
    <t>Dự án Khu dịch vụ - thương mại Lake View Hotel Vũng Áng</t>
  </si>
  <si>
    <t>Công ty TNHH TDT.VN</t>
  </si>
  <si>
    <t>Dự án Khu khách sạn Happy</t>
  </si>
  <si>
    <t>Chưa triển khai công tác GPMB</t>
  </si>
  <si>
    <t>Công ty cổ phần du lịch và thương mại Đại Bàng</t>
  </si>
  <si>
    <t>Dự án Tổ hợp khách sạn, văn phòng làm việc, nhà hàng, trung tâm chăm sóc sức khỏe và vui chơi giải trí</t>
  </si>
  <si>
    <t>Công ty CP xây dựng và thương mại Bắc Á</t>
  </si>
  <si>
    <t>Dự án tổ hợp siêu thị, văn phòng cho thuê, nhà hàng ẩm thực, nhà nghỉ</t>
  </si>
  <si>
    <t>Công ty CP TMDV tổng hợp Sơn Hồng</t>
  </si>
  <si>
    <t>Dự án Khu thương mại dịch vụ tổng hợp Sơn Hồng</t>
  </si>
  <si>
    <t xml:space="preserve">Dự án Khu liên hợp dịch vụ nhà hàng – khách sạn – khu vui chơi Hải Kỳ </t>
  </si>
  <si>
    <t>Công ty TNHH Hùng Cường</t>
  </si>
  <si>
    <t>Dự án Xưởng gia công cơ khí và sửa chữa máy móc thiết bị công trình</t>
  </si>
  <si>
    <t>Dự án Nhà máy xỉ titan và hợp kim sắt Mitraco</t>
  </si>
  <si>
    <t>Dự kiến sẽ chấm dứt hoạt động dự án</t>
  </si>
  <si>
    <t>Nhà đầu tư không phối hợp trong công tác GPMB (chưa ứng tiền)</t>
  </si>
  <si>
    <t>Công ty CP Đầu tư và quản lý dự án</t>
  </si>
  <si>
    <t>Dự án Khu văn phòng làm việc và dịch vụ thương mại tổng hợp</t>
  </si>
  <si>
    <t>Công ty CP Đầu tư và xử lý chất thải công nghiệp Vũng Áng</t>
  </si>
  <si>
    <t>Dự án Nhà máy xử lý và tái chế tro xỉ Nhiệt điện Vũng Áng I</t>
  </si>
  <si>
    <t>Chủ đầu tư đang xem xét việc tiếp tục đầu tư</t>
  </si>
  <si>
    <t>KCN Vũng Áng I, phường Kỳ Thịnh, thị xã Kỳ Anh</t>
  </si>
  <si>
    <t>Dự án Nhà máy chế biến Thạch anh</t>
  </si>
  <si>
    <t>Công ty Formosa Hà Tĩnh</t>
  </si>
  <si>
    <t>Dự án Xây dựng nhà ở, hộ gia đình cho cán bộ Công ty FHS Hà Tĩnh</t>
  </si>
  <si>
    <t>Công ty TNHH cảng Phoenix Vũng Áng Việt Nam</t>
  </si>
  <si>
    <t>Dự án Khu bến Phoenix (bến cảng số 5, 6) cảng Vũng Áng, Hà Tĩnh</t>
  </si>
  <si>
    <t>Chuẩn bị triển khai công tác GPMB</t>
  </si>
  <si>
    <t>Phường Kỳ Long</t>
  </si>
  <si>
    <t>Công ty TNHH DUCON Hà Tĩnh</t>
  </si>
  <si>
    <t>Dự án Nhà máy luyện kim silic mangan</t>
  </si>
  <si>
    <t>Đang hoàn thiện hồ sơ thủ tục đất đai</t>
  </si>
  <si>
    <t>Công ty TNHH xây dựng Engineering HanYuan một</t>
  </si>
  <si>
    <t>Tổ hợp khách sạn - dịch vụ</t>
  </si>
  <si>
    <t>Đang vướng công tác GPMB</t>
  </si>
  <si>
    <t>Công ty TNHH gang thép hưng nghiệp Formosa Hà Tĩnh</t>
  </si>
  <si>
    <t>Dự án Khu nhà ở hộ gia đình cho nhân viên Công ty TNHH gang thép hưng nghiệp Formosa Hà Tĩnh (lô NV07)</t>
  </si>
  <si>
    <t>Công ty TNHH KC&amp;S</t>
  </si>
  <si>
    <t>Dự án Khu nhà ở và chung cư Dream City</t>
  </si>
  <si>
    <t>Vướng công tác GPMB bàn giao cho nhà đầu tư</t>
  </si>
  <si>
    <t>Công ty TNHH thương mại Lobana</t>
  </si>
  <si>
    <t>Dự án Trung tâm thương mại, khách sạn, văn phòng, chung cư Lobana</t>
  </si>
  <si>
    <t>Dự án chưa triển khai được do chưa có mặt bằng.</t>
  </si>
  <si>
    <t>Công ty TNHH Sapphire kty Việt Nam</t>
  </si>
  <si>
    <t>Dự án Xây dựng nhà xưởng, văn phòng cho thuê, nhà ở công nhân, nhà ăn dịch vụ</t>
  </si>
  <si>
    <t>Khu Kinh tế Vũng Áng</t>
  </si>
  <si>
    <t>a</t>
  </si>
  <si>
    <t>Tổng cộng (162 dự án) :</t>
  </si>
  <si>
    <t>Đã triển khai</t>
  </si>
  <si>
    <t>Chưa triển khai</t>
  </si>
  <si>
    <t>Hoàn thành</t>
  </si>
  <si>
    <t>Nguyên nhân chậm tiến độ hoàn thiện thủ tục thuê đất</t>
  </si>
  <si>
    <t>Tình hình triển khai dự án</t>
  </si>
  <si>
    <t>Địa chỉ dự án</t>
  </si>
  <si>
    <t>Tên đơn vị sử dụng</t>
  </si>
  <si>
    <t>Tên dự án</t>
  </si>
  <si>
    <t>PHỤ LỤC 10: DANH SÁCH CÁC DỰ ÁN CHƯA HOÀN THÀNH THỦ TỤC ĐẤT ĐAI</t>
  </si>
  <si>
    <t>Nguồn số liệu: Tổng hợp từ báo cáo của Ủy ban nhân dân tỉnh, Sở Tài nguyên và môi trường và Ban Quản lý Khu Kinh tế tỉnh</t>
  </si>
  <si>
    <t>Nguồn số liệu: Tổng hợp từ báo cáo của Ủy ban nhân dân tỉnh, Sở Kế hoạch và Đầu tư, Sở Tài nguyên và Môi trường và các địa phương</t>
  </si>
  <si>
    <t>Nguồn số liệu: Tổng hợp từ báo cáo của Ủy ban nhân dân tỉnh, Sở Tài nguyên và môi trường</t>
  </si>
  <si>
    <t>Nguồn số liệu: Tổng hợp từ báo cáo của Ủy ban nhân dân tỉnh, Cục thuế tỉnh</t>
  </si>
  <si>
    <t>Nguồn số liệu: Tổng hợp từ báo cáo của Ủy ban nhân dân huyện và kết quả rà soát của sở TNMT, giám sát thực tế của Đoàn giám sát</t>
  </si>
  <si>
    <t>Nguồn số liệu: Tổng hợp từ báo cáo của Ủy ban nhân dân tỉnh, các sở, ngành, địa phương và kết quả giám sát thực tế của Đoàn giám sát</t>
  </si>
  <si>
    <t>Mỏ đá khe Cuồng Trăng xã Kỳ Bắc, huyện Kỳ Anh tỉnh Hà Tĩnh</t>
  </si>
  <si>
    <t>DANH SÁCH PHỤ LỤC</t>
  </si>
  <si>
    <t>Hoàng Văn Lâm</t>
  </si>
  <si>
    <t>Trang trại chăn nuôi lợn Công ty DABACO</t>
  </si>
  <si>
    <t>Trần Văn Tình</t>
  </si>
  <si>
    <t>Thuộc diện điều chỉnh theo văn bản số 3683/UBND-NL ngày 24/7/2015, đến nay đã xây dựng chuồng trại nhưng chưa chăn nuôi gì</t>
  </si>
  <si>
    <t>Đã điều chỉnh vùng chăn nuôi trong quy hoạch NTM. Hiện nay huyên đang thực hiện rà soát đề nghị bổ sung quy hoạch theo Công văn số 1197 của Sở Nông nghiệp ngày 27/6/2017. Chủ trang trại đang thực hiện các thủ tục đề nghị cho thuê đất</t>
  </si>
  <si>
    <t>Phụ lục 21. TỔNG HỢP CÁC CƠ SỞ CHĂN NUÔI TẬP TRUNG TRONG QUY HOẠCH NHƯNG CHƯA CÓ THỦ TỤC MÔI TRƯỜNG</t>
  </si>
  <si>
    <t>Chưa nuôi</t>
  </si>
  <si>
    <t>Hiện tại không nuôi</t>
  </si>
  <si>
    <t>Đã được cấp xác nhận KH BVMT ngày 7/7/2017</t>
  </si>
  <si>
    <t>Chưa nuôi, đang làm thủ tục</t>
  </si>
  <si>
    <t>xã Xuân Giang</t>
  </si>
  <si>
    <t>Hộ ông Nguyễn Văn Cảnh</t>
  </si>
  <si>
    <t>(Kèm theo Báo cáo số 62/BC-ĐGS ngày 10/7/2017 của Đoàn giám sát Hội đồng nhân dân tỉnh)</t>
  </si>
  <si>
    <t>Nguồn số liệu: Tổng hợp từ báo cáo của Ủy ban nhân dân tỉnh, Sở Tài nguyên và môi trường và các sở, ban, ngành, địa phương liên quan./.</t>
  </si>
  <si>
    <t>Nằm ngoài quy hoạch chăn nuôi lợn, đã có chuồng trại nhận chuyển nhượng từ ông Đinh Thế Hữu; Đã đề nghị chuyển sang mục đích khác</t>
  </si>
  <si>
    <t>Thôn 10, Xuân Hồng</t>
  </si>
  <si>
    <t>Không có HS</t>
  </si>
  <si>
    <t xml:space="preserve">Dự án nuôi cá bơn, cá mú và tôm công nghệ cao </t>
  </si>
  <si>
    <t>Đang xây dựng</t>
  </si>
  <si>
    <t>Xây dựng chơ</t>
  </si>
  <si>
    <t>XD nhà máy ngói không nung</t>
  </si>
  <si>
    <t>Nhà máy SX các cấu kiện bê tông đúc sẵn</t>
  </si>
  <si>
    <t>Cơ sở KD vậy liệu xây dựng và dịch vụ vận tải Ninh Huyền</t>
  </si>
  <si>
    <t>Xưởng sửa chữa ô tô và chai nhựa</t>
  </si>
  <si>
    <t>Tổng cộng (68 tổ chức) :</t>
  </si>
  <si>
    <t>thị xã Kỳ Anh</t>
  </si>
  <si>
    <t>Thanh tra Sở phối hợp UBND huyện kiểm tra và đề nghị thu hồi do NĐT k thực hiện</t>
  </si>
  <si>
    <t>Tổng cộng (29 tổ chức):</t>
  </si>
  <si>
    <t xml:space="preserve">PHỤ LỤC 06: DANH SÁCH CÁC KHU ĐẤT ĐỀ NGHỊ XEM XÉT XỬ LÝ ĐỂ THU HỒI DO VI PHẠM PHÁP LUẬT ĐẤT ĐAI </t>
  </si>
  <si>
    <t>Chậm đầu tư</t>
  </si>
  <si>
    <t>Tổng cộng (191 tổ chức)</t>
  </si>
  <si>
    <t>PHỤ LỤC 09: CÁC TỔ CHỨC ĐANG NỢ TIỀN THUÊ ĐẤT TÍNH ĐẾN NGÀY 31/5/2017</t>
  </si>
  <si>
    <t>Danh sách các khu đất đề nghị xem xét xử lý để thu hồi do vi phạm pháp luật đất đai</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</si>
</sst>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0.00_);_(&quot;$&quot;* \(#,##0.00\);_(&quot;$&quot;* &quot;-&quot;??_);_(@_)"/>
    <numFmt numFmtId="43" formatCode="_(* #,##0.00_);_(* \(#,##0.00\);_(* &quot;-&quot;??_);_(@_)"/>
    <numFmt numFmtId="164" formatCode="_-* #,##0.00\ _₫_-;\-* #,##0.00\ _₫_-;_-* &quot;-&quot;??\ _₫_-;_-@_-"/>
    <numFmt numFmtId="165" formatCode="#,##0;[Red]#,##0"/>
    <numFmt numFmtId="166" formatCode="0.000"/>
    <numFmt numFmtId="167" formatCode="_(* #,##0_);_(* \(#,##0\);_(* &quot;-&quot;??_);_(@_)"/>
    <numFmt numFmtId="168" formatCode="0.0%"/>
    <numFmt numFmtId="169" formatCode="[$-1010000]d/m/yyyy;@"/>
    <numFmt numFmtId="170" formatCode="#,##0.0"/>
    <numFmt numFmtId="171" formatCode="_(* #,##0.0_);_(* \(#,##0.0\);_(* &quot;-&quot;??_);_(@_)"/>
    <numFmt numFmtId="172" formatCode="_-* #,##0.000\ _₫_-;\-* #,##0.000\ _₫_-;_-* &quot;-&quot;??\ _₫_-;_-@_-"/>
    <numFmt numFmtId="173" formatCode="0.0"/>
    <numFmt numFmtId="174" formatCode="0;[Red]0"/>
    <numFmt numFmtId="175" formatCode="###0;###0"/>
    <numFmt numFmtId="176" formatCode="_-* #,##0\ _₫_-;\-* #,##0\ _₫_-;_-* &quot;-&quot;??\ _₫_-;_-@_-"/>
  </numFmts>
  <fonts count="68"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b/>
      <sz val="12"/>
      <name val="Times New Roman"/>
      <family val="1"/>
    </font>
    <font>
      <sz val="12"/>
      <name val="Times New Roman"/>
      <family val="1"/>
    </font>
    <font>
      <sz val="10"/>
      <name val="Arial"/>
      <family val="2"/>
    </font>
    <font>
      <sz val="11"/>
      <color theme="1"/>
      <name val="Calibri"/>
      <family val="2"/>
      <scheme val="minor"/>
    </font>
    <font>
      <sz val="10"/>
      <name val="Arial"/>
      <family val="2"/>
    </font>
    <font>
      <sz val="14"/>
      <color indexed="8"/>
      <name val="Times New Roman"/>
      <family val="2"/>
    </font>
    <font>
      <sz val="13"/>
      <color theme="1"/>
      <name val="Times New Roman"/>
      <family val="2"/>
    </font>
    <font>
      <b/>
      <sz val="12"/>
      <color theme="1"/>
      <name val="Times New Roman"/>
      <family val="1"/>
    </font>
    <font>
      <i/>
      <sz val="12"/>
      <color theme="1"/>
      <name val="Times New Roman"/>
      <family val="1"/>
    </font>
    <font>
      <sz val="12"/>
      <color theme="1"/>
      <name val="Times New Roman"/>
      <family val="1"/>
    </font>
    <font>
      <sz val="12"/>
      <color theme="1"/>
      <name val="Times New Roman"/>
      <family val="2"/>
    </font>
    <font>
      <sz val="12"/>
      <color theme="1"/>
      <name val="Arial"/>
      <family val="2"/>
    </font>
    <font>
      <sz val="12"/>
      <name val=".VnTime"/>
      <family val="2"/>
    </font>
    <font>
      <u/>
      <sz val="13.8"/>
      <color theme="10"/>
      <name val="Times New Roman"/>
      <family val="2"/>
    </font>
    <font>
      <b/>
      <sz val="11"/>
      <color theme="1"/>
      <name val="Times New Roman"/>
      <family val="1"/>
    </font>
    <font>
      <sz val="11"/>
      <color indexed="8"/>
      <name val="Calibri"/>
      <family val="2"/>
    </font>
    <font>
      <sz val="11"/>
      <color theme="1"/>
      <name val="Calibri"/>
      <family val="2"/>
      <charset val="163"/>
      <scheme val="minor"/>
    </font>
    <font>
      <i/>
      <sz val="12"/>
      <name val="Times New Roman"/>
      <family val="1"/>
    </font>
    <font>
      <sz val="12"/>
      <color rgb="FFFF0000"/>
      <name val="Times New Roman"/>
      <family val="1"/>
    </font>
    <font>
      <b/>
      <sz val="12"/>
      <color rgb="FFFF0000"/>
      <name val="Times New Roman"/>
      <family val="1"/>
    </font>
    <font>
      <sz val="12"/>
      <color theme="1"/>
      <name val="Calibri"/>
      <family val="2"/>
      <scheme val="minor"/>
    </font>
    <font>
      <b/>
      <sz val="12"/>
      <color theme="1"/>
      <name val="Times New Roman"/>
      <family val="2"/>
    </font>
    <font>
      <sz val="12"/>
      <name val="Times New Roman"/>
      <family val="2"/>
    </font>
    <font>
      <sz val="12"/>
      <color indexed="8"/>
      <name val="Times New Roman"/>
      <family val="2"/>
    </font>
    <font>
      <sz val="12"/>
      <color rgb="FFFF0000"/>
      <name val="Times New Roman"/>
      <family val="2"/>
    </font>
    <font>
      <i/>
      <sz val="12"/>
      <color theme="1"/>
      <name val="Times New Roman"/>
      <family val="2"/>
    </font>
    <font>
      <sz val="12"/>
      <color rgb="FF000000"/>
      <name val="Times New Roman"/>
      <family val="1"/>
    </font>
    <font>
      <sz val="12"/>
      <name val="Calibri"/>
      <family val="2"/>
      <scheme val="minor"/>
    </font>
    <font>
      <sz val="12"/>
      <name val="Times New Roman"/>
      <family val="1"/>
      <charset val="204"/>
    </font>
    <font>
      <b/>
      <sz val="10"/>
      <color theme="1"/>
      <name val="Times New Roman"/>
      <family val="1"/>
    </font>
    <font>
      <sz val="10"/>
      <color theme="1"/>
      <name val="Times New Roman"/>
      <family val="1"/>
    </font>
    <font>
      <sz val="10"/>
      <color rgb="FFFF0000"/>
      <name val="Times New Roman"/>
      <family val="1"/>
    </font>
    <font>
      <sz val="10"/>
      <name val="Times New Roman"/>
      <family val="1"/>
    </font>
    <font>
      <vertAlign val="superscript"/>
      <sz val="10"/>
      <color indexed="8"/>
      <name val="Times New Roman"/>
      <family val="1"/>
    </font>
    <font>
      <sz val="10"/>
      <color indexed="8"/>
      <name val="Times New Roman"/>
      <family val="1"/>
    </font>
    <font>
      <sz val="10"/>
      <color indexed="10"/>
      <name val="Times New Roman"/>
      <family val="1"/>
    </font>
    <font>
      <i/>
      <sz val="10"/>
      <color indexed="8"/>
      <name val="Times New Roman"/>
      <family val="1"/>
    </font>
    <font>
      <b/>
      <i/>
      <sz val="12"/>
      <color indexed="8"/>
      <name val="Times New Roman"/>
      <family val="1"/>
    </font>
    <font>
      <b/>
      <sz val="16"/>
      <color theme="1"/>
      <name val="Times New Roman"/>
      <family val="1"/>
    </font>
    <font>
      <b/>
      <sz val="14"/>
      <name val="Times New Roman"/>
      <family val="1"/>
    </font>
    <font>
      <b/>
      <sz val="14"/>
      <color theme="1"/>
      <name val="Times New Roman"/>
      <family val="1"/>
    </font>
    <font>
      <sz val="14"/>
      <name val="Times New Roman"/>
      <family val="1"/>
    </font>
    <font>
      <sz val="14"/>
      <color theme="1"/>
      <name val="Times New Roman"/>
      <family val="1"/>
    </font>
    <font>
      <sz val="13.5"/>
      <color theme="1"/>
      <name val="Times New Roman"/>
      <family val="1"/>
    </font>
    <font>
      <i/>
      <sz val="14"/>
      <name val="Times New Roman"/>
      <family val="1"/>
    </font>
    <font>
      <sz val="11"/>
      <name val="Times New Roman"/>
      <family val="1"/>
    </font>
    <font>
      <i/>
      <sz val="12"/>
      <name val="Calibri"/>
      <family val="2"/>
      <scheme val="minor"/>
    </font>
    <font>
      <vertAlign val="superscript"/>
      <sz val="10"/>
      <name val="Times New Roman"/>
      <family val="1"/>
    </font>
    <font>
      <i/>
      <sz val="12"/>
      <name val="Times New Roman"/>
      <family val="1"/>
      <charset val="163"/>
    </font>
    <font>
      <i/>
      <sz val="10"/>
      <name val="Times New Roman"/>
      <family val="1"/>
    </font>
    <font>
      <sz val="12"/>
      <name val="Calibri"/>
      <family val="2"/>
      <charset val="163"/>
    </font>
    <font>
      <sz val="12"/>
      <name val="Times New Roman"/>
      <family val="1"/>
      <charset val="163"/>
    </font>
    <font>
      <b/>
      <sz val="12"/>
      <color rgb="FF000000"/>
      <name val="Times New Roman"/>
      <family val="1"/>
    </font>
    <font>
      <b/>
      <sz val="12"/>
      <name val="Times New Roman"/>
      <family val="2"/>
    </font>
    <font>
      <sz val="13"/>
      <name val="Times New Roman"/>
      <family val="1"/>
    </font>
    <font>
      <sz val="10"/>
      <name val="Times New Roman"/>
      <family val="1"/>
      <charset val="163"/>
    </font>
    <font>
      <b/>
      <i/>
      <sz val="12"/>
      <name val="Times New Roman"/>
      <family val="1"/>
    </font>
    <font>
      <sz val="8"/>
      <color indexed="81"/>
      <name val="Tahoma"/>
      <family val="2"/>
    </font>
    <font>
      <sz val="14"/>
      <color theme="1"/>
      <name val="Times New Roman"/>
      <family val="2"/>
    </font>
    <font>
      <sz val="11"/>
      <name val=".VnTime"/>
      <family val="2"/>
    </font>
    <font>
      <sz val="9"/>
      <name val="Times New Roman"/>
      <family val="1"/>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thin">
        <color indexed="64"/>
      </top>
      <bottom/>
      <diagonal/>
    </border>
    <border>
      <left style="thin">
        <color auto="1"/>
      </left>
      <right style="thin">
        <color auto="1"/>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57">
    <xf numFmtId="0" fontId="0" fillId="0" borderId="0"/>
    <xf numFmtId="0" fontId="7" fillId="0" borderId="0"/>
    <xf numFmtId="0" fontId="9" fillId="0" borderId="0"/>
    <xf numFmtId="0" fontId="9" fillId="0" borderId="0"/>
    <xf numFmtId="43" fontId="10" fillId="0" borderId="0" applyFont="0" applyFill="0" applyBorder="0" applyAlignment="0" applyProtection="0"/>
    <xf numFmtId="0" fontId="8" fillId="0" borderId="0"/>
    <xf numFmtId="0" fontId="9" fillId="0" borderId="0"/>
    <xf numFmtId="0" fontId="8" fillId="0" borderId="0"/>
    <xf numFmtId="43" fontId="11" fillId="0" borderId="0" applyFont="0" applyFill="0" applyBorder="0" applyAlignment="0" applyProtection="0"/>
    <xf numFmtId="0" fontId="15" fillId="0" borderId="0"/>
    <xf numFmtId="0" fontId="6" fillId="0" borderId="0"/>
    <xf numFmtId="0" fontId="16" fillId="0" borderId="0"/>
    <xf numFmtId="0" fontId="17" fillId="0" borderId="0"/>
    <xf numFmtId="0" fontId="18" fillId="0" borderId="0" applyNumberFormat="0" applyFill="0" applyBorder="0" applyAlignment="0" applyProtection="0">
      <alignment vertical="top"/>
      <protection locked="0"/>
    </xf>
    <xf numFmtId="9" fontId="20" fillId="0" borderId="0" applyFont="0" applyFill="0" applyBorder="0" applyAlignment="0" applyProtection="0"/>
    <xf numFmtId="44" fontId="20" fillId="0" borderId="0" applyFont="0" applyFill="0" applyBorder="0" applyAlignment="0" applyProtection="0"/>
    <xf numFmtId="0" fontId="17" fillId="0" borderId="0"/>
    <xf numFmtId="0" fontId="21" fillId="0" borderId="0"/>
    <xf numFmtId="164" fontId="21" fillId="0" borderId="0" applyFont="0" applyFill="0" applyBorder="0" applyAlignment="0" applyProtection="0"/>
    <xf numFmtId="0" fontId="7" fillId="0" borderId="0"/>
    <xf numFmtId="0" fontId="7" fillId="0" borderId="0"/>
    <xf numFmtId="0" fontId="7" fillId="0" borderId="0"/>
    <xf numFmtId="0" fontId="7" fillId="0" borderId="0"/>
    <xf numFmtId="43" fontId="15" fillId="0" borderId="0" applyFont="0" applyFill="0" applyBorder="0" applyAlignment="0" applyProtection="0"/>
    <xf numFmtId="43" fontId="8" fillId="0" borderId="0" applyFont="0" applyFill="0" applyBorder="0" applyAlignment="0" applyProtection="0"/>
    <xf numFmtId="0" fontId="4" fillId="0" borderId="0"/>
    <xf numFmtId="0" fontId="6" fillId="0" borderId="0"/>
    <xf numFmtId="43" fontId="4" fillId="0" borderId="0" applyFont="0" applyFill="0" applyBorder="0" applyAlignment="0" applyProtection="0"/>
    <xf numFmtId="44" fontId="20" fillId="0" borderId="0" applyFont="0" applyFill="0" applyBorder="0" applyAlignment="0" applyProtection="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3" fillId="0" borderId="0"/>
    <xf numFmtId="43" fontId="3"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4" fontId="21" fillId="0" borderId="0" applyFont="0" applyFill="0" applyBorder="0" applyAlignment="0" applyProtection="0"/>
    <xf numFmtId="43" fontId="8" fillId="0" borderId="0" applyFont="0" applyFill="0" applyBorder="0" applyAlignment="0" applyProtection="0"/>
    <xf numFmtId="43" fontId="21" fillId="0" borderId="0" applyFont="0" applyFill="0" applyBorder="0" applyAlignment="0" applyProtection="0"/>
    <xf numFmtId="0" fontId="8" fillId="0" borderId="0"/>
    <xf numFmtId="0" fontId="21" fillId="0" borderId="0"/>
    <xf numFmtId="0" fontId="8" fillId="0" borderId="0"/>
    <xf numFmtId="0" fontId="8" fillId="0" borderId="0"/>
    <xf numFmtId="0" fontId="17" fillId="0" borderId="0"/>
    <xf numFmtId="0" fontId="17" fillId="0" borderId="0"/>
    <xf numFmtId="0" fontId="8" fillId="0" borderId="0"/>
    <xf numFmtId="0" fontId="17" fillId="0" borderId="0"/>
    <xf numFmtId="0" fontId="59" fillId="0" borderId="0"/>
    <xf numFmtId="0" fontId="60" fillId="0" borderId="0"/>
    <xf numFmtId="0" fontId="8" fillId="0" borderId="0"/>
    <xf numFmtId="0" fontId="25" fillId="0" borderId="0"/>
    <xf numFmtId="0" fontId="59" fillId="0" borderId="0"/>
    <xf numFmtId="0" fontId="21" fillId="0" borderId="0"/>
    <xf numFmtId="0" fontId="63" fillId="0" borderId="0"/>
    <xf numFmtId="0" fontId="64" fillId="0" borderId="0"/>
  </cellStyleXfs>
  <cellXfs count="931">
    <xf numFmtId="0" fontId="0" fillId="0" borderId="0" xfId="0"/>
    <xf numFmtId="3" fontId="6" fillId="2" borderId="6"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0" fontId="14" fillId="0" borderId="0" xfId="0" applyFont="1" applyAlignment="1">
      <alignment horizontal="center" vertical="center"/>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3" fontId="5" fillId="2" borderId="0" xfId="0" applyNumberFormat="1" applyFont="1" applyFill="1" applyAlignment="1">
      <alignment horizontal="center" vertical="center" wrapText="1"/>
    </xf>
    <xf numFmtId="0" fontId="12" fillId="3" borderId="0" xfId="0" applyFont="1" applyFill="1" applyAlignment="1">
      <alignment horizontal="center" vertical="center"/>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0" fontId="6" fillId="0" borderId="1" xfId="0" quotePrefix="1" applyFont="1" applyBorder="1" applyAlignment="1">
      <alignment horizontal="center" vertical="center" wrapText="1"/>
    </xf>
    <xf numFmtId="3" fontId="6" fillId="2"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3" fontId="5" fillId="2" borderId="0" xfId="0" applyNumberFormat="1" applyFont="1" applyFill="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14" fillId="0" borderId="0" xfId="0" applyFont="1" applyAlignment="1">
      <alignment horizontal="left" vertical="center"/>
    </xf>
    <xf numFmtId="3" fontId="6" fillId="0" borderId="1" xfId="0" applyNumberFormat="1" applyFont="1" applyBorder="1" applyAlignment="1">
      <alignment horizontal="left" vertical="center" wrapText="1"/>
    </xf>
    <xf numFmtId="165" fontId="6" fillId="0" borderId="1" xfId="0" applyNumberFormat="1"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6" fillId="0" borderId="0" xfId="0" applyFont="1" applyAlignment="1">
      <alignment horizontal="center" vertical="center"/>
    </xf>
    <xf numFmtId="0" fontId="24" fillId="3" borderId="0" xfId="0" applyFont="1" applyFill="1" applyAlignment="1">
      <alignment horizontal="center" vertical="center"/>
    </xf>
    <xf numFmtId="0" fontId="23" fillId="0" borderId="0" xfId="0" applyFont="1" applyAlignment="1">
      <alignment horizontal="center" vertical="center"/>
    </xf>
    <xf numFmtId="3" fontId="5" fillId="2"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xf>
    <xf numFmtId="3" fontId="5" fillId="2" borderId="0" xfId="0" applyNumberFormat="1" applyFont="1" applyFill="1" applyAlignment="1">
      <alignment horizontal="right" vertical="center" wrapText="1"/>
    </xf>
    <xf numFmtId="3" fontId="6" fillId="0" borderId="1" xfId="0" applyNumberFormat="1" applyFont="1" applyFill="1" applyBorder="1" applyAlignment="1">
      <alignment horizontal="right" vertical="center" wrapText="1"/>
    </xf>
    <xf numFmtId="3" fontId="14" fillId="0" borderId="1" xfId="0" applyNumberFormat="1" applyFont="1" applyBorder="1" applyAlignment="1">
      <alignment horizontal="right" vertical="center"/>
    </xf>
    <xf numFmtId="3" fontId="6" fillId="2" borderId="1" xfId="0" applyNumberFormat="1" applyFont="1" applyFill="1" applyBorder="1" applyAlignment="1">
      <alignment horizontal="right" vertical="center" wrapText="1"/>
    </xf>
    <xf numFmtId="0" fontId="14" fillId="0" borderId="0" xfId="0" applyFont="1" applyAlignment="1">
      <alignment horizontal="right" vertical="center"/>
    </xf>
    <xf numFmtId="3" fontId="5" fillId="4" borderId="1" xfId="0" applyNumberFormat="1" applyFont="1" applyFill="1" applyBorder="1" applyAlignment="1">
      <alignment horizontal="center" vertical="center" wrapText="1"/>
    </xf>
    <xf numFmtId="3" fontId="5"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0" fontId="12" fillId="4" borderId="0" xfId="0" applyFont="1" applyFill="1" applyAlignment="1">
      <alignment horizontal="center" vertical="center"/>
    </xf>
    <xf numFmtId="0" fontId="3" fillId="0" borderId="0" xfId="34" applyFont="1" applyAlignment="1">
      <alignment horizontal="center" vertical="center" wrapText="1"/>
    </xf>
    <xf numFmtId="0" fontId="3" fillId="0" borderId="0" xfId="34" applyFont="1" applyAlignment="1">
      <alignment horizontal="left" vertical="center" wrapText="1"/>
    </xf>
    <xf numFmtId="0" fontId="14" fillId="0" borderId="0" xfId="34" applyFont="1" applyAlignment="1">
      <alignment horizontal="center" vertical="center" wrapText="1"/>
    </xf>
    <xf numFmtId="0" fontId="3" fillId="0" borderId="0" xfId="34" applyFont="1" applyAlignment="1">
      <alignment wrapText="1"/>
    </xf>
    <xf numFmtId="0" fontId="3" fillId="0" borderId="1" xfId="25" applyFont="1" applyFill="1" applyBorder="1" applyAlignment="1">
      <alignment horizontal="center" vertical="center" wrapText="1"/>
    </xf>
    <xf numFmtId="0" fontId="27" fillId="0" borderId="1" xfId="25" applyFont="1" applyFill="1" applyBorder="1" applyAlignment="1">
      <alignment horizontal="left" vertical="center" wrapText="1"/>
    </xf>
    <xf numFmtId="0" fontId="3" fillId="0" borderId="1" xfId="10" applyFont="1" applyFill="1" applyBorder="1" applyAlignment="1">
      <alignment horizontal="center" vertical="center" wrapText="1"/>
    </xf>
    <xf numFmtId="0" fontId="28" fillId="0" borderId="1" xfId="25" applyFont="1" applyFill="1" applyBorder="1" applyAlignment="1">
      <alignment horizontal="center" vertical="center" wrapText="1"/>
    </xf>
    <xf numFmtId="0" fontId="3" fillId="0" borderId="1" xfId="25" applyFont="1" applyFill="1" applyBorder="1" applyAlignment="1">
      <alignment horizontal="left" vertical="center" wrapText="1"/>
    </xf>
    <xf numFmtId="0" fontId="26" fillId="0" borderId="0" xfId="25" applyFont="1" applyFill="1" applyAlignment="1">
      <alignment horizontal="center" vertical="center" wrapText="1"/>
    </xf>
    <xf numFmtId="0" fontId="3" fillId="0" borderId="0" xfId="25" applyFont="1" applyAlignment="1">
      <alignment horizontal="left" vertical="center" wrapText="1"/>
    </xf>
    <xf numFmtId="0" fontId="3" fillId="0" borderId="0" xfId="25" applyFont="1" applyAlignment="1">
      <alignment horizontal="center" vertical="center" wrapText="1"/>
    </xf>
    <xf numFmtId="0" fontId="27" fillId="0" borderId="1" xfId="25" applyFont="1" applyFill="1" applyBorder="1" applyAlignment="1">
      <alignment horizontal="center" vertical="center" wrapText="1"/>
    </xf>
    <xf numFmtId="0" fontId="27" fillId="0" borderId="6" xfId="25" applyFont="1" applyFill="1" applyBorder="1" applyAlignment="1">
      <alignment horizontal="left" vertical="center" wrapText="1"/>
    </xf>
    <xf numFmtId="0" fontId="14" fillId="0" borderId="0" xfId="0" applyFont="1" applyFill="1" applyAlignment="1">
      <alignment horizontal="center" vertical="center"/>
    </xf>
    <xf numFmtId="0" fontId="6" fillId="0" borderId="0" xfId="0" applyFont="1"/>
    <xf numFmtId="0" fontId="5" fillId="3" borderId="0" xfId="0" applyFont="1" applyFill="1" applyAlignment="1">
      <alignment vertical="center"/>
    </xf>
    <xf numFmtId="2" fontId="5" fillId="4" borderId="8" xfId="0" applyNumberFormat="1" applyFont="1" applyFill="1" applyBorder="1" applyAlignment="1">
      <alignment horizontal="center" vertical="center" wrapText="1"/>
    </xf>
    <xf numFmtId="0" fontId="6" fillId="4" borderId="0" xfId="0" applyFont="1" applyFill="1"/>
    <xf numFmtId="0" fontId="6" fillId="0" borderId="6" xfId="0" applyFont="1" applyFill="1" applyBorder="1" applyAlignment="1">
      <alignment vertical="center" wrapText="1"/>
    </xf>
    <xf numFmtId="2" fontId="6" fillId="0" borderId="6" xfId="0" applyNumberFormat="1" applyFont="1" applyFill="1" applyBorder="1" applyAlignment="1">
      <alignment horizontal="center" vertical="center" wrapText="1"/>
    </xf>
    <xf numFmtId="0" fontId="23" fillId="0" borderId="0" xfId="0" applyFont="1"/>
    <xf numFmtId="0" fontId="6" fillId="0" borderId="0" xfId="0" applyFont="1" applyAlignment="1">
      <alignment horizont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9" fontId="5" fillId="4" borderId="8" xfId="14" applyFont="1" applyFill="1" applyBorder="1" applyAlignment="1">
      <alignment horizontal="center" vertical="center" wrapText="1"/>
    </xf>
    <xf numFmtId="0" fontId="5" fillId="4" borderId="0" xfId="0" applyFont="1" applyFill="1" applyAlignment="1">
      <alignment horizontal="center" vertical="center"/>
    </xf>
    <xf numFmtId="9" fontId="6" fillId="0" borderId="6" xfId="14" applyFont="1" applyFill="1" applyBorder="1" applyAlignment="1">
      <alignment horizontal="center" vertical="center" wrapText="1"/>
    </xf>
    <xf numFmtId="0" fontId="6" fillId="0" borderId="0" xfId="0" applyFont="1" applyFill="1" applyAlignment="1">
      <alignment horizontal="center" vertical="center"/>
    </xf>
    <xf numFmtId="9" fontId="6" fillId="0" borderId="5" xfId="14" applyFont="1" applyFill="1" applyBorder="1" applyAlignment="1">
      <alignment horizontal="center" vertical="center" wrapText="1"/>
    </xf>
    <xf numFmtId="0" fontId="5" fillId="4" borderId="8" xfId="0" applyFont="1" applyFill="1" applyBorder="1" applyAlignment="1">
      <alignment horizontal="left" vertical="center" wrapText="1"/>
    </xf>
    <xf numFmtId="9" fontId="6" fillId="4" borderId="8" xfId="0" applyNumberFormat="1" applyFont="1" applyFill="1" applyBorder="1" applyAlignment="1">
      <alignment horizontal="center" vertical="center" wrapText="1"/>
    </xf>
    <xf numFmtId="0" fontId="6" fillId="4" borderId="0" xfId="0" applyFont="1" applyFill="1" applyAlignment="1">
      <alignment horizontal="center" vertical="center"/>
    </xf>
    <xf numFmtId="0" fontId="14" fillId="0" borderId="0" xfId="0" applyFont="1" applyAlignment="1">
      <alignment horizontal="center" vertical="center" wrapText="1"/>
    </xf>
    <xf numFmtId="3" fontId="5" fillId="4" borderId="8" xfId="24" applyNumberFormat="1" applyFont="1" applyFill="1" applyBorder="1" applyAlignment="1">
      <alignment horizontal="center" vertical="center" wrapText="1"/>
    </xf>
    <xf numFmtId="3" fontId="6" fillId="0" borderId="6" xfId="24" applyNumberFormat="1" applyFont="1" applyFill="1" applyBorder="1" applyAlignment="1">
      <alignment horizontal="center" vertical="center" wrapText="1"/>
    </xf>
    <xf numFmtId="0" fontId="5" fillId="4" borderId="1" xfId="0" applyFont="1" applyFill="1" applyBorder="1" applyAlignment="1">
      <alignment vertical="center" wrapText="1"/>
    </xf>
    <xf numFmtId="0" fontId="24" fillId="4" borderId="0" xfId="0" applyFont="1" applyFill="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0" borderId="5" xfId="0" applyFont="1" applyFill="1" applyBorder="1" applyAlignment="1">
      <alignment vertical="center" wrapText="1"/>
    </xf>
    <xf numFmtId="0" fontId="5" fillId="4" borderId="1" xfId="0" applyFont="1" applyFill="1" applyBorder="1" applyAlignment="1">
      <alignment horizontal="center" vertical="center"/>
    </xf>
    <xf numFmtId="3" fontId="6" fillId="2" borderId="1" xfId="0" applyNumberFormat="1" applyFont="1" applyFill="1" applyBorder="1" applyAlignment="1">
      <alignment horizontal="left" vertical="center" wrapText="1"/>
    </xf>
    <xf numFmtId="0" fontId="14" fillId="0" borderId="0" xfId="0" applyFont="1" applyAlignment="1">
      <alignment horizontal="left" vertical="center" wrapText="1"/>
    </xf>
    <xf numFmtId="0" fontId="12" fillId="4" borderId="0" xfId="0" applyFont="1" applyFill="1" applyAlignment="1">
      <alignment horizontal="center" vertical="center" wrapText="1"/>
    </xf>
    <xf numFmtId="0" fontId="6" fillId="2" borderId="1" xfId="0" quotePrefix="1" applyFont="1" applyFill="1" applyBorder="1" applyAlignment="1">
      <alignment horizontal="left" vertical="center" wrapText="1"/>
    </xf>
    <xf numFmtId="0" fontId="6" fillId="2" borderId="1" xfId="0" quotePrefix="1" applyFont="1" applyFill="1" applyBorder="1" applyAlignment="1">
      <alignment horizontal="center" vertical="center" wrapText="1"/>
    </xf>
    <xf numFmtId="0" fontId="12" fillId="3" borderId="1" xfId="25" applyFont="1" applyFill="1" applyBorder="1" applyAlignment="1">
      <alignment horizontal="center" vertical="center" wrapText="1"/>
    </xf>
    <xf numFmtId="0" fontId="3" fillId="0" borderId="0" xfId="25" applyFont="1" applyFill="1" applyAlignment="1">
      <alignment horizontal="center" vertical="center" wrapText="1"/>
    </xf>
    <xf numFmtId="0" fontId="27" fillId="0" borderId="6" xfId="25" applyFont="1" applyFill="1" applyBorder="1" applyAlignment="1">
      <alignment horizontal="center" vertical="center" wrapText="1"/>
    </xf>
    <xf numFmtId="0" fontId="6" fillId="0" borderId="6" xfId="25" applyFont="1" applyFill="1" applyBorder="1" applyAlignment="1">
      <alignment horizontal="left" vertical="center" wrapText="1"/>
    </xf>
    <xf numFmtId="0" fontId="6" fillId="0" borderId="5" xfId="25" applyFont="1" applyFill="1" applyBorder="1" applyAlignment="1">
      <alignment horizontal="left" vertical="center" wrapText="1"/>
    </xf>
    <xf numFmtId="41" fontId="6" fillId="0" borderId="6" xfId="25" applyNumberFormat="1" applyFont="1" applyFill="1" applyBorder="1" applyAlignment="1">
      <alignment horizontal="center" vertical="center" wrapText="1"/>
    </xf>
    <xf numFmtId="167" fontId="14" fillId="0" borderId="6" xfId="24" applyNumberFormat="1" applyFont="1" applyFill="1" applyBorder="1" applyAlignment="1">
      <alignment horizontal="center" vertical="center" wrapText="1"/>
    </xf>
    <xf numFmtId="167" fontId="27" fillId="0" borderId="6" xfId="24" applyNumberFormat="1" applyFont="1" applyFill="1" applyBorder="1" applyAlignment="1">
      <alignment horizontal="center" vertical="center" wrapText="1"/>
    </xf>
    <xf numFmtId="167" fontId="3" fillId="0" borderId="6" xfId="24" applyNumberFormat="1" applyFont="1" applyFill="1" applyBorder="1" applyAlignment="1">
      <alignment horizontal="center" vertical="center" wrapText="1"/>
    </xf>
    <xf numFmtId="167" fontId="6" fillId="0" borderId="6" xfId="24" applyNumberFormat="1" applyFont="1" applyFill="1" applyBorder="1" applyAlignment="1">
      <alignment horizontal="center" vertical="center" wrapText="1"/>
    </xf>
    <xf numFmtId="167" fontId="14" fillId="0" borderId="5" xfId="24" applyNumberFormat="1" applyFont="1" applyFill="1" applyBorder="1" applyAlignment="1">
      <alignment horizontal="center" vertical="center" wrapText="1"/>
    </xf>
    <xf numFmtId="0" fontId="35" fillId="0" borderId="6" xfId="25"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6" xfId="25" applyFont="1" applyFill="1" applyBorder="1" applyAlignment="1">
      <alignment horizontal="center" vertical="center" wrapText="1"/>
    </xf>
    <xf numFmtId="3" fontId="37" fillId="0" borderId="6" xfId="25" applyNumberFormat="1" applyFont="1" applyFill="1" applyBorder="1" applyAlignment="1">
      <alignment horizontal="center" vertical="center" wrapText="1"/>
    </xf>
    <xf numFmtId="0" fontId="37" fillId="0" borderId="6" xfId="33" applyFont="1" applyFill="1" applyBorder="1" applyAlignment="1">
      <alignment horizontal="center" vertical="center" wrapText="1"/>
    </xf>
    <xf numFmtId="14" fontId="37" fillId="0" borderId="6" xfId="25" applyNumberFormat="1" applyFont="1" applyFill="1" applyBorder="1" applyAlignment="1">
      <alignment horizontal="center" vertical="center" wrapText="1"/>
    </xf>
    <xf numFmtId="0" fontId="37" fillId="0" borderId="5" xfId="25" applyFont="1" applyFill="1" applyBorder="1" applyAlignment="1">
      <alignment horizontal="center" vertical="center" wrapText="1"/>
    </xf>
    <xf numFmtId="14" fontId="37" fillId="0" borderId="5" xfId="25" applyNumberFormat="1" applyFont="1" applyFill="1" applyBorder="1" applyAlignment="1">
      <alignment horizontal="center" vertical="center" wrapText="1"/>
    </xf>
    <xf numFmtId="0" fontId="35" fillId="0" borderId="0" xfId="25" applyFont="1" applyAlignment="1">
      <alignment horizontal="center" vertical="center" wrapText="1"/>
    </xf>
    <xf numFmtId="0" fontId="19" fillId="3" borderId="1" xfId="25" applyFont="1" applyFill="1" applyBorder="1" applyAlignment="1">
      <alignment horizontal="center" vertical="center" wrapText="1"/>
    </xf>
    <xf numFmtId="0" fontId="39" fillId="0" borderId="1" xfId="25" applyFont="1" applyFill="1" applyBorder="1" applyAlignment="1">
      <alignment horizontal="center" vertical="center" wrapText="1"/>
    </xf>
    <xf numFmtId="0" fontId="35" fillId="0" borderId="1" xfId="10" applyFont="1" applyFill="1" applyBorder="1" applyAlignment="1">
      <alignment horizontal="center" vertical="center" wrapText="1"/>
    </xf>
    <xf numFmtId="0" fontId="35" fillId="0" borderId="1" xfId="25" applyFont="1" applyFill="1" applyBorder="1" applyAlignment="1">
      <alignment horizontal="center" vertical="center" wrapText="1"/>
    </xf>
    <xf numFmtId="0" fontId="37" fillId="0" borderId="1" xfId="25" applyFont="1" applyFill="1" applyBorder="1" applyAlignment="1">
      <alignment horizontal="center" vertical="center" wrapText="1"/>
    </xf>
    <xf numFmtId="0" fontId="14" fillId="0" borderId="0" xfId="25" applyFont="1" applyAlignment="1">
      <alignment horizontal="center" vertical="center" wrapText="1"/>
    </xf>
    <xf numFmtId="0" fontId="3" fillId="0" borderId="0" xfId="10" applyFont="1" applyFill="1" applyAlignment="1">
      <alignment horizontal="center" vertical="center" wrapText="1"/>
    </xf>
    <xf numFmtId="0" fontId="3" fillId="0" borderId="1" xfId="10" applyFont="1" applyFill="1" applyBorder="1" applyAlignment="1">
      <alignment horizontal="left" vertical="center" wrapText="1"/>
    </xf>
    <xf numFmtId="0" fontId="12" fillId="3" borderId="0" xfId="25" applyFont="1" applyFill="1" applyAlignment="1">
      <alignment horizontal="center" vertical="center" wrapText="1"/>
    </xf>
    <xf numFmtId="0" fontId="12" fillId="4" borderId="1" xfId="25" applyFont="1" applyFill="1" applyBorder="1" applyAlignment="1">
      <alignment horizontal="center" vertical="center" wrapText="1"/>
    </xf>
    <xf numFmtId="0" fontId="12" fillId="4" borderId="1" xfId="25" applyFont="1" applyFill="1" applyBorder="1" applyAlignment="1">
      <alignment horizontal="left" vertical="center" wrapText="1"/>
    </xf>
    <xf numFmtId="0" fontId="12" fillId="4" borderId="0" xfId="25" applyFont="1" applyFill="1" applyAlignment="1">
      <alignment horizontal="center" vertical="center" wrapText="1"/>
    </xf>
    <xf numFmtId="167" fontId="12" fillId="4" borderId="1" xfId="24" applyNumberFormat="1" applyFont="1" applyFill="1" applyBorder="1" applyAlignment="1">
      <alignment horizontal="center" vertical="center" wrapText="1"/>
    </xf>
    <xf numFmtId="167" fontId="3" fillId="0" borderId="1" xfId="24" applyNumberFormat="1" applyFont="1" applyFill="1" applyBorder="1" applyAlignment="1">
      <alignment horizontal="center" vertical="center" wrapText="1"/>
    </xf>
    <xf numFmtId="167" fontId="27" fillId="0" borderId="1" xfId="24" applyNumberFormat="1" applyFont="1" applyFill="1" applyBorder="1" applyAlignment="1">
      <alignment horizontal="center" vertical="center" wrapText="1"/>
    </xf>
    <xf numFmtId="167" fontId="30" fillId="0" borderId="1" xfId="24" applyNumberFormat="1" applyFont="1" applyFill="1" applyBorder="1" applyAlignment="1">
      <alignment horizontal="center" vertical="center" wrapText="1"/>
    </xf>
    <xf numFmtId="167" fontId="28" fillId="0" borderId="1" xfId="24" applyNumberFormat="1" applyFont="1" applyFill="1" applyBorder="1" applyAlignment="1">
      <alignment horizontal="center" vertical="center" wrapText="1"/>
    </xf>
    <xf numFmtId="0" fontId="12" fillId="4" borderId="1" xfId="34" applyFont="1" applyFill="1" applyBorder="1" applyAlignment="1">
      <alignment horizontal="center" vertical="center" wrapText="1"/>
    </xf>
    <xf numFmtId="0" fontId="12" fillId="4" borderId="1" xfId="34" applyFont="1" applyFill="1" applyBorder="1" applyAlignment="1">
      <alignment horizontal="left" vertical="center" wrapText="1"/>
    </xf>
    <xf numFmtId="0" fontId="12" fillId="4" borderId="0" xfId="34" applyFont="1" applyFill="1" applyAlignment="1">
      <alignment wrapText="1"/>
    </xf>
    <xf numFmtId="0" fontId="26" fillId="3" borderId="0" xfId="34" applyFont="1" applyFill="1" applyAlignment="1">
      <alignment wrapText="1"/>
    </xf>
    <xf numFmtId="0" fontId="26" fillId="3" borderId="1" xfId="34" applyFont="1" applyFill="1" applyBorder="1" applyAlignment="1">
      <alignment horizontal="center" vertical="center" wrapText="1"/>
    </xf>
    <xf numFmtId="0" fontId="13" fillId="0" borderId="0" xfId="0" applyFont="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43" fontId="5" fillId="4" borderId="8" xfId="24" applyFont="1" applyFill="1" applyBorder="1" applyAlignment="1">
      <alignment horizontal="center" vertical="center" wrapText="1"/>
    </xf>
    <xf numFmtId="43" fontId="6" fillId="0" borderId="6" xfId="24" applyFont="1" applyFill="1" applyBorder="1" applyAlignment="1">
      <alignment horizontal="center" vertical="center" wrapText="1"/>
    </xf>
    <xf numFmtId="43" fontId="6" fillId="0" borderId="5" xfId="24" applyFont="1" applyFill="1" applyBorder="1" applyAlignment="1">
      <alignment horizontal="center" vertical="center" wrapText="1"/>
    </xf>
    <xf numFmtId="0" fontId="6" fillId="0" borderId="6" xfId="0" applyFont="1" applyFill="1" applyBorder="1" applyAlignment="1">
      <alignment horizontal="left" vertical="center" wrapText="1" indent="2"/>
    </xf>
    <xf numFmtId="9" fontId="6" fillId="0" borderId="6" xfId="0" applyNumberFormat="1" applyFont="1" applyFill="1" applyBorder="1" applyAlignment="1">
      <alignment horizontal="center" vertical="center" wrapText="1"/>
    </xf>
    <xf numFmtId="0" fontId="6" fillId="0" borderId="5" xfId="0" applyFont="1" applyFill="1" applyBorder="1" applyAlignment="1">
      <alignment horizontal="left" vertical="center" wrapText="1" indent="2"/>
    </xf>
    <xf numFmtId="9" fontId="6" fillId="0" borderId="5"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0" fontId="5" fillId="2" borderId="0" xfId="0" applyNumberFormat="1" applyFont="1" applyFill="1" applyAlignment="1">
      <alignment horizontal="center" vertical="center" wrapText="1"/>
    </xf>
    <xf numFmtId="0" fontId="5" fillId="3"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14" fillId="0" borderId="0" xfId="0" applyNumberFormat="1" applyFont="1" applyAlignment="1">
      <alignment horizontal="center" vertical="center"/>
    </xf>
    <xf numFmtId="0" fontId="30" fillId="0" borderId="0" xfId="34" applyFont="1" applyAlignment="1">
      <alignment wrapText="1"/>
    </xf>
    <xf numFmtId="0" fontId="13" fillId="0" borderId="0" xfId="25" applyFont="1" applyAlignment="1">
      <alignment horizontal="center" vertical="center" wrapText="1"/>
    </xf>
    <xf numFmtId="0" fontId="13"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xf numFmtId="0" fontId="14" fillId="0" borderId="0" xfId="0" applyFont="1" applyAlignment="1">
      <alignment vertical="center"/>
    </xf>
    <xf numFmtId="0" fontId="12" fillId="3" borderId="1" xfId="0" applyFont="1" applyFill="1" applyBorder="1" applyAlignment="1">
      <alignment horizontal="center" vertical="center"/>
    </xf>
    <xf numFmtId="3" fontId="12" fillId="3" borderId="1" xfId="0" applyNumberFormat="1" applyFont="1" applyFill="1" applyBorder="1" applyAlignment="1">
      <alignment horizontal="center" vertical="center"/>
    </xf>
    <xf numFmtId="0" fontId="14" fillId="4" borderId="1" xfId="0" applyFont="1" applyFill="1" applyBorder="1" applyAlignment="1">
      <alignment horizontal="center" vertical="center"/>
    </xf>
    <xf numFmtId="0" fontId="31" fillId="0" borderId="6" xfId="0" applyFont="1" applyBorder="1" applyAlignment="1">
      <alignment horizontal="justify" vertical="center"/>
    </xf>
    <xf numFmtId="0" fontId="14" fillId="4" borderId="0" xfId="0" applyFont="1" applyFill="1" applyAlignment="1">
      <alignment vertical="center"/>
    </xf>
    <xf numFmtId="0" fontId="23" fillId="0" borderId="6" xfId="0" applyFont="1" applyBorder="1" applyAlignment="1">
      <alignment horizontal="justify" vertical="center"/>
    </xf>
    <xf numFmtId="0" fontId="31" fillId="0" borderId="6" xfId="0" applyFont="1" applyBorder="1" applyAlignment="1">
      <alignment horizontal="center" vertical="center"/>
    </xf>
    <xf numFmtId="0" fontId="25" fillId="0" borderId="0" xfId="0" applyFont="1" applyFill="1" applyAlignment="1">
      <alignment horizontal="center" vertical="center" wrapText="1"/>
    </xf>
    <xf numFmtId="3" fontId="6" fillId="0" borderId="6" xfId="25" applyNumberFormat="1" applyFont="1" applyFill="1" applyBorder="1" applyAlignment="1">
      <alignment horizontal="center" vertical="center" wrapText="1"/>
    </xf>
    <xf numFmtId="3" fontId="6" fillId="0" borderId="6" xfId="25" applyNumberFormat="1" applyFont="1" applyFill="1" applyBorder="1" applyAlignment="1">
      <alignment horizontal="left" vertical="center" wrapText="1"/>
    </xf>
    <xf numFmtId="1" fontId="6" fillId="0" borderId="6" xfId="25" applyNumberFormat="1" applyFont="1" applyFill="1" applyBorder="1" applyAlignment="1">
      <alignment horizontal="center" vertical="center" wrapText="1"/>
    </xf>
    <xf numFmtId="0" fontId="37" fillId="0" borderId="6" xfId="25" applyNumberFormat="1" applyFont="1" applyFill="1" applyBorder="1" applyAlignment="1">
      <alignment horizontal="center" vertical="center" wrapText="1"/>
    </xf>
    <xf numFmtId="49" fontId="37" fillId="0" borderId="6" xfId="25" applyNumberFormat="1" applyFont="1" applyFill="1" applyBorder="1" applyAlignment="1">
      <alignment horizontal="center" vertical="center" wrapText="1"/>
    </xf>
    <xf numFmtId="0" fontId="37" fillId="0" borderId="6" xfId="17" applyFont="1" applyFill="1" applyBorder="1" applyAlignment="1">
      <alignment horizontal="center" vertical="center" wrapText="1"/>
    </xf>
    <xf numFmtId="0" fontId="6" fillId="0" borderId="6" xfId="26" applyFont="1" applyFill="1" applyBorder="1" applyAlignment="1">
      <alignment horizontal="left" vertical="center" wrapText="1"/>
    </xf>
    <xf numFmtId="0" fontId="37" fillId="0" borderId="6" xfId="26" applyFont="1" applyFill="1" applyBorder="1" applyAlignment="1">
      <alignment horizontal="center" vertical="center" wrapText="1"/>
    </xf>
    <xf numFmtId="14" fontId="37" fillId="0" borderId="6" xfId="26" applyNumberFormat="1" applyFont="1" applyFill="1" applyBorder="1" applyAlignment="1">
      <alignment horizontal="center" vertical="center" wrapText="1"/>
    </xf>
    <xf numFmtId="0" fontId="6" fillId="0" borderId="6" xfId="10" applyFont="1" applyFill="1" applyBorder="1" applyAlignment="1">
      <alignment horizontal="left" vertical="center" wrapText="1"/>
    </xf>
    <xf numFmtId="0" fontId="3" fillId="0" borderId="0" xfId="25" applyFont="1" applyFill="1" applyAlignment="1">
      <alignment horizontal="left" vertical="center" wrapText="1"/>
    </xf>
    <xf numFmtId="0" fontId="35" fillId="0" borderId="0" xfId="25" applyFont="1" applyFill="1" applyAlignment="1">
      <alignment horizontal="center" vertical="center" wrapText="1"/>
    </xf>
    <xf numFmtId="0" fontId="29" fillId="0" borderId="1" xfId="25"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1" xfId="25" applyFont="1" applyFill="1" applyBorder="1" applyAlignment="1">
      <alignment horizontal="left" vertical="center" wrapText="1"/>
    </xf>
    <xf numFmtId="0" fontId="26" fillId="0" borderId="0" xfId="25" applyFont="1" applyFill="1" applyAlignment="1">
      <alignment horizontal="left" vertical="center" wrapText="1"/>
    </xf>
    <xf numFmtId="0" fontId="34" fillId="0" borderId="0" xfId="25" applyFont="1" applyFill="1" applyAlignment="1">
      <alignment horizontal="center" vertical="center" wrapText="1"/>
    </xf>
    <xf numFmtId="0" fontId="12" fillId="0" borderId="0" xfId="34" applyFont="1" applyFill="1" applyAlignment="1">
      <alignment wrapText="1"/>
    </xf>
    <xf numFmtId="0" fontId="26" fillId="0" borderId="0" xfId="34" applyFont="1" applyFill="1" applyAlignment="1">
      <alignment wrapText="1"/>
    </xf>
    <xf numFmtId="0" fontId="3" fillId="0" borderId="6" xfId="34" applyFont="1" applyFill="1" applyBorder="1" applyAlignment="1">
      <alignment horizontal="center" vertical="center" wrapText="1"/>
    </xf>
    <xf numFmtId="0" fontId="3" fillId="0" borderId="6" xfId="34" applyFont="1" applyFill="1" applyBorder="1" applyAlignment="1">
      <alignment horizontal="left" vertical="center" wrapText="1"/>
    </xf>
    <xf numFmtId="0" fontId="3" fillId="0" borderId="5" xfId="34" applyFont="1" applyFill="1" applyBorder="1" applyAlignment="1">
      <alignment horizontal="center" vertical="center" wrapText="1"/>
    </xf>
    <xf numFmtId="0" fontId="3" fillId="0" borderId="5" xfId="34" applyFont="1" applyFill="1" applyBorder="1" applyAlignment="1">
      <alignment horizontal="left" vertical="center" wrapText="1"/>
    </xf>
    <xf numFmtId="167" fontId="3" fillId="0" borderId="5" xfId="24" applyNumberFormat="1" applyFont="1" applyFill="1" applyBorder="1" applyAlignment="1">
      <alignment horizontal="center" vertical="center" wrapText="1"/>
    </xf>
    <xf numFmtId="0" fontId="3" fillId="0" borderId="0" xfId="34" applyFont="1" applyFill="1" applyAlignment="1">
      <alignment horizontal="center" vertical="center" wrapText="1"/>
    </xf>
    <xf numFmtId="0" fontId="3" fillId="0" borderId="0" xfId="34" applyFont="1" applyFill="1" applyAlignment="1">
      <alignment horizontal="left" vertical="center" wrapText="1"/>
    </xf>
    <xf numFmtId="0" fontId="14" fillId="0" borderId="0" xfId="34" applyFont="1" applyFill="1" applyAlignment="1">
      <alignment horizontal="center" vertical="center" wrapText="1"/>
    </xf>
    <xf numFmtId="0" fontId="3" fillId="0" borderId="0" xfId="34" applyFont="1" applyFill="1" applyAlignment="1">
      <alignment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left" vertical="center"/>
    </xf>
    <xf numFmtId="3" fontId="6" fillId="2" borderId="1" xfId="0" quotePrefix="1" applyNumberFormat="1" applyFont="1" applyFill="1" applyBorder="1" applyAlignment="1">
      <alignment horizontal="left" vertical="center" wrapText="1"/>
    </xf>
    <xf numFmtId="43" fontId="5" fillId="2" borderId="0" xfId="24" applyFont="1" applyFill="1" applyAlignment="1">
      <alignment horizontal="center" vertical="center" wrapText="1"/>
    </xf>
    <xf numFmtId="43" fontId="5" fillId="3" borderId="1" xfId="24" applyFont="1" applyFill="1" applyBorder="1" applyAlignment="1">
      <alignment horizontal="center" vertical="center" wrapText="1"/>
    </xf>
    <xf numFmtId="43" fontId="14" fillId="0" borderId="0" xfId="24" applyFont="1" applyAlignment="1">
      <alignment horizontal="center" vertical="center" wrapText="1"/>
    </xf>
    <xf numFmtId="3" fontId="5" fillId="4" borderId="0"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3" fontId="22" fillId="2"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3" fontId="6" fillId="0" borderId="1" xfId="0" quotePrefix="1" applyNumberFormat="1"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13" fillId="0" borderId="0" xfId="0" applyFont="1" applyAlignment="1">
      <alignment horizontal="left" vertical="center"/>
    </xf>
    <xf numFmtId="3" fontId="6" fillId="0" borderId="5" xfId="24"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67" fontId="5" fillId="2" borderId="0" xfId="24" applyNumberFormat="1" applyFont="1" applyFill="1" applyAlignment="1">
      <alignment horizontal="center" vertical="center" wrapText="1"/>
    </xf>
    <xf numFmtId="167" fontId="5" fillId="3" borderId="1" xfId="24" applyNumberFormat="1" applyFont="1" applyFill="1" applyBorder="1" applyAlignment="1">
      <alignment horizontal="center" vertical="center" wrapText="1"/>
    </xf>
    <xf numFmtId="167" fontId="14" fillId="0" borderId="0" xfId="24" applyNumberFormat="1" applyFont="1" applyAlignment="1">
      <alignment horizontal="center" vertical="center" wrapText="1"/>
    </xf>
    <xf numFmtId="0" fontId="14" fillId="0" borderId="6" xfId="34" applyFont="1" applyFill="1" applyBorder="1" applyAlignment="1">
      <alignment horizontal="center" vertical="center" wrapText="1"/>
    </xf>
    <xf numFmtId="0" fontId="14" fillId="0" borderId="6" xfId="34" applyFont="1" applyFill="1" applyBorder="1" applyAlignment="1">
      <alignment horizontal="left" vertical="center" wrapText="1"/>
    </xf>
    <xf numFmtId="0" fontId="14" fillId="0" borderId="8" xfId="34" applyFont="1" applyFill="1" applyBorder="1" applyAlignment="1">
      <alignment horizontal="center" vertical="center" wrapText="1"/>
    </xf>
    <xf numFmtId="0" fontId="14" fillId="0" borderId="8" xfId="34" applyFont="1" applyFill="1" applyBorder="1" applyAlignment="1">
      <alignment horizontal="left" vertical="center" wrapText="1"/>
    </xf>
    <xf numFmtId="167" fontId="14" fillId="0" borderId="8" xfId="24" applyNumberFormat="1" applyFont="1" applyFill="1" applyBorder="1" applyAlignment="1">
      <alignment horizontal="center" vertical="center" wrapText="1"/>
    </xf>
    <xf numFmtId="0" fontId="14" fillId="0" borderId="5" xfId="34" applyFont="1" applyFill="1" applyBorder="1" applyAlignment="1">
      <alignment horizontal="center" vertical="center" wrapText="1"/>
    </xf>
    <xf numFmtId="0" fontId="14" fillId="0" borderId="5" xfId="34" applyFont="1" applyFill="1" applyBorder="1" applyAlignment="1">
      <alignment horizontal="left" vertical="center" wrapText="1"/>
    </xf>
    <xf numFmtId="0" fontId="37" fillId="5" borderId="6" xfId="25" applyFont="1" applyFill="1" applyBorder="1" applyAlignment="1">
      <alignment horizontal="center" vertical="center" wrapText="1"/>
    </xf>
    <xf numFmtId="0" fontId="12" fillId="3" borderId="1" xfId="34"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2" borderId="0"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justify" vertical="center"/>
    </xf>
    <xf numFmtId="0" fontId="6" fillId="0" borderId="0" xfId="0" applyFont="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justify"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3" fontId="22" fillId="2" borderId="0" xfId="0" applyNumberFormat="1" applyFont="1" applyFill="1" applyBorder="1" applyAlignment="1">
      <alignment horizontal="center" vertical="center" wrapText="1"/>
    </xf>
    <xf numFmtId="3" fontId="24" fillId="2" borderId="0" xfId="0" applyNumberFormat="1" applyFont="1" applyFill="1" applyAlignment="1">
      <alignment vertical="center" wrapText="1"/>
    </xf>
    <xf numFmtId="3" fontId="44" fillId="4" borderId="1" xfId="0" applyNumberFormat="1" applyFont="1" applyFill="1" applyBorder="1" applyAlignment="1">
      <alignment horizontal="center" vertical="center" wrapText="1"/>
    </xf>
    <xf numFmtId="0" fontId="45" fillId="4" borderId="1" xfId="0" applyFont="1" applyFill="1" applyBorder="1" applyAlignment="1">
      <alignment horizontal="justify" vertical="center" wrapText="1"/>
    </xf>
    <xf numFmtId="0" fontId="45" fillId="4" borderId="1" xfId="0" applyFont="1" applyFill="1" applyBorder="1" applyAlignment="1">
      <alignment vertical="center" wrapText="1"/>
    </xf>
    <xf numFmtId="3" fontId="44" fillId="4" borderId="1" xfId="0" applyNumberFormat="1" applyFont="1" applyFill="1" applyBorder="1" applyAlignment="1">
      <alignment vertical="center" wrapText="1"/>
    </xf>
    <xf numFmtId="0" fontId="6" fillId="0" borderId="0" xfId="0" applyFont="1" applyAlignment="1">
      <alignment horizontal="center" vertical="center" wrapText="1"/>
    </xf>
    <xf numFmtId="0" fontId="22" fillId="0" borderId="0" xfId="0" applyFont="1" applyAlignment="1">
      <alignment horizontal="center" vertical="center" wrapText="1"/>
    </xf>
    <xf numFmtId="0" fontId="46" fillId="0" borderId="0" xfId="0" applyFont="1" applyFill="1" applyAlignment="1">
      <alignment horizontal="center" vertical="center"/>
    </xf>
    <xf numFmtId="0" fontId="46" fillId="0" borderId="0" xfId="0"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0" fontId="22" fillId="0" borderId="0" xfId="0" applyFont="1" applyAlignment="1">
      <alignment horizontal="left" vertical="center"/>
    </xf>
    <xf numFmtId="0" fontId="6" fillId="0" borderId="0" xfId="0" applyFont="1" applyAlignment="1">
      <alignment horizontal="left" vertical="center" wrapText="1"/>
    </xf>
    <xf numFmtId="0" fontId="14" fillId="0" borderId="0" xfId="0" applyFont="1" applyFill="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43" fontId="6" fillId="0" borderId="8" xfId="24" applyFont="1" applyFill="1" applyBorder="1" applyAlignment="1">
      <alignment horizontal="center" vertical="center" wrapText="1"/>
    </xf>
    <xf numFmtId="167" fontId="6" fillId="0" borderId="8" xfId="24" applyNumberFormat="1" applyFont="1" applyFill="1" applyBorder="1" applyAlignment="1">
      <alignment horizontal="center" vertical="center" wrapText="1"/>
    </xf>
    <xf numFmtId="3" fontId="6" fillId="0" borderId="8" xfId="0" applyNumberFormat="1" applyFont="1" applyFill="1" applyBorder="1" applyAlignment="1">
      <alignment horizontal="left" vertical="center" wrapText="1"/>
    </xf>
    <xf numFmtId="3" fontId="6" fillId="0" borderId="6"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33" fillId="0" borderId="6" xfId="0" applyFont="1" applyFill="1" applyBorder="1" applyAlignment="1">
      <alignment horizontal="center" vertical="center" wrapText="1"/>
    </xf>
    <xf numFmtId="3" fontId="6" fillId="0" borderId="6" xfId="0" applyNumberFormat="1" applyFont="1" applyFill="1" applyBorder="1" applyAlignment="1">
      <alignment horizontal="left" vertical="center" wrapText="1"/>
    </xf>
    <xf numFmtId="166" fontId="23" fillId="0" borderId="6"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167" fontId="6" fillId="0" borderId="5" xfId="24" applyNumberFormat="1" applyFont="1" applyFill="1" applyBorder="1" applyAlignment="1">
      <alignment horizontal="center" vertical="center" wrapText="1"/>
    </xf>
    <xf numFmtId="0" fontId="33" fillId="0" borderId="5" xfId="0" applyFont="1" applyFill="1" applyBorder="1" applyAlignment="1">
      <alignment horizontal="center" vertical="center" wrapText="1"/>
    </xf>
    <xf numFmtId="3" fontId="6" fillId="0" borderId="5" xfId="0" applyNumberFormat="1"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8" xfId="26" applyFont="1" applyBorder="1" applyAlignment="1">
      <alignment horizontal="center" vertical="center" wrapText="1"/>
    </xf>
    <xf numFmtId="43" fontId="6" fillId="0" borderId="8" xfId="24" applyFont="1" applyBorder="1" applyAlignment="1">
      <alignment horizontal="center" vertical="center" wrapText="1"/>
    </xf>
    <xf numFmtId="167" fontId="6" fillId="0" borderId="8" xfId="24" applyNumberFormat="1" applyFont="1" applyBorder="1" applyAlignment="1">
      <alignment horizontal="center" vertical="center" wrapText="1"/>
    </xf>
    <xf numFmtId="0" fontId="6" fillId="0" borderId="8" xfId="0" quotePrefix="1" applyFont="1" applyBorder="1" applyAlignment="1">
      <alignment horizontal="center" vertical="center" wrapText="1"/>
    </xf>
    <xf numFmtId="0" fontId="6" fillId="0" borderId="8" xfId="0" quotePrefix="1" applyFont="1" applyBorder="1" applyAlignment="1">
      <alignment horizontal="left" vertical="center" wrapText="1"/>
    </xf>
    <xf numFmtId="0" fontId="6" fillId="0" borderId="6" xfId="0" applyFont="1" applyBorder="1" applyAlignment="1">
      <alignment horizontal="left" vertical="center" wrapText="1"/>
    </xf>
    <xf numFmtId="43" fontId="6" fillId="0" borderId="6" xfId="24" applyFont="1" applyBorder="1" applyAlignment="1">
      <alignment horizontal="center" vertical="center" wrapText="1"/>
    </xf>
    <xf numFmtId="167" fontId="6" fillId="0" borderId="6" xfId="24" applyNumberFormat="1" applyFont="1" applyBorder="1" applyAlignment="1">
      <alignment horizontal="center" vertical="center" wrapText="1"/>
    </xf>
    <xf numFmtId="0" fontId="6" fillId="0" borderId="6" xfId="0" quotePrefix="1" applyFont="1" applyBorder="1" applyAlignment="1">
      <alignment horizontal="left" vertical="center" wrapText="1"/>
    </xf>
    <xf numFmtId="0" fontId="6" fillId="0" borderId="5" xfId="0" applyFont="1" applyBorder="1" applyAlignment="1">
      <alignment horizontal="center" vertical="center" wrapText="1"/>
    </xf>
    <xf numFmtId="0" fontId="32" fillId="0" borderId="5" xfId="0" applyFont="1" applyFill="1" applyBorder="1" applyAlignment="1">
      <alignment horizontal="center" vertical="center" wrapText="1"/>
    </xf>
    <xf numFmtId="3" fontId="5" fillId="0" borderId="0" xfId="0" applyNumberFormat="1" applyFont="1" applyFill="1" applyAlignment="1">
      <alignment horizontal="left" vertical="center" wrapText="1"/>
    </xf>
    <xf numFmtId="0" fontId="6" fillId="0" borderId="1" xfId="0" applyFont="1" applyFill="1" applyBorder="1" applyAlignment="1">
      <alignment vertical="center" wrapText="1"/>
    </xf>
    <xf numFmtId="16" fontId="6" fillId="0" borderId="1" xfId="0" quotePrefix="1" applyNumberFormat="1" applyFont="1" applyBorder="1" applyAlignment="1">
      <alignment horizontal="center" vertical="center" wrapText="1"/>
    </xf>
    <xf numFmtId="0" fontId="50" fillId="0" borderId="1" xfId="0" applyFont="1" applyBorder="1" applyAlignment="1">
      <alignment horizontal="center" vertical="center" wrapText="1"/>
    </xf>
    <xf numFmtId="0" fontId="6" fillId="0" borderId="0" xfId="0" applyFont="1" applyFill="1" applyAlignment="1">
      <alignment horizontal="left" vertical="center"/>
    </xf>
    <xf numFmtId="0" fontId="5" fillId="4" borderId="0" xfId="0" applyFont="1" applyFill="1" applyAlignment="1">
      <alignment horizontal="center" vertical="center" wrapText="1"/>
    </xf>
    <xf numFmtId="166" fontId="6" fillId="0" borderId="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32"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32" fillId="0" borderId="0" xfId="0" applyFont="1" applyAlignment="1">
      <alignment horizontal="center" vertical="center" wrapText="1"/>
    </xf>
    <xf numFmtId="0" fontId="32" fillId="3" borderId="0" xfId="0" applyFont="1" applyFill="1" applyAlignment="1">
      <alignment horizontal="center" vertical="center" wrapText="1"/>
    </xf>
    <xf numFmtId="0" fontId="5" fillId="3" borderId="1" xfId="25" applyFont="1" applyFill="1" applyBorder="1" applyAlignment="1">
      <alignment horizontal="center" vertical="center" wrapText="1"/>
    </xf>
    <xf numFmtId="0" fontId="5" fillId="4" borderId="1" xfId="25" applyFont="1" applyFill="1" applyBorder="1" applyAlignment="1">
      <alignment horizontal="center" vertical="center" wrapText="1"/>
    </xf>
    <xf numFmtId="167" fontId="5" fillId="4" borderId="1" xfId="24" applyNumberFormat="1" applyFont="1" applyFill="1" applyBorder="1" applyAlignment="1">
      <alignment horizontal="center" vertical="center" wrapText="1"/>
    </xf>
    <xf numFmtId="3" fontId="5" fillId="4" borderId="1" xfId="25" applyNumberFormat="1" applyFont="1" applyFill="1" applyBorder="1" applyAlignment="1">
      <alignment horizontal="center" vertical="center" wrapText="1"/>
    </xf>
    <xf numFmtId="3" fontId="32" fillId="4" borderId="0" xfId="0" applyNumberFormat="1" applyFont="1" applyFill="1" applyAlignment="1">
      <alignment horizontal="center" vertical="center" wrapText="1"/>
    </xf>
    <xf numFmtId="0" fontId="32" fillId="4" borderId="0" xfId="0" applyFont="1" applyFill="1" applyAlignment="1">
      <alignment horizontal="center" vertical="center" wrapText="1"/>
    </xf>
    <xf numFmtId="0" fontId="32" fillId="0" borderId="0" xfId="0" applyFont="1" applyFill="1" applyAlignment="1">
      <alignment horizontal="center" vertical="center" wrapText="1"/>
    </xf>
    <xf numFmtId="0" fontId="6" fillId="0" borderId="6" xfId="25" applyFont="1" applyFill="1" applyBorder="1" applyAlignment="1">
      <alignment horizontal="center" vertical="center" wrapText="1"/>
    </xf>
    <xf numFmtId="0" fontId="6" fillId="0" borderId="6" xfId="10" applyFont="1" applyFill="1" applyBorder="1" applyAlignment="1">
      <alignment horizontal="center" vertical="center" wrapText="1"/>
    </xf>
    <xf numFmtId="0" fontId="37" fillId="0" borderId="6" xfId="10" applyFont="1" applyFill="1" applyBorder="1" applyAlignment="1">
      <alignment horizontal="center" vertical="center" wrapText="1"/>
    </xf>
    <xf numFmtId="167" fontId="53" fillId="0" borderId="6" xfId="24" applyNumberFormat="1" applyFont="1" applyFill="1" applyBorder="1" applyAlignment="1">
      <alignment horizontal="center" vertical="center" wrapText="1"/>
    </xf>
    <xf numFmtId="0" fontId="54" fillId="0" borderId="6" xfId="25" applyFont="1" applyFill="1" applyBorder="1" applyAlignment="1">
      <alignment horizontal="center" vertical="center" wrapText="1"/>
    </xf>
    <xf numFmtId="1" fontId="27" fillId="0" borderId="6" xfId="25" quotePrefix="1" applyNumberFormat="1" applyFont="1" applyFill="1" applyBorder="1" applyAlignment="1">
      <alignment horizontal="center" vertical="center" wrapText="1"/>
    </xf>
    <xf numFmtId="17" fontId="37" fillId="0" borderId="6" xfId="25" quotePrefix="1" applyNumberFormat="1" applyFont="1" applyFill="1" applyBorder="1" applyAlignment="1">
      <alignment horizontal="center" vertical="center" wrapText="1"/>
    </xf>
    <xf numFmtId="1" fontId="27" fillId="0" borderId="6" xfId="25" applyNumberFormat="1" applyFont="1" applyFill="1" applyBorder="1" applyAlignment="1">
      <alignment horizontal="center" vertical="center" wrapText="1"/>
    </xf>
    <xf numFmtId="0" fontId="56" fillId="0" borderId="6" xfId="25" applyFont="1" applyFill="1" applyBorder="1" applyAlignment="1">
      <alignment horizontal="center" vertical="center" wrapText="1"/>
    </xf>
    <xf numFmtId="0" fontId="56" fillId="0" borderId="6" xfId="25" applyFont="1" applyFill="1" applyBorder="1" applyAlignment="1">
      <alignment horizontal="left" vertical="center" wrapText="1"/>
    </xf>
    <xf numFmtId="167" fontId="56" fillId="0" borderId="6" xfId="24" applyNumberFormat="1" applyFont="1" applyFill="1" applyBorder="1" applyAlignment="1">
      <alignment horizontal="center" vertical="center" wrapText="1"/>
    </xf>
    <xf numFmtId="14" fontId="37" fillId="0" borderId="1" xfId="0" applyNumberFormat="1" applyFont="1" applyFill="1" applyBorder="1" applyAlignment="1">
      <alignment horizontal="center" vertical="center" wrapText="1"/>
    </xf>
    <xf numFmtId="167" fontId="56" fillId="0" borderId="5" xfId="24" applyNumberFormat="1" applyFont="1" applyFill="1" applyBorder="1" applyAlignment="1">
      <alignment horizontal="center" vertical="center" wrapText="1"/>
    </xf>
    <xf numFmtId="0" fontId="6" fillId="0" borderId="5" xfId="25" applyFont="1" applyFill="1" applyBorder="1" applyAlignment="1">
      <alignment horizontal="center" vertical="center" wrapText="1"/>
    </xf>
    <xf numFmtId="0" fontId="27" fillId="0" borderId="0" xfId="25" applyFont="1" applyFill="1" applyAlignment="1">
      <alignment horizontal="center" vertical="center" wrapText="1"/>
    </xf>
    <xf numFmtId="0" fontId="27" fillId="0" borderId="0" xfId="25" applyFont="1" applyFill="1" applyAlignment="1">
      <alignment horizontal="left" vertical="center" wrapText="1"/>
    </xf>
    <xf numFmtId="167" fontId="27" fillId="0" borderId="0" xfId="24" applyNumberFormat="1" applyFont="1" applyFill="1" applyAlignment="1">
      <alignment horizontal="center" vertical="center" wrapText="1"/>
    </xf>
    <xf numFmtId="1" fontId="27" fillId="0" borderId="0" xfId="25" applyNumberFormat="1" applyFont="1" applyFill="1" applyAlignment="1">
      <alignment horizontal="center" vertical="center" wrapText="1"/>
    </xf>
    <xf numFmtId="0" fontId="37" fillId="0" borderId="0" xfId="25" applyFont="1" applyFill="1" applyAlignment="1">
      <alignment horizontal="center" vertical="center" wrapText="1"/>
    </xf>
    <xf numFmtId="0" fontId="27" fillId="0" borderId="0" xfId="25" applyFont="1" applyAlignment="1">
      <alignment horizontal="center" vertical="center" wrapText="1"/>
    </xf>
    <xf numFmtId="0" fontId="27" fillId="0" borderId="0" xfId="25" applyFont="1" applyAlignment="1">
      <alignment horizontal="left" vertical="center" wrapText="1"/>
    </xf>
    <xf numFmtId="167" fontId="27" fillId="0" borderId="0" xfId="24" applyNumberFormat="1" applyFont="1" applyAlignment="1">
      <alignment horizontal="center" vertical="center" wrapText="1"/>
    </xf>
    <xf numFmtId="1" fontId="27" fillId="0" borderId="0" xfId="25" applyNumberFormat="1" applyFont="1" applyAlignment="1">
      <alignment horizontal="center" vertical="center" wrapText="1"/>
    </xf>
    <xf numFmtId="0" fontId="37" fillId="0" borderId="0" xfId="25" applyFont="1" applyAlignment="1">
      <alignment horizontal="center" vertical="center" wrapText="1"/>
    </xf>
    <xf numFmtId="3" fontId="12"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xf>
    <xf numFmtId="0" fontId="14" fillId="0" borderId="1" xfId="0" applyFont="1" applyBorder="1" applyAlignment="1">
      <alignment horizontal="center" vertical="center"/>
    </xf>
    <xf numFmtId="0" fontId="31" fillId="0" borderId="1" xfId="0" applyFont="1" applyBorder="1" applyAlignment="1">
      <alignment horizontal="center" vertical="center"/>
    </xf>
    <xf numFmtId="0" fontId="57" fillId="4" borderId="1" xfId="0" applyFont="1" applyFill="1" applyBorder="1" applyAlignment="1">
      <alignment vertical="center"/>
    </xf>
    <xf numFmtId="0" fontId="57" fillId="4" borderId="1" xfId="0" applyFont="1" applyFill="1" applyBorder="1" applyAlignment="1">
      <alignment horizontal="center" vertical="center"/>
    </xf>
    <xf numFmtId="0" fontId="57" fillId="0" borderId="1" xfId="0" applyFont="1" applyBorder="1" applyAlignment="1">
      <alignment vertical="center"/>
    </xf>
    <xf numFmtId="0" fontId="57" fillId="0" borderId="1" xfId="0" applyFont="1" applyBorder="1" applyAlignment="1">
      <alignment horizontal="center" vertical="center"/>
    </xf>
    <xf numFmtId="3" fontId="46" fillId="0" borderId="8" xfId="0" applyNumberFormat="1" applyFont="1" applyFill="1" applyBorder="1" applyAlignment="1">
      <alignment horizontal="center" vertical="center" wrapText="1"/>
    </xf>
    <xf numFmtId="0" fontId="47" fillId="0" borderId="8" xfId="0" applyFont="1" applyFill="1" applyBorder="1" applyAlignment="1">
      <alignment horizontal="justify" vertical="center" wrapText="1"/>
    </xf>
    <xf numFmtId="0" fontId="47" fillId="0" borderId="8" xfId="0" applyFont="1" applyFill="1" applyBorder="1" applyAlignment="1">
      <alignment vertical="center" wrapText="1"/>
    </xf>
    <xf numFmtId="3" fontId="46" fillId="0" borderId="6" xfId="0" applyNumberFormat="1" applyFont="1" applyFill="1" applyBorder="1" applyAlignment="1">
      <alignment horizontal="center" vertical="center" wrapText="1"/>
    </xf>
    <xf numFmtId="0" fontId="47" fillId="0" borderId="6" xfId="0" applyFont="1" applyFill="1" applyBorder="1" applyAlignment="1">
      <alignment horizontal="justify" vertical="center" wrapText="1"/>
    </xf>
    <xf numFmtId="0" fontId="47" fillId="0" borderId="6" xfId="0" applyFont="1" applyFill="1" applyBorder="1" applyAlignment="1">
      <alignment vertical="center" wrapText="1"/>
    </xf>
    <xf numFmtId="0" fontId="47" fillId="0" borderId="6" xfId="0" quotePrefix="1" applyFont="1" applyFill="1" applyBorder="1" applyAlignment="1">
      <alignment vertical="center" wrapText="1"/>
    </xf>
    <xf numFmtId="0" fontId="47" fillId="0" borderId="6"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5" xfId="0" applyFont="1" applyFill="1" applyBorder="1" applyAlignment="1">
      <alignment horizontal="justify" vertical="center" wrapText="1"/>
    </xf>
    <xf numFmtId="0" fontId="47" fillId="0" borderId="5" xfId="0" applyFont="1" applyFill="1" applyBorder="1" applyAlignment="1">
      <alignment vertical="center" wrapText="1"/>
    </xf>
    <xf numFmtId="9" fontId="47" fillId="0" borderId="5" xfId="0" applyNumberFormat="1" applyFont="1" applyFill="1" applyBorder="1" applyAlignment="1">
      <alignment vertical="center" wrapText="1"/>
    </xf>
    <xf numFmtId="3" fontId="46" fillId="0" borderId="14" xfId="0" applyNumberFormat="1" applyFont="1" applyFill="1" applyBorder="1" applyAlignment="1">
      <alignment horizontal="center" vertical="center" wrapText="1"/>
    </xf>
    <xf numFmtId="0" fontId="47" fillId="0" borderId="14" xfId="0" applyFont="1" applyFill="1" applyBorder="1" applyAlignment="1">
      <alignment horizontal="justify" vertical="center" wrapText="1"/>
    </xf>
    <xf numFmtId="0" fontId="47" fillId="0" borderId="14" xfId="0" applyFont="1" applyFill="1" applyBorder="1" applyAlignment="1">
      <alignment vertical="center" wrapText="1"/>
    </xf>
    <xf numFmtId="3" fontId="46" fillId="0" borderId="7" xfId="0" applyNumberFormat="1" applyFont="1" applyFill="1" applyBorder="1" applyAlignment="1">
      <alignment horizontal="center" vertical="center" wrapText="1"/>
    </xf>
    <xf numFmtId="0" fontId="47" fillId="0" borderId="7" xfId="0" applyFont="1" applyFill="1" applyBorder="1" applyAlignment="1">
      <alignment horizontal="justify" vertical="center" wrapText="1"/>
    </xf>
    <xf numFmtId="0" fontId="47" fillId="0" borderId="7" xfId="0" applyFont="1" applyFill="1" applyBorder="1" applyAlignment="1">
      <alignment vertical="center" wrapText="1"/>
    </xf>
    <xf numFmtId="0" fontId="47" fillId="0" borderId="14"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8" fillId="0" borderId="6" xfId="0" applyFont="1" applyBorder="1" applyAlignment="1">
      <alignment vertical="center" wrapText="1"/>
    </xf>
    <xf numFmtId="0" fontId="14" fillId="0" borderId="0" xfId="0" applyFont="1" applyAlignment="1">
      <alignment vertical="center" wrapText="1"/>
    </xf>
    <xf numFmtId="0" fontId="23" fillId="0" borderId="0" xfId="0" applyFont="1" applyAlignment="1">
      <alignment vertical="center" wrapText="1"/>
    </xf>
    <xf numFmtId="0" fontId="46" fillId="0" borderId="8" xfId="0" applyFont="1" applyFill="1" applyBorder="1" applyAlignment="1">
      <alignment horizontal="justify" vertical="center" wrapText="1"/>
    </xf>
    <xf numFmtId="0" fontId="46" fillId="0" borderId="8" xfId="0" quotePrefix="1" applyFont="1" applyFill="1" applyBorder="1" applyAlignment="1">
      <alignment horizontal="justify" vertical="center" wrapText="1"/>
    </xf>
    <xf numFmtId="0" fontId="46" fillId="0" borderId="8" xfId="0" applyFont="1" applyFill="1" applyBorder="1" applyAlignment="1">
      <alignment horizontal="center" vertical="center" wrapText="1"/>
    </xf>
    <xf numFmtId="0" fontId="46" fillId="0" borderId="8" xfId="0" applyFont="1" applyFill="1" applyBorder="1" applyAlignment="1">
      <alignment vertical="center" wrapText="1"/>
    </xf>
    <xf numFmtId="0" fontId="46" fillId="0" borderId="6" xfId="0" applyFont="1" applyFill="1" applyBorder="1" applyAlignment="1">
      <alignment horizontal="justify" vertical="center" wrapText="1"/>
    </xf>
    <xf numFmtId="0" fontId="46" fillId="0" borderId="6" xfId="0" quotePrefix="1" applyFont="1" applyFill="1" applyBorder="1" applyAlignment="1">
      <alignment horizontal="justify" vertical="center" wrapText="1"/>
    </xf>
    <xf numFmtId="0" fontId="46" fillId="0" borderId="6" xfId="0" applyFont="1" applyFill="1" applyBorder="1" applyAlignment="1">
      <alignment horizontal="center" vertical="center" wrapText="1"/>
    </xf>
    <xf numFmtId="0" fontId="46" fillId="0" borderId="6" xfId="0" applyFont="1" applyFill="1" applyBorder="1" applyAlignment="1">
      <alignment vertical="center" wrapText="1"/>
    </xf>
    <xf numFmtId="3" fontId="46" fillId="2" borderId="6" xfId="0" applyNumberFormat="1" applyFont="1" applyFill="1" applyBorder="1" applyAlignment="1">
      <alignment horizontal="center" vertical="center" wrapText="1"/>
    </xf>
    <xf numFmtId="0" fontId="46" fillId="0" borderId="6" xfId="0" applyFont="1" applyBorder="1" applyAlignment="1">
      <alignment horizontal="justify" vertical="center" wrapText="1"/>
    </xf>
    <xf numFmtId="0" fontId="46" fillId="0" borderId="6" xfId="0" applyFont="1" applyBorder="1" applyAlignment="1">
      <alignment horizontal="center" vertical="center" wrapText="1"/>
    </xf>
    <xf numFmtId="0" fontId="46" fillId="0" borderId="6" xfId="0" applyFont="1" applyBorder="1" applyAlignment="1">
      <alignment vertical="center" wrapText="1"/>
    </xf>
    <xf numFmtId="9" fontId="46" fillId="0" borderId="6" xfId="0" applyNumberFormat="1" applyFont="1" applyBorder="1" applyAlignment="1">
      <alignment horizontal="center" vertical="center" wrapText="1"/>
    </xf>
    <xf numFmtId="0" fontId="46" fillId="0" borderId="6" xfId="0" quotePrefix="1" applyFont="1" applyFill="1" applyBorder="1" applyAlignment="1">
      <alignment vertical="center" wrapText="1"/>
    </xf>
    <xf numFmtId="9" fontId="46" fillId="0" borderId="6" xfId="0" applyNumberFormat="1" applyFont="1" applyFill="1" applyBorder="1" applyAlignment="1">
      <alignment horizontal="center" vertical="center" wrapText="1"/>
    </xf>
    <xf numFmtId="0" fontId="46" fillId="0" borderId="6" xfId="0" applyFont="1" applyBorder="1" applyAlignment="1">
      <alignment horizontal="left" vertical="center" wrapText="1"/>
    </xf>
    <xf numFmtId="0" fontId="46" fillId="0" borderId="6" xfId="0" quotePrefix="1" applyFont="1" applyBorder="1" applyAlignment="1">
      <alignment vertical="center" wrapText="1"/>
    </xf>
    <xf numFmtId="3" fontId="46" fillId="2" borderId="5" xfId="0" applyNumberFormat="1" applyFont="1" applyFill="1" applyBorder="1" applyAlignment="1">
      <alignment horizontal="center" vertical="center" wrapText="1"/>
    </xf>
    <xf numFmtId="0" fontId="46" fillId="0" borderId="5" xfId="0" applyFont="1" applyBorder="1" applyAlignment="1">
      <alignment horizontal="justify" vertical="center" wrapText="1"/>
    </xf>
    <xf numFmtId="0" fontId="46" fillId="0" borderId="5" xfId="0" applyFont="1" applyBorder="1" applyAlignment="1">
      <alignment horizontal="center" vertical="center" wrapText="1"/>
    </xf>
    <xf numFmtId="0" fontId="46" fillId="0" borderId="5" xfId="0" applyFont="1" applyBorder="1" applyAlignment="1">
      <alignment vertical="center" wrapText="1"/>
    </xf>
    <xf numFmtId="0" fontId="46" fillId="0" borderId="5" xfId="0" quotePrefix="1" applyFont="1" applyBorder="1" applyAlignment="1">
      <alignment vertical="center" wrapText="1"/>
    </xf>
    <xf numFmtId="9" fontId="46" fillId="0" borderId="5" xfId="0" applyNumberFormat="1" applyFont="1" applyBorder="1" applyAlignment="1">
      <alignment horizontal="center" vertical="center" wrapText="1"/>
    </xf>
    <xf numFmtId="0" fontId="27" fillId="0" borderId="7" xfId="25" applyFont="1" applyFill="1" applyBorder="1" applyAlignment="1">
      <alignment horizontal="center" vertical="center" wrapText="1"/>
    </xf>
    <xf numFmtId="0" fontId="27" fillId="0" borderId="7" xfId="25" applyFont="1" applyFill="1" applyBorder="1" applyAlignment="1">
      <alignment horizontal="left" vertical="center" wrapText="1"/>
    </xf>
    <xf numFmtId="167" fontId="27" fillId="0" borderId="7" xfId="24" applyNumberFormat="1" applyFont="1" applyFill="1" applyBorder="1" applyAlignment="1">
      <alignment horizontal="center" vertical="center" wrapText="1"/>
    </xf>
    <xf numFmtId="0" fontId="6" fillId="0" borderId="7" xfId="25" applyFont="1" applyFill="1" applyBorder="1" applyAlignment="1">
      <alignment horizontal="center" vertical="center" wrapText="1"/>
    </xf>
    <xf numFmtId="0" fontId="34" fillId="4" borderId="1" xfId="25" applyFont="1" applyFill="1" applyBorder="1" applyAlignment="1">
      <alignment horizontal="center" vertical="center" wrapText="1"/>
    </xf>
    <xf numFmtId="0" fontId="35" fillId="0" borderId="0" xfId="0" applyFont="1" applyAlignment="1">
      <alignment horizontal="center" vertical="center"/>
    </xf>
    <xf numFmtId="168" fontId="12" fillId="4" borderId="1" xfId="36" applyNumberFormat="1" applyFont="1" applyFill="1" applyBorder="1" applyAlignment="1">
      <alignment horizontal="center" vertical="center" wrapText="1"/>
    </xf>
    <xf numFmtId="0" fontId="27" fillId="6" borderId="6" xfId="25" applyFont="1" applyFill="1" applyBorder="1" applyAlignment="1">
      <alignment horizontal="center" vertical="center" wrapText="1"/>
    </xf>
    <xf numFmtId="0" fontId="27" fillId="6" borderId="6" xfId="25" applyFont="1" applyFill="1" applyBorder="1" applyAlignment="1">
      <alignment horizontal="left" vertical="center" wrapText="1"/>
    </xf>
    <xf numFmtId="167" fontId="6" fillId="6" borderId="6" xfId="24" applyNumberFormat="1" applyFont="1" applyFill="1" applyBorder="1" applyAlignment="1">
      <alignment horizontal="center" vertical="center" wrapText="1"/>
    </xf>
    <xf numFmtId="167" fontId="27" fillId="6" borderId="6" xfId="24" applyNumberFormat="1" applyFont="1" applyFill="1" applyBorder="1" applyAlignment="1">
      <alignment horizontal="center" vertical="center" wrapText="1"/>
    </xf>
    <xf numFmtId="1" fontId="27" fillId="6" borderId="6" xfId="25" applyNumberFormat="1" applyFont="1" applyFill="1" applyBorder="1" applyAlignment="1">
      <alignment horizontal="center" vertical="center" wrapText="1"/>
    </xf>
    <xf numFmtId="17" fontId="37" fillId="6" borderId="6" xfId="25" applyNumberFormat="1" applyFont="1" applyFill="1" applyBorder="1" applyAlignment="1">
      <alignment horizontal="center" vertical="center" wrapText="1"/>
    </xf>
    <xf numFmtId="0" fontId="37" fillId="6" borderId="6" xfId="25" applyFont="1" applyFill="1" applyBorder="1" applyAlignment="1">
      <alignment horizontal="center" vertical="center" wrapText="1"/>
    </xf>
    <xf numFmtId="0" fontId="32" fillId="6" borderId="0" xfId="0" applyFont="1" applyFill="1" applyAlignment="1">
      <alignment horizontal="center" vertical="center" wrapText="1"/>
    </xf>
    <xf numFmtId="0" fontId="36" fillId="0" borderId="6" xfId="33" applyFont="1" applyFill="1" applyBorder="1" applyAlignment="1">
      <alignment horizontal="center" vertical="center" wrapText="1"/>
    </xf>
    <xf numFmtId="0" fontId="29" fillId="6" borderId="6" xfId="25" applyFont="1" applyFill="1" applyBorder="1" applyAlignment="1">
      <alignment horizontal="left" vertical="center" wrapText="1"/>
    </xf>
    <xf numFmtId="4" fontId="6" fillId="2" borderId="1" xfId="0" applyNumberFormat="1" applyFont="1" applyFill="1" applyBorder="1" applyAlignment="1">
      <alignment horizontal="center" vertical="center" wrapText="1"/>
    </xf>
    <xf numFmtId="4" fontId="5" fillId="2" borderId="0" xfId="0" applyNumberFormat="1" applyFont="1" applyFill="1" applyAlignment="1">
      <alignment horizontal="center" vertical="center" wrapText="1"/>
    </xf>
    <xf numFmtId="4" fontId="5"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0" xfId="0" applyNumberFormat="1" applyFont="1" applyAlignment="1">
      <alignment horizontal="center" vertical="center"/>
    </xf>
    <xf numFmtId="4" fontId="6" fillId="0" borderId="0" xfId="0" applyNumberFormat="1" applyFont="1" applyAlignment="1">
      <alignment horizontal="center" vertical="center" wrapText="1"/>
    </xf>
    <xf numFmtId="0" fontId="40" fillId="6" borderId="6" xfId="25" applyFont="1" applyFill="1" applyBorder="1" applyAlignment="1">
      <alignment horizontal="center" vertical="center" wrapText="1"/>
    </xf>
    <xf numFmtId="0" fontId="35" fillId="6" borderId="6" xfId="25" applyFont="1" applyFill="1" applyBorder="1" applyAlignment="1">
      <alignment horizontal="center" vertical="center" wrapText="1"/>
    </xf>
    <xf numFmtId="0" fontId="5" fillId="3" borderId="1" xfId="0" applyFont="1" applyFill="1" applyBorder="1" applyAlignment="1">
      <alignment horizontal="center" vertical="center" wrapText="1"/>
    </xf>
    <xf numFmtId="0" fontId="50" fillId="2" borderId="6" xfId="0" applyFont="1" applyFill="1" applyBorder="1" applyAlignment="1">
      <alignment horizontal="left" vertical="center" wrapText="1"/>
    </xf>
    <xf numFmtId="0" fontId="50" fillId="2" borderId="6" xfId="0" applyFont="1" applyFill="1" applyBorder="1" applyAlignment="1">
      <alignment horizontal="center" vertical="center" wrapText="1"/>
    </xf>
    <xf numFmtId="0" fontId="50" fillId="6" borderId="6" xfId="0" applyFont="1" applyFill="1" applyBorder="1" applyAlignment="1">
      <alignment horizontal="left" vertical="center" wrapText="1"/>
    </xf>
    <xf numFmtId="0" fontId="37" fillId="2" borderId="6" xfId="25" applyFont="1" applyFill="1" applyBorder="1" applyAlignment="1">
      <alignment horizontal="center" vertical="center" wrapText="1"/>
    </xf>
    <xf numFmtId="0" fontId="2" fillId="0" borderId="1" xfId="25" applyFont="1" applyFill="1" applyBorder="1" applyAlignment="1">
      <alignment horizontal="center" vertical="center" wrapText="1"/>
    </xf>
    <xf numFmtId="169" fontId="6" fillId="0" borderId="5" xfId="17" applyNumberFormat="1" applyFont="1" applyFill="1" applyBorder="1" applyAlignment="1">
      <alignment horizontal="center" vertical="center" wrapText="1"/>
    </xf>
    <xf numFmtId="1" fontId="6" fillId="0" borderId="5" xfId="17" applyNumberFormat="1" applyFont="1" applyFill="1" applyBorder="1" applyAlignment="1">
      <alignment horizontal="center" vertical="center" wrapText="1"/>
    </xf>
    <xf numFmtId="164" fontId="6" fillId="0" borderId="5" xfId="18" applyNumberFormat="1" applyFont="1" applyFill="1" applyBorder="1" applyAlignment="1">
      <alignment horizontal="right" vertical="center" wrapText="1"/>
    </xf>
    <xf numFmtId="164" fontId="5" fillId="0" borderId="5" xfId="18" applyNumberFormat="1" applyFont="1" applyFill="1" applyBorder="1" applyAlignment="1">
      <alignment horizontal="right" vertical="center" wrapText="1"/>
    </xf>
    <xf numFmtId="0" fontId="6" fillId="0" borderId="5" xfId="18" applyNumberFormat="1" applyFont="1" applyFill="1" applyBorder="1" applyAlignment="1">
      <alignment horizontal="center" vertical="center" wrapText="1"/>
    </xf>
    <xf numFmtId="171" fontId="6" fillId="0" borderId="5" xfId="18" applyNumberFormat="1" applyFont="1" applyFill="1" applyBorder="1" applyAlignment="1">
      <alignment horizontal="left" vertical="center" wrapText="1"/>
    </xf>
    <xf numFmtId="164" fontId="6" fillId="0" borderId="5" xfId="18" applyFont="1" applyFill="1" applyBorder="1" applyAlignment="1">
      <alignment horizontal="right" vertical="center" wrapText="1"/>
    </xf>
    <xf numFmtId="0" fontId="6" fillId="0" borderId="5" xfId="17" applyFont="1" applyFill="1" applyBorder="1" applyAlignment="1">
      <alignment horizontal="center" vertical="center" wrapText="1"/>
    </xf>
    <xf numFmtId="0" fontId="6" fillId="0" borderId="5" xfId="17" quotePrefix="1" applyFont="1" applyFill="1" applyBorder="1" applyAlignment="1">
      <alignment horizontal="left" vertical="center" wrapText="1"/>
    </xf>
    <xf numFmtId="169" fontId="6" fillId="0" borderId="8" xfId="17" applyNumberFormat="1" applyFont="1" applyFill="1" applyBorder="1" applyAlignment="1">
      <alignment horizontal="center" vertical="center" wrapText="1"/>
    </xf>
    <xf numFmtId="1" fontId="6" fillId="0" borderId="8" xfId="17" applyNumberFormat="1" applyFont="1" applyFill="1" applyBorder="1" applyAlignment="1">
      <alignment horizontal="center" vertical="center" wrapText="1"/>
    </xf>
    <xf numFmtId="164" fontId="6" fillId="0" borderId="8" xfId="18" applyNumberFormat="1" applyFont="1" applyFill="1" applyBorder="1" applyAlignment="1">
      <alignment horizontal="right" vertical="center" wrapText="1"/>
    </xf>
    <xf numFmtId="164" fontId="5" fillId="0" borderId="8" xfId="18" applyNumberFormat="1" applyFont="1" applyFill="1" applyBorder="1" applyAlignment="1">
      <alignment horizontal="right" vertical="center" wrapText="1"/>
    </xf>
    <xf numFmtId="0" fontId="6" fillId="0" borderId="8" xfId="18" applyNumberFormat="1" applyFont="1" applyFill="1" applyBorder="1" applyAlignment="1">
      <alignment horizontal="center" vertical="center" wrapText="1"/>
    </xf>
    <xf numFmtId="171" fontId="6" fillId="0" borderId="8" xfId="18" applyNumberFormat="1" applyFont="1" applyFill="1" applyBorder="1" applyAlignment="1">
      <alignment horizontal="left" vertical="center" wrapText="1"/>
    </xf>
    <xf numFmtId="164" fontId="6" fillId="0" borderId="8" xfId="18" applyFont="1" applyFill="1" applyBorder="1" applyAlignment="1">
      <alignment horizontal="right" vertical="center" wrapText="1"/>
    </xf>
    <xf numFmtId="0" fontId="6" fillId="0" borderId="8" xfId="17" applyFont="1" applyFill="1" applyBorder="1" applyAlignment="1">
      <alignment horizontal="center" vertical="center" wrapText="1"/>
    </xf>
    <xf numFmtId="0" fontId="6" fillId="0" borderId="8" xfId="17" applyFont="1" applyFill="1" applyBorder="1" applyAlignment="1">
      <alignment vertical="center" wrapText="1"/>
    </xf>
    <xf numFmtId="169" fontId="6" fillId="0" borderId="16" xfId="17" applyNumberFormat="1" applyFont="1" applyFill="1" applyBorder="1" applyAlignment="1">
      <alignment horizontal="center" vertical="center" wrapText="1"/>
    </xf>
    <xf numFmtId="0" fontId="6" fillId="0" borderId="16" xfId="17" applyFont="1" applyFill="1" applyBorder="1" applyAlignment="1">
      <alignment horizontal="center" vertical="center" wrapText="1"/>
    </xf>
    <xf numFmtId="164" fontId="6" fillId="0" borderId="16" xfId="18" applyNumberFormat="1" applyFont="1" applyFill="1" applyBorder="1" applyAlignment="1">
      <alignment horizontal="right" vertical="center" wrapText="1"/>
    </xf>
    <xf numFmtId="1" fontId="6" fillId="0" borderId="16" xfId="17" applyNumberFormat="1" applyFont="1" applyFill="1" applyBorder="1" applyAlignment="1">
      <alignment horizontal="center" vertical="center" wrapText="1"/>
    </xf>
    <xf numFmtId="0" fontId="6" fillId="0" borderId="16" xfId="17" applyFont="1" applyFill="1" applyBorder="1" applyAlignment="1">
      <alignment horizontal="left" vertical="center" wrapText="1"/>
    </xf>
    <xf numFmtId="164" fontId="6" fillId="0" borderId="16" xfId="18" applyFont="1" applyFill="1" applyBorder="1" applyAlignment="1">
      <alignment horizontal="right" vertical="center" wrapText="1"/>
    </xf>
    <xf numFmtId="0" fontId="6" fillId="0" borderId="6" xfId="17" applyFont="1" applyFill="1" applyBorder="1" applyAlignment="1">
      <alignment horizontal="center" vertical="center" wrapText="1"/>
    </xf>
    <xf numFmtId="0" fontId="6" fillId="0" borderId="16" xfId="17" applyFont="1" applyFill="1" applyBorder="1" applyAlignment="1">
      <alignment vertical="center" wrapText="1"/>
    </xf>
    <xf numFmtId="169" fontId="6" fillId="0" borderId="14" xfId="17" applyNumberFormat="1" applyFont="1" applyFill="1" applyBorder="1" applyAlignment="1">
      <alignment horizontal="center" vertical="center" wrapText="1"/>
    </xf>
    <xf numFmtId="0" fontId="6" fillId="0" borderId="14" xfId="17" applyFont="1" applyFill="1" applyBorder="1" applyAlignment="1">
      <alignment horizontal="center" vertical="center" wrapText="1"/>
    </xf>
    <xf numFmtId="164" fontId="6" fillId="0" borderId="14" xfId="18" applyNumberFormat="1" applyFont="1" applyFill="1" applyBorder="1" applyAlignment="1">
      <alignment horizontal="right" vertical="center" wrapText="1"/>
    </xf>
    <xf numFmtId="1" fontId="6" fillId="0" borderId="14" xfId="17" applyNumberFormat="1" applyFont="1" applyFill="1" applyBorder="1" applyAlignment="1">
      <alignment horizontal="center" vertical="center" wrapText="1"/>
    </xf>
    <xf numFmtId="0" fontId="6" fillId="0" borderId="14" xfId="17" applyFont="1" applyFill="1" applyBorder="1" applyAlignment="1">
      <alignment horizontal="left" vertical="center" wrapText="1"/>
    </xf>
    <xf numFmtId="164" fontId="6" fillId="0" borderId="14" xfId="18" applyFont="1" applyFill="1" applyBorder="1" applyAlignment="1">
      <alignment horizontal="right" vertical="center" wrapText="1"/>
    </xf>
    <xf numFmtId="0" fontId="6" fillId="0" borderId="14" xfId="17" applyFont="1" applyFill="1" applyBorder="1" applyAlignment="1">
      <alignment vertical="center" wrapText="1"/>
    </xf>
    <xf numFmtId="169" fontId="6" fillId="0" borderId="6" xfId="17" applyNumberFormat="1" applyFont="1" applyFill="1" applyBorder="1" applyAlignment="1">
      <alignment horizontal="center" vertical="center" wrapText="1"/>
    </xf>
    <xf numFmtId="164" fontId="6" fillId="0" borderId="6" xfId="18" applyNumberFormat="1" applyFont="1" applyFill="1" applyBorder="1" applyAlignment="1">
      <alignment horizontal="right" vertical="center" wrapText="1"/>
    </xf>
    <xf numFmtId="1" fontId="6" fillId="0" borderId="6" xfId="17" applyNumberFormat="1" applyFont="1" applyFill="1" applyBorder="1" applyAlignment="1">
      <alignment horizontal="center" vertical="center" wrapText="1"/>
    </xf>
    <xf numFmtId="0" fontId="6" fillId="0" borderId="6" xfId="17" applyFont="1" applyFill="1" applyBorder="1" applyAlignment="1">
      <alignment horizontal="left" vertical="center" wrapText="1"/>
    </xf>
    <xf numFmtId="164" fontId="6" fillId="0" borderId="6" xfId="18" applyFont="1" applyFill="1" applyBorder="1" applyAlignment="1">
      <alignment horizontal="right" vertical="center" wrapText="1"/>
    </xf>
    <xf numFmtId="0" fontId="6" fillId="0" borderId="6" xfId="17" applyFont="1" applyFill="1" applyBorder="1" applyAlignment="1">
      <alignment vertical="center" wrapText="1"/>
    </xf>
    <xf numFmtId="169" fontId="6" fillId="0" borderId="7" xfId="17" applyNumberFormat="1" applyFont="1" applyFill="1" applyBorder="1" applyAlignment="1">
      <alignment horizontal="center" vertical="center" wrapText="1"/>
    </xf>
    <xf numFmtId="0" fontId="6" fillId="0" borderId="7" xfId="17" applyFont="1" applyFill="1" applyBorder="1" applyAlignment="1">
      <alignment horizontal="center" vertical="center" wrapText="1"/>
    </xf>
    <xf numFmtId="164" fontId="6" fillId="0" borderId="7" xfId="18" applyNumberFormat="1" applyFont="1" applyFill="1" applyBorder="1" applyAlignment="1">
      <alignment horizontal="right" vertical="center" wrapText="1"/>
    </xf>
    <xf numFmtId="1" fontId="6" fillId="0" borderId="7" xfId="17" applyNumberFormat="1" applyFont="1" applyFill="1" applyBorder="1" applyAlignment="1">
      <alignment horizontal="center" vertical="center" wrapText="1"/>
    </xf>
    <xf numFmtId="0" fontId="6" fillId="0" borderId="7" xfId="17" applyFont="1" applyFill="1" applyBorder="1" applyAlignment="1">
      <alignment horizontal="left" vertical="center" wrapText="1"/>
    </xf>
    <xf numFmtId="164" fontId="6" fillId="0" borderId="7" xfId="18" applyFont="1" applyFill="1" applyBorder="1" applyAlignment="1">
      <alignment horizontal="right" vertical="center" wrapText="1"/>
    </xf>
    <xf numFmtId="0" fontId="6" fillId="0" borderId="7" xfId="17" applyFont="1" applyFill="1" applyBorder="1" applyAlignment="1">
      <alignment vertical="center" wrapText="1"/>
    </xf>
    <xf numFmtId="3" fontId="6" fillId="0" borderId="14" xfId="17" applyNumberFormat="1" applyFont="1" applyFill="1" applyBorder="1" applyAlignment="1">
      <alignment horizontal="center" vertical="center" wrapText="1"/>
    </xf>
    <xf numFmtId="3" fontId="6" fillId="0" borderId="6" xfId="17" applyNumberFormat="1" applyFont="1" applyFill="1" applyBorder="1" applyAlignment="1">
      <alignment horizontal="center" vertical="center" wrapText="1"/>
    </xf>
    <xf numFmtId="3" fontId="6" fillId="0" borderId="7" xfId="17" applyNumberFormat="1" applyFont="1" applyFill="1" applyBorder="1" applyAlignment="1">
      <alignment horizontal="center" vertical="center" wrapText="1"/>
    </xf>
    <xf numFmtId="0" fontId="6" fillId="0" borderId="0" xfId="42" applyFont="1" applyFill="1"/>
    <xf numFmtId="0" fontId="6" fillId="0" borderId="0" xfId="42" applyFont="1" applyFill="1" applyAlignment="1">
      <alignment vertical="center" wrapText="1"/>
    </xf>
    <xf numFmtId="0" fontId="6" fillId="0" borderId="15" xfId="42" applyFont="1" applyFill="1" applyBorder="1" applyAlignment="1">
      <alignment horizontal="center" vertical="center" wrapText="1"/>
    </xf>
    <xf numFmtId="0" fontId="6" fillId="0" borderId="17" xfId="42" applyFont="1" applyFill="1" applyBorder="1" applyAlignment="1">
      <alignment horizontal="center" vertical="center" wrapText="1"/>
    </xf>
    <xf numFmtId="169" fontId="6" fillId="0" borderId="17" xfId="42" applyNumberFormat="1" applyFont="1" applyFill="1" applyBorder="1" applyAlignment="1">
      <alignment horizontal="center" vertical="center" wrapText="1"/>
    </xf>
    <xf numFmtId="170" fontId="6" fillId="0" borderId="17" xfId="42" applyNumberFormat="1" applyFont="1" applyFill="1" applyBorder="1" applyAlignment="1">
      <alignment horizontal="right" vertical="center" wrapText="1"/>
    </xf>
    <xf numFmtId="1" fontId="6" fillId="0" borderId="17" xfId="42" applyNumberFormat="1" applyFont="1" applyFill="1" applyBorder="1" applyAlignment="1">
      <alignment horizontal="center" vertical="center" wrapText="1"/>
    </xf>
    <xf numFmtId="0" fontId="6" fillId="0" borderId="17" xfId="42" applyFont="1" applyFill="1" applyBorder="1" applyAlignment="1">
      <alignment horizontal="left" vertical="center" wrapText="1"/>
    </xf>
    <xf numFmtId="0" fontId="6" fillId="0" borderId="17" xfId="42" applyFont="1" applyFill="1" applyBorder="1" applyAlignment="1">
      <alignment vertical="center" wrapText="1"/>
    </xf>
    <xf numFmtId="0" fontId="6" fillId="0" borderId="0" xfId="42" applyFont="1" applyFill="1" applyAlignment="1">
      <alignment horizontal="center" vertical="center" wrapText="1"/>
    </xf>
    <xf numFmtId="14" fontId="6" fillId="0" borderId="0" xfId="42" applyNumberFormat="1" applyFont="1" applyFill="1" applyAlignment="1">
      <alignment horizontal="center" vertical="center" wrapText="1"/>
    </xf>
    <xf numFmtId="1" fontId="6" fillId="0" borderId="0" xfId="42" applyNumberFormat="1" applyFont="1" applyFill="1" applyAlignment="1">
      <alignment horizontal="center" vertical="center" wrapText="1"/>
    </xf>
    <xf numFmtId="164" fontId="6" fillId="0" borderId="0" xfId="38" applyNumberFormat="1" applyFont="1" applyFill="1" applyAlignment="1">
      <alignment horizontal="right" vertical="center" wrapText="1"/>
    </xf>
    <xf numFmtId="170" fontId="6" fillId="0" borderId="0" xfId="42" applyNumberFormat="1" applyFont="1" applyFill="1" applyAlignment="1">
      <alignment horizontal="right" vertical="center" wrapText="1"/>
    </xf>
    <xf numFmtId="0" fontId="6" fillId="0" borderId="0" xfId="42" applyFont="1" applyFill="1" applyAlignment="1">
      <alignment horizontal="left" vertical="center" wrapText="1"/>
    </xf>
    <xf numFmtId="0" fontId="14" fillId="0" borderId="0" xfId="42" applyFont="1" applyAlignment="1">
      <alignment vertical="center" wrapText="1"/>
    </xf>
    <xf numFmtId="0" fontId="14" fillId="0" borderId="0" xfId="42" applyFont="1" applyAlignment="1">
      <alignment horizontal="center" vertical="center" wrapText="1"/>
    </xf>
    <xf numFmtId="14" fontId="6" fillId="0" borderId="5" xfId="42" applyNumberFormat="1" applyFont="1" applyFill="1" applyBorder="1" applyAlignment="1">
      <alignment horizontal="center" vertical="center" wrapText="1"/>
    </xf>
    <xf numFmtId="0" fontId="6" fillId="0" borderId="5" xfId="42" applyFont="1" applyFill="1" applyBorder="1" applyAlignment="1">
      <alignment horizontal="center" vertical="center" wrapText="1"/>
    </xf>
    <xf numFmtId="169" fontId="6" fillId="0" borderId="5" xfId="42" applyNumberFormat="1" applyFont="1" applyBorder="1" applyAlignment="1">
      <alignment horizontal="center" vertical="center" wrapText="1"/>
    </xf>
    <xf numFmtId="0" fontId="6" fillId="0" borderId="5" xfId="42" applyFont="1" applyBorder="1" applyAlignment="1">
      <alignment horizontal="center" vertical="center" wrapText="1"/>
    </xf>
    <xf numFmtId="164" fontId="6" fillId="0" borderId="5" xfId="38" applyFont="1" applyBorder="1" applyAlignment="1">
      <alignment horizontal="center" vertical="center" wrapText="1"/>
    </xf>
    <xf numFmtId="164" fontId="6" fillId="0" borderId="5" xfId="38" applyFont="1" applyFill="1" applyBorder="1" applyAlignment="1">
      <alignment horizontal="right" vertical="center" wrapText="1"/>
    </xf>
    <xf numFmtId="164" fontId="6" fillId="0" borderId="5" xfId="38" applyFont="1" applyFill="1" applyBorder="1" applyAlignment="1">
      <alignment horizontal="center" vertical="center" wrapText="1"/>
    </xf>
    <xf numFmtId="0" fontId="6" fillId="0" borderId="5" xfId="42" applyFont="1" applyBorder="1" applyAlignment="1">
      <alignment horizontal="left" vertical="center" wrapText="1"/>
    </xf>
    <xf numFmtId="14" fontId="6" fillId="0" borderId="6" xfId="42" applyNumberFormat="1" applyFont="1" applyFill="1" applyBorder="1" applyAlignment="1">
      <alignment horizontal="center" vertical="center" wrapText="1"/>
    </xf>
    <xf numFmtId="169" fontId="6" fillId="0" borderId="6" xfId="42" applyNumberFormat="1" applyFont="1" applyBorder="1" applyAlignment="1">
      <alignment horizontal="center" vertical="center" wrapText="1"/>
    </xf>
    <xf numFmtId="0" fontId="6" fillId="0" borderId="6" xfId="42" applyFont="1" applyBorder="1" applyAlignment="1">
      <alignment horizontal="center" vertical="center" wrapText="1"/>
    </xf>
    <xf numFmtId="164" fontId="6" fillId="0" borderId="6" xfId="38" applyFont="1" applyBorder="1" applyAlignment="1">
      <alignment horizontal="center" vertical="center" wrapText="1"/>
    </xf>
    <xf numFmtId="164" fontId="6" fillId="0" borderId="6" xfId="38" applyFont="1" applyFill="1" applyBorder="1" applyAlignment="1">
      <alignment horizontal="right" vertical="center" wrapText="1"/>
    </xf>
    <xf numFmtId="164" fontId="6" fillId="0" borderId="6" xfId="38" applyFont="1" applyFill="1" applyBorder="1" applyAlignment="1">
      <alignment horizontal="center" vertical="center" wrapText="1"/>
    </xf>
    <xf numFmtId="0" fontId="6" fillId="0" borderId="6" xfId="42" applyFont="1" applyBorder="1" applyAlignment="1">
      <alignment horizontal="left" vertical="center" wrapText="1"/>
    </xf>
    <xf numFmtId="169" fontId="6" fillId="0" borderId="6" xfId="42" applyNumberFormat="1" applyFont="1" applyFill="1" applyBorder="1" applyAlignment="1">
      <alignment horizontal="center" vertical="center" wrapText="1"/>
    </xf>
    <xf numFmtId="0" fontId="6" fillId="0" borderId="6" xfId="38" applyNumberFormat="1" applyFont="1" applyFill="1" applyBorder="1" applyAlignment="1">
      <alignment horizontal="center" vertical="center" wrapText="1"/>
    </xf>
    <xf numFmtId="0" fontId="6" fillId="0" borderId="6" xfId="42" applyFont="1" applyFill="1" applyBorder="1" applyAlignment="1">
      <alignment horizontal="left" vertical="center" wrapText="1"/>
    </xf>
    <xf numFmtId="0" fontId="6" fillId="0" borderId="6" xfId="42" applyFont="1" applyFill="1" applyBorder="1" applyAlignment="1">
      <alignment vertical="center" wrapText="1"/>
    </xf>
    <xf numFmtId="0" fontId="6" fillId="7" borderId="6" xfId="42" applyFont="1" applyFill="1" applyBorder="1" applyAlignment="1">
      <alignment horizontal="left" vertical="center" wrapText="1"/>
    </xf>
    <xf numFmtId="169" fontId="6" fillId="7" borderId="6" xfId="42" applyNumberFormat="1" applyFont="1" applyFill="1" applyBorder="1" applyAlignment="1">
      <alignment horizontal="center" vertical="center" wrapText="1"/>
    </xf>
    <xf numFmtId="0" fontId="6" fillId="7" borderId="6" xfId="42" applyFont="1" applyFill="1" applyBorder="1" applyAlignment="1">
      <alignment horizontal="center" vertical="center" wrapText="1"/>
    </xf>
    <xf numFmtId="164" fontId="6" fillId="7" borderId="6" xfId="38" applyFont="1" applyFill="1" applyBorder="1" applyAlignment="1">
      <alignment horizontal="center" vertical="center" wrapText="1"/>
    </xf>
    <xf numFmtId="0" fontId="6" fillId="7" borderId="6" xfId="38" applyNumberFormat="1" applyFont="1" applyFill="1" applyBorder="1" applyAlignment="1">
      <alignment horizontal="center" vertical="center" wrapText="1"/>
    </xf>
    <xf numFmtId="0" fontId="6" fillId="7" borderId="6" xfId="42" applyFont="1" applyFill="1" applyBorder="1" applyAlignment="1">
      <alignment vertical="center" wrapText="1"/>
    </xf>
    <xf numFmtId="169" fontId="6" fillId="0" borderId="6" xfId="38" applyNumberFormat="1" applyFont="1" applyFill="1" applyBorder="1" applyAlignment="1">
      <alignment horizontal="center" vertical="center" wrapText="1"/>
    </xf>
    <xf numFmtId="0" fontId="6" fillId="0" borderId="6" xfId="42" quotePrefix="1" applyFont="1" applyFill="1" applyBorder="1" applyAlignment="1">
      <alignment horizontal="left" vertical="center" wrapText="1"/>
    </xf>
    <xf numFmtId="0" fontId="6" fillId="0" borderId="6" xfId="42" quotePrefix="1" applyFont="1" applyFill="1" applyBorder="1" applyAlignment="1">
      <alignment vertical="center" wrapText="1"/>
    </xf>
    <xf numFmtId="0" fontId="6" fillId="0" borderId="8" xfId="42" applyFont="1" applyFill="1" applyBorder="1" applyAlignment="1">
      <alignment horizontal="center" vertical="center" wrapText="1"/>
    </xf>
    <xf numFmtId="164" fontId="6" fillId="0" borderId="8" xfId="38" applyFont="1" applyFill="1" applyBorder="1" applyAlignment="1">
      <alignment horizontal="right" vertical="center" wrapText="1"/>
    </xf>
    <xf numFmtId="0" fontId="6" fillId="0" borderId="8" xfId="42" applyFont="1" applyFill="1" applyBorder="1" applyAlignment="1">
      <alignment vertical="center" wrapText="1"/>
    </xf>
    <xf numFmtId="0" fontId="14" fillId="0" borderId="0" xfId="42" applyFont="1" applyFill="1" applyAlignment="1">
      <alignment vertical="center" wrapText="1"/>
    </xf>
    <xf numFmtId="0" fontId="14" fillId="0" borderId="0" xfId="42" applyFont="1" applyFill="1"/>
    <xf numFmtId="0" fontId="6" fillId="0" borderId="18" xfId="42" applyFont="1" applyFill="1" applyBorder="1" applyAlignment="1">
      <alignment horizontal="center" vertical="center" wrapText="1"/>
    </xf>
    <xf numFmtId="169" fontId="6" fillId="0" borderId="18" xfId="42" applyNumberFormat="1" applyFont="1" applyFill="1" applyBorder="1" applyAlignment="1">
      <alignment horizontal="center" vertical="center" wrapText="1"/>
    </xf>
    <xf numFmtId="172" fontId="6" fillId="0" borderId="0" xfId="38" applyNumberFormat="1" applyFont="1" applyFill="1" applyAlignment="1">
      <alignment horizontal="right" vertical="center" wrapText="1"/>
    </xf>
    <xf numFmtId="169" fontId="6" fillId="0" borderId="5" xfId="42" applyNumberFormat="1" applyFont="1" applyFill="1" applyBorder="1" applyAlignment="1">
      <alignment horizontal="center" vertical="center" wrapText="1"/>
    </xf>
    <xf numFmtId="169" fontId="6" fillId="0" borderId="6" xfId="42" quotePrefix="1" applyNumberFormat="1" applyFont="1" applyFill="1" applyBorder="1" applyAlignment="1">
      <alignment horizontal="center" vertical="center" wrapText="1"/>
    </xf>
    <xf numFmtId="0" fontId="6" fillId="0" borderId="6" xfId="42" quotePrefix="1" applyFont="1" applyFill="1" applyBorder="1" applyAlignment="1">
      <alignment horizontal="center" vertical="center" wrapText="1"/>
    </xf>
    <xf numFmtId="0" fontId="6" fillId="0" borderId="18" xfId="42" applyFont="1" applyFill="1" applyBorder="1" applyAlignment="1">
      <alignment horizontal="left" vertical="center" wrapText="1"/>
    </xf>
    <xf numFmtId="0" fontId="61" fillId="0" borderId="6" xfId="42" applyFont="1" applyFill="1" applyBorder="1" applyAlignment="1">
      <alignment horizontal="center" vertical="center" wrapText="1"/>
    </xf>
    <xf numFmtId="1" fontId="6" fillId="0" borderId="6" xfId="42" applyNumberFormat="1" applyFont="1" applyFill="1" applyBorder="1" applyAlignment="1">
      <alignment horizontal="center" vertical="center" wrapText="1"/>
    </xf>
    <xf numFmtId="0" fontId="6" fillId="0" borderId="0" xfId="42" applyFont="1" applyFill="1" applyAlignment="1">
      <alignment horizontal="right" vertical="center" wrapText="1"/>
    </xf>
    <xf numFmtId="164" fontId="6" fillId="0" borderId="5" xfId="38" applyFont="1" applyFill="1" applyBorder="1" applyAlignment="1">
      <alignment vertical="center" wrapText="1"/>
    </xf>
    <xf numFmtId="0" fontId="6" fillId="0" borderId="5" xfId="42" applyFont="1" applyFill="1" applyBorder="1" applyAlignment="1">
      <alignment vertical="center" wrapText="1"/>
    </xf>
    <xf numFmtId="164" fontId="6" fillId="0" borderId="6" xfId="38" applyFont="1" applyFill="1" applyBorder="1" applyAlignment="1">
      <alignment vertical="center" wrapText="1"/>
    </xf>
    <xf numFmtId="164" fontId="6" fillId="0" borderId="8" xfId="38" applyFont="1" applyFill="1" applyBorder="1" applyAlignment="1">
      <alignment vertical="center" wrapText="1"/>
    </xf>
    <xf numFmtId="0" fontId="22" fillId="0" borderId="0" xfId="42" applyFont="1" applyFill="1" applyBorder="1" applyAlignment="1">
      <alignment horizontal="right" vertical="center" wrapText="1"/>
    </xf>
    <xf numFmtId="0" fontId="22" fillId="0" borderId="0" xfId="42" applyFont="1" applyFill="1" applyBorder="1" applyAlignment="1">
      <alignment vertical="center" wrapText="1"/>
    </xf>
    <xf numFmtId="0" fontId="6" fillId="0" borderId="5" xfId="51" applyFont="1" applyFill="1" applyBorder="1" applyAlignment="1">
      <alignment horizontal="left" vertical="center" wrapText="1"/>
    </xf>
    <xf numFmtId="173" fontId="6" fillId="0" borderId="5" xfId="51" applyNumberFormat="1" applyFont="1" applyFill="1" applyBorder="1" applyAlignment="1">
      <alignment horizontal="center" vertical="center" wrapText="1"/>
    </xf>
    <xf numFmtId="164" fontId="6" fillId="0" borderId="5" xfId="38" applyNumberFormat="1" applyFont="1" applyFill="1" applyBorder="1" applyAlignment="1">
      <alignment horizontal="right" vertical="center" wrapText="1"/>
    </xf>
    <xf numFmtId="0" fontId="6" fillId="0" borderId="5" xfId="51" applyFont="1" applyFill="1" applyBorder="1" applyAlignment="1">
      <alignment horizontal="center" vertical="center" wrapText="1"/>
    </xf>
    <xf numFmtId="0" fontId="6" fillId="0" borderId="5" xfId="51" applyFont="1" applyFill="1" applyBorder="1" applyAlignment="1">
      <alignment vertical="center" wrapText="1"/>
    </xf>
    <xf numFmtId="0" fontId="5" fillId="0" borderId="6" xfId="51" applyFont="1" applyFill="1" applyBorder="1" applyAlignment="1">
      <alignment horizontal="left" vertical="center" wrapText="1"/>
    </xf>
    <xf numFmtId="0" fontId="6" fillId="0" borderId="6" xfId="51" applyFont="1" applyFill="1" applyBorder="1" applyAlignment="1">
      <alignment horizontal="left" vertical="center" wrapText="1"/>
    </xf>
    <xf numFmtId="173" fontId="6" fillId="0" borderId="6" xfId="51" applyNumberFormat="1" applyFont="1" applyFill="1" applyBorder="1" applyAlignment="1">
      <alignment horizontal="center" vertical="center" wrapText="1"/>
    </xf>
    <xf numFmtId="164" fontId="6" fillId="0" borderId="6" xfId="38" applyNumberFormat="1" applyFont="1" applyFill="1" applyBorder="1" applyAlignment="1">
      <alignment horizontal="right" vertical="center" wrapText="1"/>
    </xf>
    <xf numFmtId="0" fontId="6" fillId="0" borderId="6" xfId="51" applyFont="1" applyFill="1" applyBorder="1" applyAlignment="1">
      <alignment vertical="center" wrapText="1"/>
    </xf>
    <xf numFmtId="0" fontId="6" fillId="0" borderId="6" xfId="51" applyFont="1" applyFill="1" applyBorder="1" applyAlignment="1">
      <alignment horizontal="center" vertical="center" wrapText="1"/>
    </xf>
    <xf numFmtId="0" fontId="61" fillId="0" borderId="6" xfId="51" applyFont="1" applyFill="1" applyBorder="1" applyAlignment="1">
      <alignment horizontal="left" vertical="center" wrapText="1"/>
    </xf>
    <xf numFmtId="0" fontId="6" fillId="0" borderId="6" xfId="42" applyFont="1" applyFill="1" applyBorder="1" applyAlignment="1">
      <alignment horizontal="justify" vertical="center" wrapText="1"/>
    </xf>
    <xf numFmtId="49" fontId="6" fillId="0" borderId="6" xfId="38" applyNumberFormat="1" applyFont="1" applyFill="1" applyBorder="1" applyAlignment="1">
      <alignment horizontal="center" vertical="center" wrapText="1"/>
    </xf>
    <xf numFmtId="0" fontId="6" fillId="0" borderId="6" xfId="51" quotePrefix="1" applyFont="1" applyFill="1" applyBorder="1" applyAlignment="1">
      <alignment horizontal="left" vertical="center" wrapText="1"/>
    </xf>
    <xf numFmtId="164" fontId="6" fillId="0" borderId="6" xfId="38" applyFont="1" applyFill="1" applyBorder="1" applyAlignment="1">
      <alignment horizontal="left" vertical="center" wrapText="1"/>
    </xf>
    <xf numFmtId="0" fontId="5" fillId="0" borderId="13" xfId="51" applyFont="1" applyFill="1" applyBorder="1" applyAlignment="1">
      <alignment horizontal="center" vertical="center" wrapText="1"/>
    </xf>
    <xf numFmtId="0" fontId="6" fillId="0" borderId="0" xfId="51" applyFont="1" applyFill="1" applyBorder="1" applyAlignment="1">
      <alignment horizontal="left" vertical="center" wrapText="1"/>
    </xf>
    <xf numFmtId="0" fontId="6" fillId="0" borderId="0" xfId="51" applyFont="1" applyFill="1" applyBorder="1" applyAlignment="1">
      <alignment horizontal="center" vertical="center" wrapText="1"/>
    </xf>
    <xf numFmtId="172" fontId="6" fillId="0" borderId="0" xfId="38" applyNumberFormat="1" applyFont="1" applyFill="1" applyBorder="1" applyAlignment="1">
      <alignment horizontal="center" vertical="center" wrapText="1"/>
    </xf>
    <xf numFmtId="0" fontId="6" fillId="0" borderId="0" xfId="51" applyFont="1" applyFill="1" applyBorder="1" applyAlignment="1">
      <alignment vertical="center" wrapText="1"/>
    </xf>
    <xf numFmtId="172" fontId="6" fillId="0" borderId="0" xfId="38" applyNumberFormat="1" applyFont="1" applyFill="1" applyAlignment="1">
      <alignment horizontal="center" vertical="center"/>
    </xf>
    <xf numFmtId="0" fontId="5" fillId="0" borderId="0" xfId="42" applyFont="1" applyFill="1" applyAlignment="1">
      <alignment vertical="center" wrapText="1"/>
    </xf>
    <xf numFmtId="0" fontId="6" fillId="0" borderId="0" xfId="42" applyFont="1" applyFill="1" applyAlignment="1">
      <alignment horizontal="center" vertical="center"/>
    </xf>
    <xf numFmtId="172" fontId="6" fillId="0" borderId="0" xfId="38" applyNumberFormat="1" applyFont="1" applyFill="1" applyAlignment="1">
      <alignment horizontal="center"/>
    </xf>
    <xf numFmtId="0" fontId="5" fillId="0" borderId="0" xfId="42" applyFont="1" applyFill="1"/>
    <xf numFmtId="0" fontId="61" fillId="0" borderId="13" xfId="51" applyFont="1" applyFill="1" applyBorder="1" applyAlignment="1">
      <alignment horizontal="right" vertical="center" wrapText="1"/>
    </xf>
    <xf numFmtId="172" fontId="6" fillId="0" borderId="0" xfId="38" applyNumberFormat="1" applyFont="1" applyFill="1" applyBorder="1" applyAlignment="1">
      <alignment horizontal="center" vertical="center"/>
    </xf>
    <xf numFmtId="0" fontId="6" fillId="0" borderId="5" xfId="42" applyFont="1" applyFill="1" applyBorder="1" applyAlignment="1">
      <alignment horizontal="left" vertical="center" wrapText="1"/>
    </xf>
    <xf numFmtId="0" fontId="6" fillId="0" borderId="6" xfId="51" applyFont="1" applyFill="1" applyBorder="1" applyAlignment="1">
      <alignment horizontal="center" vertical="center"/>
    </xf>
    <xf numFmtId="0" fontId="6" fillId="0" borderId="8" xfId="51" applyFont="1" applyFill="1" applyBorder="1" applyAlignment="1">
      <alignment vertical="center" wrapText="1"/>
    </xf>
    <xf numFmtId="0" fontId="61" fillId="0" borderId="16" xfId="51" applyFont="1" applyFill="1" applyBorder="1" applyAlignment="1">
      <alignment vertical="center"/>
    </xf>
    <xf numFmtId="0" fontId="6" fillId="0" borderId="0" xfId="42" applyFont="1" applyFill="1" applyAlignment="1">
      <alignment vertical="center"/>
    </xf>
    <xf numFmtId="0" fontId="14" fillId="0" borderId="0" xfId="42" applyFont="1"/>
    <xf numFmtId="0" fontId="6" fillId="0" borderId="8" xfId="51" applyFont="1" applyFill="1" applyBorder="1" applyAlignment="1">
      <alignment horizontal="left" vertical="center" wrapText="1"/>
    </xf>
    <xf numFmtId="4" fontId="6" fillId="0" borderId="6" xfId="51" applyNumberFormat="1" applyFont="1" applyFill="1" applyBorder="1" applyAlignment="1">
      <alignment vertical="center" wrapText="1"/>
    </xf>
    <xf numFmtId="49" fontId="6" fillId="0" borderId="6" xfId="51" applyNumberFormat="1" applyFont="1" applyFill="1" applyBorder="1" applyAlignment="1">
      <alignment vertical="center" wrapText="1"/>
    </xf>
    <xf numFmtId="4" fontId="6" fillId="0" borderId="6" xfId="42" applyNumberFormat="1" applyFont="1" applyFill="1" applyBorder="1" applyAlignment="1">
      <alignment vertical="center" wrapText="1"/>
    </xf>
    <xf numFmtId="0" fontId="6" fillId="0" borderId="8" xfId="51" applyFont="1" applyFill="1" applyBorder="1" applyAlignment="1">
      <alignment horizontal="center" vertical="center" wrapText="1"/>
    </xf>
    <xf numFmtId="164" fontId="5" fillId="0" borderId="13" xfId="38" applyFont="1" applyFill="1" applyBorder="1" applyAlignment="1">
      <alignment horizontal="right" vertical="center" wrapText="1"/>
    </xf>
    <xf numFmtId="0" fontId="6" fillId="0" borderId="0" xfId="51" applyFont="1" applyFill="1" applyAlignment="1">
      <alignment vertical="center" wrapText="1"/>
    </xf>
    <xf numFmtId="164" fontId="6" fillId="0" borderId="0" xfId="38" applyFont="1" applyFill="1" applyBorder="1" applyAlignment="1">
      <alignment horizontal="right" vertical="center"/>
    </xf>
    <xf numFmtId="0" fontId="6" fillId="0" borderId="16" xfId="42" applyFont="1" applyFill="1" applyBorder="1" applyAlignment="1">
      <alignment horizontal="center" vertical="center" wrapText="1"/>
    </xf>
    <xf numFmtId="0" fontId="6" fillId="0" borderId="7" xfId="44" applyFont="1" applyFill="1" applyBorder="1" applyAlignment="1">
      <alignment horizontal="center" vertical="center" wrapText="1"/>
    </xf>
    <xf numFmtId="0" fontId="6" fillId="0" borderId="7" xfId="42" applyFont="1" applyFill="1" applyBorder="1" applyAlignment="1">
      <alignment horizontal="center" vertical="center" wrapText="1"/>
    </xf>
    <xf numFmtId="0" fontId="6" fillId="0" borderId="6" xfId="42" quotePrefix="1" applyNumberFormat="1" applyFont="1" applyFill="1" applyBorder="1" applyAlignment="1">
      <alignment horizontal="center" vertical="center" wrapText="1"/>
    </xf>
    <xf numFmtId="0" fontId="6" fillId="0" borderId="14" xfId="42" quotePrefix="1" applyNumberFormat="1" applyFont="1" applyFill="1" applyBorder="1" applyAlignment="1">
      <alignment horizontal="center" vertical="center" wrapText="1"/>
    </xf>
    <xf numFmtId="0" fontId="6" fillId="0" borderId="7" xfId="42" quotePrefix="1" applyNumberFormat="1" applyFont="1" applyFill="1" applyBorder="1" applyAlignment="1">
      <alignment horizontal="center" vertical="center" wrapText="1"/>
    </xf>
    <xf numFmtId="0" fontId="6" fillId="0" borderId="14" xfId="43" applyFont="1" applyFill="1" applyBorder="1" applyAlignment="1">
      <alignment horizontal="center" vertical="center" wrapText="1"/>
    </xf>
    <xf numFmtId="0" fontId="6" fillId="0" borderId="6" xfId="43" applyFont="1" applyFill="1" applyBorder="1" applyAlignment="1">
      <alignment horizontal="center" vertical="center" wrapText="1"/>
    </xf>
    <xf numFmtId="0" fontId="6" fillId="0" borderId="7" xfId="43" applyFont="1" applyFill="1" applyBorder="1" applyAlignment="1">
      <alignment horizontal="center" vertical="center" wrapText="1"/>
    </xf>
    <xf numFmtId="0" fontId="6" fillId="0" borderId="14" xfId="42" applyFont="1" applyFill="1" applyBorder="1" applyAlignment="1">
      <alignment horizontal="center" vertical="center" wrapText="1"/>
    </xf>
    <xf numFmtId="0" fontId="6" fillId="0" borderId="6" xfId="42" applyFont="1" applyFill="1" applyBorder="1" applyAlignment="1">
      <alignment horizontal="center" vertical="center"/>
    </xf>
    <xf numFmtId="3" fontId="6" fillId="0" borderId="6" xfId="43" applyNumberFormat="1" applyFont="1" applyFill="1" applyBorder="1" applyAlignment="1">
      <alignment horizontal="center" vertical="center" wrapText="1"/>
    </xf>
    <xf numFmtId="3" fontId="6" fillId="0" borderId="14" xfId="43" applyNumberFormat="1" applyFont="1" applyFill="1" applyBorder="1" applyAlignment="1">
      <alignment horizontal="center" vertical="center" wrapText="1"/>
    </xf>
    <xf numFmtId="0" fontId="6" fillId="0" borderId="6" xfId="50" applyFont="1" applyFill="1" applyBorder="1" applyAlignment="1">
      <alignment vertical="center" wrapText="1"/>
    </xf>
    <xf numFmtId="0" fontId="6" fillId="0" borderId="6" xfId="50" applyFont="1" applyFill="1" applyBorder="1" applyAlignment="1">
      <alignment horizontal="center" vertical="center" wrapText="1"/>
    </xf>
    <xf numFmtId="3" fontId="6" fillId="0" borderId="7" xfId="43" applyNumberFormat="1" applyFont="1" applyFill="1" applyBorder="1" applyAlignment="1">
      <alignment horizontal="center" vertical="center" wrapText="1"/>
    </xf>
    <xf numFmtId="170" fontId="6" fillId="0" borderId="6" xfId="46" applyNumberFormat="1" applyFont="1" applyFill="1" applyBorder="1" applyAlignment="1">
      <alignment vertical="center" wrapText="1"/>
    </xf>
    <xf numFmtId="0" fontId="6" fillId="0" borderId="6" xfId="48" applyFont="1" applyFill="1" applyBorder="1" applyAlignment="1">
      <alignment horizontal="center" vertical="center" wrapText="1"/>
    </xf>
    <xf numFmtId="0" fontId="6" fillId="0" borderId="6" xfId="48" applyFont="1" applyFill="1" applyBorder="1" applyAlignment="1">
      <alignment vertical="center" wrapText="1"/>
    </xf>
    <xf numFmtId="0" fontId="6" fillId="0" borderId="6" xfId="46" applyFont="1" applyFill="1" applyBorder="1" applyAlignment="1">
      <alignment horizontal="center" vertical="center" wrapText="1"/>
    </xf>
    <xf numFmtId="0" fontId="6" fillId="0" borderId="6" xfId="46" applyFont="1" applyFill="1" applyBorder="1" applyAlignment="1">
      <alignment vertical="center" wrapText="1"/>
    </xf>
    <xf numFmtId="0" fontId="6" fillId="0" borderId="0" xfId="42" applyFont="1" applyFill="1" applyBorder="1" applyAlignment="1">
      <alignment horizontal="center" vertical="center" wrapText="1"/>
    </xf>
    <xf numFmtId="0" fontId="6" fillId="0" borderId="0" xfId="42" applyFont="1" applyFill="1" applyBorder="1" applyAlignment="1">
      <alignment vertical="center" wrapText="1"/>
    </xf>
    <xf numFmtId="0" fontId="6" fillId="0" borderId="6" xfId="56" applyFont="1" applyFill="1" applyBorder="1" applyAlignment="1">
      <alignment horizontal="left" vertical="center" wrapText="1"/>
    </xf>
    <xf numFmtId="0" fontId="5" fillId="0" borderId="6" xfId="42" applyFont="1" applyFill="1" applyBorder="1" applyAlignment="1">
      <alignment horizontal="left" vertical="center" wrapText="1"/>
    </xf>
    <xf numFmtId="0" fontId="6" fillId="0" borderId="7" xfId="42" applyFont="1" applyFill="1" applyBorder="1" applyAlignment="1">
      <alignment horizontal="left" vertical="center" wrapText="1"/>
    </xf>
    <xf numFmtId="0" fontId="6" fillId="0" borderId="14" xfId="42" applyFont="1" applyFill="1" applyBorder="1" applyAlignment="1">
      <alignment horizontal="left" vertical="center" wrapText="1"/>
    </xf>
    <xf numFmtId="173" fontId="61" fillId="0" borderId="6" xfId="51" applyNumberFormat="1" applyFont="1" applyFill="1" applyBorder="1" applyAlignment="1">
      <alignment horizontal="left" vertical="center" wrapText="1"/>
    </xf>
    <xf numFmtId="0" fontId="6" fillId="0" borderId="0" xfId="42" applyFont="1" applyFill="1" applyAlignment="1">
      <alignment horizontal="left" vertical="center"/>
    </xf>
    <xf numFmtId="0" fontId="6" fillId="0" borderId="6" xfId="42" applyFont="1" applyFill="1" applyBorder="1" applyAlignment="1">
      <alignment horizontal="left" vertical="center"/>
    </xf>
    <xf numFmtId="173" fontId="6" fillId="0" borderId="6" xfId="42" applyNumberFormat="1" applyFont="1" applyFill="1" applyBorder="1" applyAlignment="1">
      <alignment horizontal="left" vertical="center" wrapText="1"/>
    </xf>
    <xf numFmtId="0" fontId="22" fillId="0" borderId="6" xfId="42" applyFont="1" applyFill="1" applyBorder="1" applyAlignment="1">
      <alignment horizontal="left" vertical="center" wrapText="1"/>
    </xf>
    <xf numFmtId="0" fontId="22" fillId="0" borderId="6" xfId="42" applyFont="1" applyFill="1" applyBorder="1" applyAlignment="1">
      <alignment horizontal="center" vertical="center" wrapText="1"/>
    </xf>
    <xf numFmtId="0" fontId="61" fillId="0" borderId="6" xfId="42" applyFont="1" applyFill="1" applyBorder="1" applyAlignment="1">
      <alignment horizontal="left" vertical="center" wrapText="1"/>
    </xf>
    <xf numFmtId="4" fontId="6" fillId="0" borderId="6" xfId="42" applyNumberFormat="1" applyFont="1" applyFill="1" applyBorder="1" applyAlignment="1">
      <alignment horizontal="left" vertical="center" wrapText="1"/>
    </xf>
    <xf numFmtId="0" fontId="61" fillId="0" borderId="7" xfId="51" applyFont="1" applyFill="1" applyBorder="1" applyAlignment="1">
      <alignment horizontal="left" vertical="center" wrapText="1"/>
    </xf>
    <xf numFmtId="173" fontId="61" fillId="0" borderId="7" xfId="51" applyNumberFormat="1" applyFont="1" applyFill="1" applyBorder="1" applyAlignment="1">
      <alignment horizontal="left" vertical="center" wrapText="1"/>
    </xf>
    <xf numFmtId="0" fontId="22" fillId="0" borderId="7" xfId="42" applyFont="1" applyFill="1" applyBorder="1" applyAlignment="1">
      <alignment horizontal="center" vertical="center" wrapText="1"/>
    </xf>
    <xf numFmtId="0" fontId="61" fillId="0" borderId="7" xfId="42" applyFont="1" applyFill="1" applyBorder="1" applyAlignment="1">
      <alignment horizontal="left" vertical="center" wrapText="1"/>
    </xf>
    <xf numFmtId="0" fontId="61" fillId="0" borderId="7" xfId="42" applyFont="1" applyFill="1" applyBorder="1" applyAlignment="1">
      <alignment horizontal="center" vertical="center" wrapText="1"/>
    </xf>
    <xf numFmtId="0" fontId="6" fillId="0" borderId="0" xfId="51" applyFont="1" applyFill="1" applyAlignment="1">
      <alignment horizontal="left" vertical="center" wrapText="1"/>
    </xf>
    <xf numFmtId="0" fontId="5" fillId="0" borderId="0" xfId="51" applyFont="1" applyFill="1" applyBorder="1" applyAlignment="1">
      <alignment vertical="center" wrapText="1"/>
    </xf>
    <xf numFmtId="164" fontId="5" fillId="3" borderId="13" xfId="18" applyNumberFormat="1" applyFont="1" applyFill="1" applyBorder="1" applyAlignment="1">
      <alignment horizontal="center" vertical="center" wrapText="1"/>
    </xf>
    <xf numFmtId="0" fontId="5" fillId="4" borderId="1" xfId="17" applyFont="1" applyFill="1" applyBorder="1" applyAlignment="1">
      <alignment horizontal="center" vertical="center" wrapText="1"/>
    </xf>
    <xf numFmtId="0" fontId="5" fillId="4" borderId="1" xfId="17" applyFont="1" applyFill="1" applyBorder="1" applyAlignment="1">
      <alignment vertical="center" wrapText="1"/>
    </xf>
    <xf numFmtId="170" fontId="5" fillId="4" borderId="1" xfId="17" applyNumberFormat="1" applyFont="1" applyFill="1" applyBorder="1" applyAlignment="1">
      <alignment horizontal="center" vertical="center" wrapText="1"/>
    </xf>
    <xf numFmtId="164" fontId="5" fillId="4" borderId="1" xfId="18" applyFont="1" applyFill="1" applyBorder="1" applyAlignment="1">
      <alignment horizontal="right" vertical="center" wrapText="1"/>
    </xf>
    <xf numFmtId="170" fontId="5" fillId="4" borderId="1" xfId="17" applyNumberFormat="1" applyFont="1" applyFill="1" applyBorder="1" applyAlignment="1">
      <alignment horizontal="left" vertical="center" wrapText="1"/>
    </xf>
    <xf numFmtId="164" fontId="5" fillId="4" borderId="1" xfId="18" applyNumberFormat="1" applyFont="1" applyFill="1" applyBorder="1" applyAlignment="1">
      <alignment horizontal="right" vertical="center" wrapText="1"/>
    </xf>
    <xf numFmtId="1" fontId="5" fillId="4" borderId="1" xfId="17" applyNumberFormat="1" applyFont="1" applyFill="1" applyBorder="1" applyAlignment="1">
      <alignment horizontal="center" vertical="center" wrapText="1"/>
    </xf>
    <xf numFmtId="0" fontId="5" fillId="4" borderId="6" xfId="17" applyFont="1" applyFill="1" applyBorder="1" applyAlignment="1">
      <alignment horizontal="center" vertical="center" wrapText="1"/>
    </xf>
    <xf numFmtId="169" fontId="5" fillId="4" borderId="1" xfId="17" applyNumberFormat="1" applyFont="1" applyFill="1" applyBorder="1" applyAlignment="1">
      <alignment horizontal="center" vertical="center" wrapText="1"/>
    </xf>
    <xf numFmtId="0" fontId="5" fillId="4" borderId="13" xfId="17" applyFont="1" applyFill="1" applyBorder="1" applyAlignment="1">
      <alignment horizontal="center" vertical="center" wrapText="1"/>
    </xf>
    <xf numFmtId="0" fontId="5" fillId="4" borderId="13" xfId="17" applyFont="1" applyFill="1" applyBorder="1" applyAlignment="1">
      <alignment vertical="center" wrapText="1"/>
    </xf>
    <xf numFmtId="0" fontId="5" fillId="4" borderId="14" xfId="17" applyFont="1" applyFill="1" applyBorder="1" applyAlignment="1">
      <alignment horizontal="center" vertical="center" wrapText="1"/>
    </xf>
    <xf numFmtId="164" fontId="5" fillId="4" borderId="13" xfId="18" applyFont="1" applyFill="1" applyBorder="1" applyAlignment="1">
      <alignment horizontal="right" vertical="center" wrapText="1"/>
    </xf>
    <xf numFmtId="170" fontId="5" fillId="4" borderId="13" xfId="17" applyNumberFormat="1" applyFont="1" applyFill="1" applyBorder="1" applyAlignment="1">
      <alignment horizontal="left" vertical="center" wrapText="1"/>
    </xf>
    <xf numFmtId="170" fontId="5" fillId="4" borderId="13" xfId="17" applyNumberFormat="1" applyFont="1" applyFill="1" applyBorder="1" applyAlignment="1">
      <alignment horizontal="center" vertical="center" wrapText="1"/>
    </xf>
    <xf numFmtId="164" fontId="5" fillId="4" borderId="13" xfId="18" applyNumberFormat="1" applyFont="1" applyFill="1" applyBorder="1" applyAlignment="1">
      <alignment horizontal="right" vertical="center" wrapText="1"/>
    </xf>
    <xf numFmtId="1" fontId="5" fillId="4" borderId="13" xfId="17" applyNumberFormat="1" applyFont="1" applyFill="1" applyBorder="1" applyAlignment="1">
      <alignment horizontal="center" vertical="center" wrapText="1"/>
    </xf>
    <xf numFmtId="169" fontId="5" fillId="4" borderId="13" xfId="17" applyNumberFormat="1" applyFont="1" applyFill="1" applyBorder="1" applyAlignment="1">
      <alignment horizontal="center" vertical="center" wrapText="1"/>
    </xf>
    <xf numFmtId="0" fontId="5" fillId="4" borderId="1" xfId="42" applyFont="1" applyFill="1" applyBorder="1" applyAlignment="1">
      <alignment horizontal="center" vertical="center" wrapText="1"/>
    </xf>
    <xf numFmtId="170" fontId="5" fillId="4" borderId="1" xfId="42" applyNumberFormat="1" applyFont="1" applyFill="1" applyBorder="1" applyAlignment="1">
      <alignment horizontal="right" vertical="center" wrapText="1"/>
    </xf>
    <xf numFmtId="170" fontId="5" fillId="4" borderId="1" xfId="42" applyNumberFormat="1" applyFont="1" applyFill="1" applyBorder="1" applyAlignment="1">
      <alignment horizontal="left" vertical="center" wrapText="1"/>
    </xf>
    <xf numFmtId="1" fontId="5" fillId="4" borderId="1" xfId="42" applyNumberFormat="1" applyFont="1" applyFill="1" applyBorder="1" applyAlignment="1">
      <alignment horizontal="center" vertical="center" wrapText="1"/>
    </xf>
    <xf numFmtId="14" fontId="5" fillId="4" borderId="1" xfId="42" applyNumberFormat="1" applyFont="1" applyFill="1" applyBorder="1" applyAlignment="1">
      <alignment horizontal="center" vertical="center" wrapText="1"/>
    </xf>
    <xf numFmtId="0" fontId="6" fillId="4" borderId="1" xfId="42" applyFont="1" applyFill="1" applyBorder="1" applyAlignment="1">
      <alignment horizontal="center" vertical="center" wrapText="1"/>
    </xf>
    <xf numFmtId="14" fontId="6" fillId="4" borderId="1" xfId="42" applyNumberFormat="1" applyFont="1" applyFill="1" applyBorder="1" applyAlignment="1">
      <alignment horizontal="center" vertical="center" wrapText="1"/>
    </xf>
    <xf numFmtId="0" fontId="5" fillId="4" borderId="13" xfId="42" applyFont="1" applyFill="1" applyBorder="1" applyAlignment="1">
      <alignment horizontal="center" vertical="center" wrapText="1"/>
    </xf>
    <xf numFmtId="0" fontId="5" fillId="4" borderId="13" xfId="42" applyFont="1" applyFill="1" applyBorder="1" applyAlignment="1">
      <alignment vertical="center" wrapText="1"/>
    </xf>
    <xf numFmtId="170" fontId="5" fillId="4" borderId="13" xfId="42" applyNumberFormat="1" applyFont="1" applyFill="1" applyBorder="1" applyAlignment="1">
      <alignment horizontal="center" vertical="center" wrapText="1"/>
    </xf>
    <xf numFmtId="170" fontId="5" fillId="4" borderId="13" xfId="42" applyNumberFormat="1" applyFont="1" applyFill="1" applyBorder="1" applyAlignment="1">
      <alignment horizontal="right" vertical="center" wrapText="1"/>
    </xf>
    <xf numFmtId="170" fontId="5" fillId="4" borderId="13" xfId="42" applyNumberFormat="1" applyFont="1" applyFill="1" applyBorder="1" applyAlignment="1">
      <alignment horizontal="left" vertical="center" wrapText="1"/>
    </xf>
    <xf numFmtId="169" fontId="5" fillId="4" borderId="13" xfId="42" applyNumberFormat="1" applyFont="1" applyFill="1" applyBorder="1" applyAlignment="1">
      <alignment horizontal="center" vertical="center" wrapText="1"/>
    </xf>
    <xf numFmtId="1" fontId="5" fillId="4" borderId="13" xfId="42" applyNumberFormat="1" applyFont="1" applyFill="1" applyBorder="1" applyAlignment="1">
      <alignment horizontal="center" vertical="center" wrapText="1"/>
    </xf>
    <xf numFmtId="0" fontId="5" fillId="4" borderId="17" xfId="42" applyFont="1" applyFill="1" applyBorder="1" applyAlignment="1">
      <alignment horizontal="center" vertical="center" wrapText="1"/>
    </xf>
    <xf numFmtId="0" fontId="5" fillId="4" borderId="17" xfId="42" applyFont="1" applyFill="1" applyBorder="1" applyAlignment="1">
      <alignment vertical="center" wrapText="1"/>
    </xf>
    <xf numFmtId="170" fontId="5" fillId="4" borderId="17" xfId="42" applyNumberFormat="1" applyFont="1" applyFill="1" applyBorder="1" applyAlignment="1">
      <alignment horizontal="right" vertical="center" wrapText="1"/>
    </xf>
    <xf numFmtId="170" fontId="5" fillId="4" borderId="17" xfId="42" applyNumberFormat="1" applyFont="1" applyFill="1" applyBorder="1" applyAlignment="1">
      <alignment horizontal="left" vertical="center" wrapText="1"/>
    </xf>
    <xf numFmtId="169" fontId="5" fillId="4" borderId="17" xfId="42" applyNumberFormat="1" applyFont="1" applyFill="1" applyBorder="1" applyAlignment="1">
      <alignment horizontal="right" vertical="center" wrapText="1"/>
    </xf>
    <xf numFmtId="14" fontId="5" fillId="4" borderId="17" xfId="42" applyNumberFormat="1" applyFont="1" applyFill="1" applyBorder="1" applyAlignment="1">
      <alignment horizontal="center" vertical="center" wrapText="1"/>
    </xf>
    <xf numFmtId="0" fontId="6" fillId="4" borderId="17" xfId="42" applyFont="1" applyFill="1" applyBorder="1" applyAlignment="1">
      <alignment horizontal="center" vertical="center" wrapText="1"/>
    </xf>
    <xf numFmtId="170" fontId="6" fillId="0" borderId="6" xfId="42" applyNumberFormat="1" applyFont="1" applyFill="1" applyBorder="1" applyAlignment="1">
      <alignment horizontal="left" vertical="center" wrapText="1"/>
    </xf>
    <xf numFmtId="1" fontId="6" fillId="0" borderId="6" xfId="42" applyNumberFormat="1" applyFont="1" applyFill="1" applyBorder="1" applyAlignment="1">
      <alignment horizontal="center" vertical="center"/>
    </xf>
    <xf numFmtId="0" fontId="14" fillId="0" borderId="6" xfId="42" applyFont="1" applyFill="1" applyBorder="1" applyAlignment="1">
      <alignment horizontal="center" vertical="center" wrapText="1"/>
    </xf>
    <xf numFmtId="0" fontId="14" fillId="0" borderId="6" xfId="42" applyFont="1" applyFill="1" applyBorder="1" applyAlignment="1">
      <alignment vertical="center" wrapText="1"/>
    </xf>
    <xf numFmtId="0" fontId="14" fillId="0" borderId="6" xfId="42" applyFont="1" applyFill="1" applyBorder="1" applyAlignment="1">
      <alignment horizontal="left" vertical="center" wrapText="1"/>
    </xf>
    <xf numFmtId="164" fontId="14" fillId="0" borderId="6" xfId="38" applyFont="1" applyFill="1" applyBorder="1" applyAlignment="1">
      <alignment horizontal="right" vertical="center" wrapText="1"/>
    </xf>
    <xf numFmtId="169" fontId="14" fillId="0" borderId="6" xfId="42" applyNumberFormat="1" applyFont="1" applyFill="1" applyBorder="1" applyAlignment="1">
      <alignment horizontal="center" vertical="center" wrapText="1"/>
    </xf>
    <xf numFmtId="0" fontId="14" fillId="5" borderId="6" xfId="42" applyFont="1" applyFill="1" applyBorder="1" applyAlignment="1">
      <alignment vertical="center" wrapText="1"/>
    </xf>
    <xf numFmtId="0" fontId="14" fillId="0" borderId="6" xfId="42" applyFont="1" applyFill="1" applyBorder="1" applyAlignment="1">
      <alignment wrapText="1"/>
    </xf>
    <xf numFmtId="169" fontId="14" fillId="0" borderId="6" xfId="42" applyNumberFormat="1" applyFont="1" applyFill="1" applyBorder="1" applyAlignment="1">
      <alignment horizontal="center" wrapText="1"/>
    </xf>
    <xf numFmtId="164" fontId="14" fillId="0" borderId="6" xfId="38" applyFont="1" applyFill="1" applyBorder="1" applyAlignment="1">
      <alignment horizontal="right" wrapText="1"/>
    </xf>
    <xf numFmtId="0" fontId="14" fillId="5" borderId="6" xfId="42" applyFont="1" applyFill="1" applyBorder="1"/>
    <xf numFmtId="0" fontId="14" fillId="0" borderId="6" xfId="42" applyFont="1" applyFill="1" applyBorder="1"/>
    <xf numFmtId="0" fontId="14" fillId="0" borderId="6" xfId="42" applyFont="1" applyFill="1" applyBorder="1" applyAlignment="1">
      <alignment horizontal="right" vertical="center" wrapText="1"/>
    </xf>
    <xf numFmtId="0" fontId="61" fillId="4" borderId="8" xfId="42" applyFont="1" applyFill="1" applyBorder="1" applyAlignment="1">
      <alignment horizontal="center" vertical="center" wrapText="1"/>
    </xf>
    <xf numFmtId="0" fontId="61" fillId="4" borderId="8" xfId="42" applyFont="1" applyFill="1" applyBorder="1" applyAlignment="1">
      <alignment vertical="center" wrapText="1"/>
    </xf>
    <xf numFmtId="170" fontId="61" fillId="4" borderId="8" xfId="42" applyNumberFormat="1" applyFont="1" applyFill="1" applyBorder="1" applyAlignment="1">
      <alignment horizontal="left" vertical="center" wrapText="1"/>
    </xf>
    <xf numFmtId="164" fontId="61" fillId="4" borderId="8" xfId="38" applyFont="1" applyFill="1" applyBorder="1" applyAlignment="1">
      <alignment horizontal="right" vertical="center" wrapText="1"/>
    </xf>
    <xf numFmtId="170" fontId="61" fillId="4" borderId="8" xfId="42" applyNumberFormat="1" applyFont="1" applyFill="1" applyBorder="1" applyAlignment="1">
      <alignment horizontal="center" vertical="center" wrapText="1"/>
    </xf>
    <xf numFmtId="169" fontId="61" fillId="4" borderId="8" xfId="42" applyNumberFormat="1" applyFont="1" applyFill="1" applyBorder="1" applyAlignment="1">
      <alignment horizontal="center" vertical="center" wrapText="1"/>
    </xf>
    <xf numFmtId="1" fontId="61" fillId="4" borderId="8" xfId="42" applyNumberFormat="1" applyFont="1" applyFill="1" applyBorder="1" applyAlignment="1">
      <alignment horizontal="center" vertical="center" wrapText="1"/>
    </xf>
    <xf numFmtId="0" fontId="22" fillId="4" borderId="0" xfId="42" applyFont="1" applyFill="1" applyAlignment="1">
      <alignment horizontal="center" vertical="center" wrapText="1"/>
    </xf>
    <xf numFmtId="0" fontId="61" fillId="4" borderId="6" xfId="42" applyFont="1" applyFill="1" applyBorder="1" applyAlignment="1">
      <alignment horizontal="center" vertical="center" wrapText="1"/>
    </xf>
    <xf numFmtId="0" fontId="61" fillId="4" borderId="6" xfId="42" applyFont="1" applyFill="1" applyBorder="1" applyAlignment="1">
      <alignment vertical="center" wrapText="1"/>
    </xf>
    <xf numFmtId="0" fontId="61" fillId="4" borderId="6" xfId="42" applyFont="1" applyFill="1" applyBorder="1" applyAlignment="1">
      <alignment horizontal="left" vertical="center" wrapText="1"/>
    </xf>
    <xf numFmtId="164" fontId="61" fillId="4" borderId="6" xfId="38" applyFont="1" applyFill="1" applyBorder="1" applyAlignment="1">
      <alignment horizontal="right" vertical="center" wrapText="1"/>
    </xf>
    <xf numFmtId="170" fontId="61" fillId="4" borderId="6" xfId="42" applyNumberFormat="1" applyFont="1" applyFill="1" applyBorder="1" applyAlignment="1">
      <alignment horizontal="left" vertical="center" wrapText="1"/>
    </xf>
    <xf numFmtId="170" fontId="61" fillId="4" borderId="6" xfId="42" applyNumberFormat="1" applyFont="1" applyFill="1" applyBorder="1" applyAlignment="1">
      <alignment horizontal="right" vertical="center" wrapText="1"/>
    </xf>
    <xf numFmtId="169" fontId="61" fillId="4" borderId="6" xfId="42" applyNumberFormat="1" applyFont="1" applyFill="1" applyBorder="1" applyAlignment="1">
      <alignment horizontal="center" vertical="center" wrapText="1"/>
    </xf>
    <xf numFmtId="14" fontId="61" fillId="4" borderId="6" xfId="42" applyNumberFormat="1" applyFont="1" applyFill="1" applyBorder="1" applyAlignment="1">
      <alignment horizontal="center" vertical="center" wrapText="1"/>
    </xf>
    <xf numFmtId="0" fontId="61" fillId="4" borderId="0" xfId="42" applyFont="1" applyFill="1" applyAlignment="1">
      <alignment horizontal="center" vertical="center" wrapText="1"/>
    </xf>
    <xf numFmtId="1" fontId="61" fillId="4" borderId="6" xfId="42" applyNumberFormat="1" applyFont="1" applyFill="1" applyBorder="1" applyAlignment="1">
      <alignment horizontal="center" vertical="center" wrapText="1"/>
    </xf>
    <xf numFmtId="1" fontId="22" fillId="4" borderId="6" xfId="42" applyNumberFormat="1" applyFont="1" applyFill="1" applyBorder="1" applyAlignment="1">
      <alignment horizontal="center" vertical="center" wrapText="1"/>
    </xf>
    <xf numFmtId="0" fontId="5" fillId="4" borderId="1" xfId="42" applyFont="1" applyFill="1" applyBorder="1" applyAlignment="1">
      <alignment horizontal="left" vertical="center" wrapText="1"/>
    </xf>
    <xf numFmtId="164" fontId="5" fillId="4" borderId="1" xfId="38" applyFont="1" applyFill="1" applyBorder="1" applyAlignment="1">
      <alignment horizontal="right" vertical="center" wrapText="1"/>
    </xf>
    <xf numFmtId="0" fontId="5" fillId="4" borderId="0" xfId="42" applyFont="1" applyFill="1" applyAlignment="1">
      <alignment horizontal="center" vertical="center" wrapText="1"/>
    </xf>
    <xf numFmtId="0" fontId="6" fillId="3" borderId="0" xfId="42" applyFont="1" applyFill="1" applyAlignment="1">
      <alignment horizontal="center" vertical="center" wrapText="1"/>
    </xf>
    <xf numFmtId="0" fontId="6" fillId="0" borderId="19" xfId="42" applyFont="1" applyFill="1" applyBorder="1" applyAlignment="1">
      <alignment horizontal="center" vertical="center" wrapText="1"/>
    </xf>
    <xf numFmtId="0" fontId="6" fillId="0" borderId="19" xfId="42" applyFont="1" applyFill="1" applyBorder="1" applyAlignment="1">
      <alignment horizontal="left" vertical="center" wrapText="1"/>
    </xf>
    <xf numFmtId="170" fontId="6" fillId="0" borderId="19" xfId="42" applyNumberFormat="1" applyFont="1" applyFill="1" applyBorder="1" applyAlignment="1">
      <alignment horizontal="right" vertical="center" wrapText="1"/>
    </xf>
    <xf numFmtId="169" fontId="6" fillId="0" borderId="19" xfId="42" applyNumberFormat="1" applyFont="1" applyFill="1" applyBorder="1" applyAlignment="1">
      <alignment horizontal="center" vertical="center" wrapText="1"/>
    </xf>
    <xf numFmtId="164" fontId="6" fillId="0" borderId="7" xfId="38" applyFont="1" applyFill="1" applyBorder="1" applyAlignment="1">
      <alignment horizontal="right" vertical="center" wrapText="1"/>
    </xf>
    <xf numFmtId="169" fontId="6" fillId="0" borderId="7" xfId="42" applyNumberFormat="1" applyFont="1" applyFill="1" applyBorder="1" applyAlignment="1">
      <alignment horizontal="center" vertical="center" wrapText="1"/>
    </xf>
    <xf numFmtId="14" fontId="6" fillId="0" borderId="7" xfId="42" applyNumberFormat="1" applyFont="1" applyFill="1" applyBorder="1" applyAlignment="1">
      <alignment horizontal="center" vertical="center" wrapText="1"/>
    </xf>
    <xf numFmtId="170" fontId="6" fillId="0" borderId="6" xfId="42" applyNumberFormat="1" applyFont="1" applyFill="1" applyBorder="1" applyAlignment="1">
      <alignment horizontal="right" vertical="center" wrapText="1"/>
    </xf>
    <xf numFmtId="170" fontId="6" fillId="0" borderId="18" xfId="42" applyNumberFormat="1" applyFont="1" applyFill="1" applyBorder="1" applyAlignment="1">
      <alignment horizontal="right" vertical="center" wrapText="1"/>
    </xf>
    <xf numFmtId="164" fontId="6" fillId="0" borderId="14" xfId="38" applyFont="1" applyFill="1" applyBorder="1" applyAlignment="1">
      <alignment horizontal="right" vertical="center" wrapText="1"/>
    </xf>
    <xf numFmtId="169" fontId="6" fillId="0" borderId="14" xfId="42" applyNumberFormat="1" applyFont="1" applyFill="1" applyBorder="1" applyAlignment="1">
      <alignment horizontal="center" vertical="center" wrapText="1"/>
    </xf>
    <xf numFmtId="14" fontId="6" fillId="0" borderId="14" xfId="42" applyNumberFormat="1" applyFont="1" applyFill="1" applyBorder="1" applyAlignment="1">
      <alignment horizontal="center" vertical="center" wrapText="1"/>
    </xf>
    <xf numFmtId="170" fontId="6" fillId="0" borderId="5" xfId="42" applyNumberFormat="1" applyFont="1" applyFill="1" applyBorder="1" applyAlignment="1">
      <alignment horizontal="right" vertical="center" wrapText="1"/>
    </xf>
    <xf numFmtId="169" fontId="5" fillId="4" borderId="1" xfId="42" applyNumberFormat="1" applyFont="1" applyFill="1" applyBorder="1" applyAlignment="1">
      <alignment horizontal="right" vertical="center" wrapText="1"/>
    </xf>
    <xf numFmtId="176" fontId="5" fillId="4" borderId="1" xfId="38" applyNumberFormat="1" applyFont="1" applyFill="1" applyBorder="1" applyAlignment="1">
      <alignment horizontal="right" vertical="center" wrapText="1"/>
    </xf>
    <xf numFmtId="169" fontId="6" fillId="4" borderId="1" xfId="42" applyNumberFormat="1" applyFont="1" applyFill="1" applyBorder="1" applyAlignment="1">
      <alignment horizontal="center" vertical="center" wrapText="1"/>
    </xf>
    <xf numFmtId="0" fontId="61" fillId="4" borderId="8" xfId="42" applyFont="1" applyFill="1" applyBorder="1" applyAlignment="1">
      <alignment horizontal="left" vertical="center" wrapText="1"/>
    </xf>
    <xf numFmtId="170" fontId="61" fillId="4" borderId="8" xfId="42" applyNumberFormat="1" applyFont="1" applyFill="1" applyBorder="1" applyAlignment="1">
      <alignment horizontal="right" vertical="center" wrapText="1"/>
    </xf>
    <xf numFmtId="169" fontId="22" fillId="4" borderId="8" xfId="42" applyNumberFormat="1" applyFont="1" applyFill="1" applyBorder="1" applyAlignment="1">
      <alignment horizontal="center" vertical="center" wrapText="1"/>
    </xf>
    <xf numFmtId="169" fontId="61" fillId="4" borderId="6" xfId="42" applyNumberFormat="1" applyFont="1" applyFill="1" applyBorder="1" applyAlignment="1">
      <alignment horizontal="right" vertical="center" wrapText="1"/>
    </xf>
    <xf numFmtId="169" fontId="22" fillId="4" borderId="6" xfId="42" applyNumberFormat="1" applyFont="1" applyFill="1" applyBorder="1" applyAlignment="1">
      <alignment horizontal="center" vertical="center" wrapText="1"/>
    </xf>
    <xf numFmtId="0" fontId="61" fillId="4" borderId="5" xfId="42" applyFont="1" applyFill="1" applyBorder="1" applyAlignment="1">
      <alignment horizontal="center" vertical="center" wrapText="1"/>
    </xf>
    <xf numFmtId="0" fontId="61" fillId="4" borderId="5" xfId="42" applyFont="1" applyFill="1" applyBorder="1" applyAlignment="1">
      <alignment horizontal="left" vertical="center" wrapText="1"/>
    </xf>
    <xf numFmtId="170" fontId="61" fillId="4" borderId="5" xfId="42" applyNumberFormat="1" applyFont="1" applyFill="1" applyBorder="1" applyAlignment="1">
      <alignment horizontal="right" vertical="center" wrapText="1"/>
    </xf>
    <xf numFmtId="170" fontId="61" fillId="4" borderId="5" xfId="42" applyNumberFormat="1" applyFont="1" applyFill="1" applyBorder="1" applyAlignment="1">
      <alignment horizontal="left" vertical="center" wrapText="1"/>
    </xf>
    <xf numFmtId="169" fontId="61" fillId="4" borderId="5" xfId="42" applyNumberFormat="1" applyFont="1" applyFill="1" applyBorder="1" applyAlignment="1">
      <alignment horizontal="right" vertical="center" wrapText="1"/>
    </xf>
    <xf numFmtId="164" fontId="61" fillId="4" borderId="5" xfId="38" applyFont="1" applyFill="1" applyBorder="1" applyAlignment="1">
      <alignment horizontal="right" vertical="center" wrapText="1"/>
    </xf>
    <xf numFmtId="1" fontId="22" fillId="4" borderId="5" xfId="42" applyNumberFormat="1" applyFont="1" applyFill="1" applyBorder="1" applyAlignment="1">
      <alignment horizontal="center" vertical="center" wrapText="1"/>
    </xf>
    <xf numFmtId="169" fontId="22" fillId="4" borderId="5" xfId="42" applyNumberFormat="1" applyFont="1" applyFill="1" applyBorder="1" applyAlignment="1">
      <alignment horizontal="center" vertical="center" wrapText="1"/>
    </xf>
    <xf numFmtId="14" fontId="61" fillId="4" borderId="5" xfId="42" applyNumberFormat="1" applyFont="1" applyFill="1" applyBorder="1" applyAlignment="1">
      <alignment horizontal="center" vertical="center" wrapText="1"/>
    </xf>
    <xf numFmtId="0" fontId="61" fillId="4" borderId="2" xfId="42" applyFont="1" applyFill="1" applyBorder="1" applyAlignment="1">
      <alignment horizontal="center" vertical="center" wrapText="1"/>
    </xf>
    <xf numFmtId="0" fontId="61" fillId="4" borderId="3" xfId="42" applyFont="1" applyFill="1" applyBorder="1" applyAlignment="1">
      <alignment vertical="center" wrapText="1"/>
    </xf>
    <xf numFmtId="164" fontId="61" fillId="4" borderId="1" xfId="38" applyFont="1" applyFill="1" applyBorder="1" applyAlignment="1">
      <alignment vertical="center" wrapText="1"/>
    </xf>
    <xf numFmtId="0" fontId="6" fillId="4" borderId="0" xfId="42" applyFont="1" applyFill="1" applyAlignment="1">
      <alignment horizontal="center" vertical="center" wrapText="1"/>
    </xf>
    <xf numFmtId="0" fontId="6" fillId="4" borderId="0" xfId="42" applyFont="1" applyFill="1" applyAlignment="1">
      <alignment horizontal="right" vertical="center" wrapText="1"/>
    </xf>
    <xf numFmtId="0" fontId="61" fillId="4" borderId="1" xfId="42" applyFont="1" applyFill="1" applyBorder="1" applyAlignment="1">
      <alignment horizontal="center" vertical="center" wrapText="1"/>
    </xf>
    <xf numFmtId="0" fontId="61" fillId="4" borderId="1" xfId="42" applyFont="1" applyFill="1" applyBorder="1" applyAlignment="1">
      <alignment vertical="center" wrapText="1"/>
    </xf>
    <xf numFmtId="0" fontId="6" fillId="3" borderId="0" xfId="42" applyFont="1" applyFill="1" applyAlignment="1">
      <alignment horizontal="right" vertical="center" wrapText="1"/>
    </xf>
    <xf numFmtId="0" fontId="5" fillId="3" borderId="1" xfId="51" applyFont="1" applyFill="1" applyBorder="1" applyAlignment="1">
      <alignment horizontal="center" vertical="center" wrapText="1"/>
    </xf>
    <xf numFmtId="167" fontId="5" fillId="3" borderId="1" xfId="18" applyNumberFormat="1" applyFont="1" applyFill="1" applyBorder="1" applyAlignment="1">
      <alignment horizontal="center" vertical="center" wrapText="1"/>
    </xf>
    <xf numFmtId="0" fontId="5" fillId="4" borderId="6" xfId="51" applyFont="1" applyFill="1" applyBorder="1" applyAlignment="1">
      <alignment horizontal="center" vertical="center" wrapText="1"/>
    </xf>
    <xf numFmtId="0" fontId="5" fillId="4" borderId="6" xfId="51" applyFont="1" applyFill="1" applyBorder="1" applyAlignment="1">
      <alignment horizontal="left" vertical="center" wrapText="1"/>
    </xf>
    <xf numFmtId="164" fontId="5" fillId="4" borderId="6" xfId="38" applyNumberFormat="1" applyFont="1" applyFill="1" applyBorder="1" applyAlignment="1">
      <alignment horizontal="right" vertical="center" wrapText="1"/>
    </xf>
    <xf numFmtId="173" fontId="5" fillId="4" borderId="6" xfId="51" applyNumberFormat="1" applyFont="1" applyFill="1" applyBorder="1" applyAlignment="1">
      <alignment horizontal="center" vertical="center" wrapText="1"/>
    </xf>
    <xf numFmtId="173" fontId="6" fillId="4" borderId="6" xfId="51" applyNumberFormat="1" applyFont="1" applyFill="1" applyBorder="1" applyAlignment="1">
      <alignment horizontal="center" vertical="center" wrapText="1"/>
    </xf>
    <xf numFmtId="0" fontId="61" fillId="4" borderId="6" xfId="51" applyFont="1" applyFill="1" applyBorder="1" applyAlignment="1">
      <alignment horizontal="center" vertical="center" wrapText="1"/>
    </xf>
    <xf numFmtId="0" fontId="61" fillId="4" borderId="6" xfId="51" applyFont="1" applyFill="1" applyBorder="1" applyAlignment="1">
      <alignment horizontal="left" vertical="center" wrapText="1"/>
    </xf>
    <xf numFmtId="164" fontId="61" fillId="4" borderId="6" xfId="38" applyNumberFormat="1" applyFont="1" applyFill="1" applyBorder="1" applyAlignment="1">
      <alignment horizontal="right" vertical="center" wrapText="1"/>
    </xf>
    <xf numFmtId="173" fontId="22" fillId="4" borderId="6" xfId="51" applyNumberFormat="1" applyFont="1" applyFill="1" applyBorder="1" applyAlignment="1">
      <alignment horizontal="center" vertical="center" wrapText="1"/>
    </xf>
    <xf numFmtId="0" fontId="5" fillId="4" borderId="8" xfId="51" applyFont="1" applyFill="1" applyBorder="1" applyAlignment="1">
      <alignment horizontal="center" vertical="center" wrapText="1"/>
    </xf>
    <xf numFmtId="0" fontId="5" fillId="4" borderId="8" xfId="51" applyFont="1" applyFill="1" applyBorder="1" applyAlignment="1">
      <alignment horizontal="left" vertical="center" wrapText="1"/>
    </xf>
    <xf numFmtId="164" fontId="5" fillId="4" borderId="8" xfId="38" applyNumberFormat="1" applyFont="1" applyFill="1" applyBorder="1" applyAlignment="1">
      <alignment horizontal="right" vertical="center" wrapText="1"/>
    </xf>
    <xf numFmtId="0" fontId="5" fillId="4" borderId="13" xfId="51" applyFont="1" applyFill="1" applyBorder="1" applyAlignment="1">
      <alignment horizontal="center" vertical="center" wrapText="1"/>
    </xf>
    <xf numFmtId="164" fontId="5" fillId="4" borderId="13" xfId="38" applyNumberFormat="1" applyFont="1" applyFill="1" applyBorder="1" applyAlignment="1">
      <alignment horizontal="right" vertical="center" wrapText="1"/>
    </xf>
    <xf numFmtId="167" fontId="5" fillId="4" borderId="13" xfId="18" applyNumberFormat="1" applyFont="1" applyFill="1" applyBorder="1" applyAlignment="1">
      <alignment horizontal="center" vertical="center" wrapText="1"/>
    </xf>
    <xf numFmtId="0" fontId="5" fillId="4" borderId="13" xfId="51" applyFont="1" applyFill="1" applyBorder="1" applyAlignment="1">
      <alignment horizontal="left" vertical="center" wrapText="1"/>
    </xf>
    <xf numFmtId="0" fontId="6" fillId="4" borderId="0" xfId="42" applyFont="1" applyFill="1" applyAlignment="1">
      <alignment vertical="center" wrapText="1"/>
    </xf>
    <xf numFmtId="0" fontId="61" fillId="4" borderId="13" xfId="51" applyFont="1" applyFill="1" applyBorder="1" applyAlignment="1">
      <alignment horizontal="right" vertical="center" wrapText="1"/>
    </xf>
    <xf numFmtId="0" fontId="6" fillId="3" borderId="0" xfId="42" applyFont="1" applyFill="1" applyAlignment="1">
      <alignment vertical="center" wrapText="1"/>
    </xf>
    <xf numFmtId="164" fontId="5" fillId="3" borderId="1" xfId="38" applyFont="1" applyFill="1" applyBorder="1" applyAlignment="1">
      <alignment horizontal="center" vertical="center"/>
    </xf>
    <xf numFmtId="0" fontId="61" fillId="4" borderId="1" xfId="51" applyFont="1" applyFill="1" applyBorder="1" applyAlignment="1">
      <alignment horizontal="center" vertical="center" wrapText="1"/>
    </xf>
    <xf numFmtId="0" fontId="61" fillId="4" borderId="1" xfId="51" applyFont="1" applyFill="1" applyBorder="1" applyAlignment="1">
      <alignment horizontal="left" vertical="center" wrapText="1"/>
    </xf>
    <xf numFmtId="164" fontId="61" fillId="4" borderId="1" xfId="38" applyFont="1" applyFill="1" applyBorder="1" applyAlignment="1">
      <alignment horizontal="right" vertical="center" wrapText="1"/>
    </xf>
    <xf numFmtId="0" fontId="61" fillId="4" borderId="1" xfId="51" applyFont="1" applyFill="1" applyBorder="1" applyAlignment="1">
      <alignment vertical="center" wrapText="1"/>
    </xf>
    <xf numFmtId="0" fontId="61" fillId="4" borderId="1" xfId="51" applyFont="1" applyFill="1" applyBorder="1" applyAlignment="1">
      <alignment horizontal="center" vertical="center"/>
    </xf>
    <xf numFmtId="0" fontId="61" fillId="4" borderId="1" xfId="51" applyFont="1" applyFill="1" applyBorder="1" applyAlignment="1">
      <alignment vertical="center"/>
    </xf>
    <xf numFmtId="3" fontId="5" fillId="4" borderId="2" xfId="42" applyNumberFormat="1" applyFont="1" applyFill="1" applyBorder="1" applyAlignment="1">
      <alignment horizontal="center" vertical="center" wrapText="1"/>
    </xf>
    <xf numFmtId="0" fontId="5" fillId="4" borderId="1" xfId="42" applyFont="1" applyFill="1" applyBorder="1" applyAlignment="1">
      <alignment vertical="center" wrapText="1"/>
    </xf>
    <xf numFmtId="3" fontId="61" fillId="4" borderId="1" xfId="55" applyNumberFormat="1" applyFont="1" applyFill="1" applyBorder="1" applyAlignment="1">
      <alignment vertical="center" wrapText="1"/>
    </xf>
    <xf numFmtId="0" fontId="61" fillId="4" borderId="1" xfId="54" applyNumberFormat="1" applyFont="1" applyFill="1" applyBorder="1" applyAlignment="1">
      <alignment horizontal="center" vertical="center" wrapText="1"/>
    </xf>
    <xf numFmtId="0" fontId="61" fillId="4" borderId="1" xfId="42" applyFont="1" applyFill="1" applyBorder="1" applyAlignment="1">
      <alignment horizontal="center" vertical="center"/>
    </xf>
    <xf numFmtId="0" fontId="61" fillId="4" borderId="1" xfId="42" applyFont="1" applyFill="1" applyBorder="1" applyAlignment="1">
      <alignment vertical="center"/>
    </xf>
    <xf numFmtId="164" fontId="5" fillId="3" borderId="13" xfId="38" applyFont="1" applyFill="1" applyBorder="1" applyAlignment="1">
      <alignment horizontal="center" vertical="center" wrapText="1"/>
    </xf>
    <xf numFmtId="0" fontId="5" fillId="3" borderId="1" xfId="18" applyNumberFormat="1" applyFont="1" applyFill="1" applyBorder="1" applyAlignment="1">
      <alignment horizontal="center" vertical="center" wrapText="1"/>
    </xf>
    <xf numFmtId="173" fontId="61" fillId="4" borderId="1" xfId="51" applyNumberFormat="1" applyFont="1" applyFill="1" applyBorder="1" applyAlignment="1">
      <alignment horizontal="center" vertical="center" wrapText="1"/>
    </xf>
    <xf numFmtId="173" fontId="61" fillId="4" borderId="1" xfId="51" applyNumberFormat="1" applyFont="1" applyFill="1" applyBorder="1" applyAlignment="1">
      <alignment horizontal="left" vertical="center" wrapText="1"/>
    </xf>
    <xf numFmtId="173" fontId="5" fillId="4" borderId="13" xfId="51" applyNumberFormat="1" applyFont="1" applyFill="1" applyBorder="1" applyAlignment="1">
      <alignment horizontal="center" vertical="center" wrapText="1"/>
    </xf>
    <xf numFmtId="0" fontId="61" fillId="4" borderId="13" xfId="51" applyFont="1" applyFill="1" applyBorder="1" applyAlignment="1">
      <alignment horizontal="center" vertical="center" wrapText="1"/>
    </xf>
    <xf numFmtId="0" fontId="61" fillId="0" borderId="13" xfId="51" applyFont="1" applyFill="1" applyBorder="1" applyAlignment="1">
      <alignment horizontal="center" vertical="center" wrapText="1"/>
    </xf>
    <xf numFmtId="0" fontId="65" fillId="0" borderId="1" xfId="25" applyFont="1" applyFill="1" applyBorder="1" applyAlignment="1">
      <alignment horizontal="center" vertical="center" wrapText="1"/>
    </xf>
    <xf numFmtId="0" fontId="1" fillId="0" borderId="0" xfId="25" applyFont="1" applyFill="1" applyAlignment="1">
      <alignment horizontal="center" vertical="center" wrapText="1"/>
    </xf>
    <xf numFmtId="0" fontId="6" fillId="6" borderId="6" xfId="25" applyFont="1" applyFill="1" applyBorder="1" applyAlignment="1">
      <alignment horizontal="center" vertical="center" wrapText="1"/>
    </xf>
    <xf numFmtId="0" fontId="6" fillId="6" borderId="6" xfId="25" applyFont="1" applyFill="1" applyBorder="1" applyAlignment="1">
      <alignment horizontal="left" vertical="center" wrapText="1"/>
    </xf>
    <xf numFmtId="167" fontId="56" fillId="6" borderId="6" xfId="24" applyNumberFormat="1" applyFont="1" applyFill="1" applyBorder="1" applyAlignment="1">
      <alignment horizontal="center" vertical="center" wrapText="1"/>
    </xf>
    <xf numFmtId="167" fontId="5" fillId="3" borderId="1" xfId="24" applyNumberFormat="1" applyFont="1" applyFill="1" applyBorder="1" applyAlignment="1">
      <alignment horizontal="center" vertical="center" wrapText="1"/>
    </xf>
    <xf numFmtId="0" fontId="58" fillId="4" borderId="6" xfId="25" applyFont="1" applyFill="1" applyBorder="1" applyAlignment="1">
      <alignment horizontal="center" vertical="center" wrapText="1"/>
    </xf>
    <xf numFmtId="0" fontId="58" fillId="4" borderId="6" xfId="25" applyFont="1" applyFill="1" applyBorder="1" applyAlignment="1">
      <alignment horizontal="left" vertical="center" wrapText="1"/>
    </xf>
    <xf numFmtId="167" fontId="58" fillId="4" borderId="6" xfId="24" applyNumberFormat="1" applyFont="1" applyFill="1" applyBorder="1" applyAlignment="1">
      <alignment horizontal="center" vertical="center" wrapText="1"/>
    </xf>
    <xf numFmtId="0" fontId="5" fillId="4" borderId="6" xfId="25" applyFont="1" applyFill="1" applyBorder="1" applyAlignment="1">
      <alignment horizontal="center" vertical="center" wrapText="1"/>
    </xf>
    <xf numFmtId="0" fontId="32" fillId="0" borderId="6" xfId="0" applyFont="1" applyFill="1" applyBorder="1" applyAlignment="1">
      <alignment horizontal="center" vertical="center" wrapText="1"/>
    </xf>
    <xf numFmtId="1" fontId="5" fillId="3" borderId="13" xfId="17" applyNumberFormat="1" applyFont="1" applyFill="1" applyBorder="1" applyAlignment="1">
      <alignment horizontal="center" vertical="center" wrapText="1"/>
    </xf>
    <xf numFmtId="14" fontId="5" fillId="3" borderId="13" xfId="17" applyNumberFormat="1" applyFont="1" applyFill="1" applyBorder="1" applyAlignment="1">
      <alignment horizontal="center" vertical="center" wrapText="1"/>
    </xf>
    <xf numFmtId="0" fontId="5" fillId="3" borderId="1" xfId="42" applyFont="1" applyFill="1" applyBorder="1" applyAlignment="1">
      <alignment horizontal="center" vertical="center" wrapText="1"/>
    </xf>
    <xf numFmtId="170" fontId="5" fillId="3" borderId="1" xfId="42" applyNumberFormat="1" applyFont="1" applyFill="1" applyBorder="1" applyAlignment="1">
      <alignment horizontal="center" vertical="center" wrapText="1"/>
    </xf>
    <xf numFmtId="1" fontId="5" fillId="3" borderId="1" xfId="42" applyNumberFormat="1" applyFont="1" applyFill="1" applyBorder="1" applyAlignment="1">
      <alignment horizontal="center" vertical="center" wrapText="1"/>
    </xf>
    <xf numFmtId="14" fontId="5" fillId="3" borderId="1" xfId="42" applyNumberFormat="1" applyFont="1" applyFill="1" applyBorder="1" applyAlignment="1">
      <alignment horizontal="center" vertical="center" wrapText="1"/>
    </xf>
    <xf numFmtId="164" fontId="5" fillId="3" borderId="1" xfId="38" applyNumberFormat="1" applyFont="1" applyFill="1" applyBorder="1" applyAlignment="1">
      <alignment horizontal="center" vertical="center" wrapText="1"/>
    </xf>
    <xf numFmtId="0" fontId="6" fillId="0" borderId="6" xfId="42" applyFont="1" applyFill="1" applyBorder="1" applyAlignment="1">
      <alignment horizontal="center" vertical="center" wrapText="1"/>
    </xf>
    <xf numFmtId="172" fontId="5" fillId="3" borderId="1" xfId="38" applyNumberFormat="1" applyFont="1" applyFill="1" applyBorder="1" applyAlignment="1">
      <alignment horizontal="center" vertical="center" wrapText="1"/>
    </xf>
    <xf numFmtId="0" fontId="5" fillId="3" borderId="13" xfId="42" applyFont="1" applyFill="1" applyBorder="1" applyAlignment="1">
      <alignment horizontal="center" vertical="center" wrapText="1"/>
    </xf>
    <xf numFmtId="0" fontId="6" fillId="0" borderId="6" xfId="42" applyFont="1" applyFill="1" applyBorder="1" applyAlignment="1">
      <alignment horizontal="center" vertical="center" wrapText="1"/>
    </xf>
    <xf numFmtId="0" fontId="5" fillId="3" borderId="13" xfId="51" applyFont="1" applyFill="1" applyBorder="1" applyAlignment="1">
      <alignment horizontal="center" vertical="center" wrapText="1"/>
    </xf>
    <xf numFmtId="0" fontId="6" fillId="0" borderId="0" xfId="17" applyFont="1" applyFill="1"/>
    <xf numFmtId="0" fontId="6" fillId="0" borderId="0" xfId="17" applyFont="1" applyFill="1" applyAlignment="1">
      <alignment vertical="center" wrapText="1"/>
    </xf>
    <xf numFmtId="0" fontId="6" fillId="4" borderId="0" xfId="17" applyFont="1" applyFill="1" applyAlignment="1">
      <alignment vertical="center" wrapText="1"/>
    </xf>
    <xf numFmtId="0" fontId="6" fillId="3" borderId="0" xfId="17" applyFont="1" applyFill="1"/>
    <xf numFmtId="0" fontId="6" fillId="3" borderId="0" xfId="42" applyFont="1" applyFill="1"/>
    <xf numFmtId="172" fontId="6" fillId="0" borderId="0" xfId="38" applyNumberFormat="1" applyFont="1" applyFill="1" applyAlignment="1">
      <alignment horizontal="center" vertical="center" wrapText="1"/>
    </xf>
    <xf numFmtId="3" fontId="6" fillId="0" borderId="6" xfId="51" applyNumberFormat="1" applyFont="1" applyFill="1" applyBorder="1" applyAlignment="1">
      <alignment horizontal="center" vertical="center" wrapText="1"/>
    </xf>
    <xf numFmtId="0" fontId="14" fillId="4" borderId="0" xfId="42" applyFont="1" applyFill="1"/>
    <xf numFmtId="0" fontId="6" fillId="0" borderId="16" xfId="51" applyFont="1" applyFill="1" applyBorder="1" applyAlignment="1">
      <alignment horizontal="left" vertical="center" wrapText="1"/>
    </xf>
    <xf numFmtId="0" fontId="6" fillId="0" borderId="16" xfId="51" applyFont="1" applyFill="1" applyBorder="1" applyAlignment="1">
      <alignment horizontal="center" vertical="center" wrapText="1"/>
    </xf>
    <xf numFmtId="0" fontId="6" fillId="0" borderId="8" xfId="42" applyFont="1" applyFill="1" applyBorder="1" applyAlignment="1">
      <alignment horizontal="left" vertical="center" wrapText="1"/>
    </xf>
    <xf numFmtId="0" fontId="14" fillId="3" borderId="0" xfId="42" applyFont="1" applyFill="1"/>
    <xf numFmtId="164" fontId="6" fillId="0" borderId="0" xfId="38" applyFont="1" applyFill="1" applyAlignment="1">
      <alignment horizontal="right" vertical="center" wrapText="1"/>
    </xf>
    <xf numFmtId="164" fontId="6" fillId="0" borderId="0" xfId="38" applyFont="1" applyFill="1" applyAlignment="1">
      <alignment horizontal="right" vertical="center"/>
    </xf>
    <xf numFmtId="0" fontId="5" fillId="0" borderId="0" xfId="42" applyFont="1" applyFill="1" applyAlignment="1">
      <alignment vertical="center"/>
    </xf>
    <xf numFmtId="0" fontId="22" fillId="4" borderId="0" xfId="42" applyFont="1" applyFill="1" applyAlignment="1">
      <alignment vertical="center" wrapText="1"/>
    </xf>
    <xf numFmtId="0" fontId="5" fillId="0" borderId="6" xfId="42" applyFont="1" applyFill="1" applyBorder="1" applyAlignment="1">
      <alignment horizontal="center" vertical="center" wrapText="1"/>
    </xf>
    <xf numFmtId="0" fontId="6" fillId="0" borderId="13" xfId="42" applyFont="1" applyFill="1" applyBorder="1" applyAlignment="1">
      <alignment vertical="center" wrapText="1"/>
    </xf>
    <xf numFmtId="0" fontId="6" fillId="0" borderId="6" xfId="52" applyFont="1" applyFill="1" applyBorder="1" applyAlignment="1">
      <alignment vertical="center" wrapText="1"/>
    </xf>
    <xf numFmtId="0" fontId="6" fillId="0" borderId="6" xfId="52" applyFont="1" applyFill="1" applyBorder="1" applyAlignment="1">
      <alignment horizontal="center" vertical="center" wrapText="1"/>
    </xf>
    <xf numFmtId="3" fontId="6" fillId="0" borderId="6" xfId="52" applyNumberFormat="1" applyFont="1" applyFill="1" applyBorder="1" applyAlignment="1">
      <alignment vertical="center" wrapText="1"/>
    </xf>
    <xf numFmtId="0" fontId="22" fillId="0" borderId="6" xfId="52" applyFont="1" applyFill="1" applyBorder="1" applyAlignment="1">
      <alignment horizontal="center" vertical="center" wrapText="1"/>
    </xf>
    <xf numFmtId="0" fontId="6" fillId="0" borderId="6" xfId="42" applyFont="1" applyFill="1" applyBorder="1" applyAlignment="1">
      <alignment vertical="center"/>
    </xf>
    <xf numFmtId="2" fontId="6" fillId="0" borderId="6" xfId="42" applyNumberFormat="1" applyFont="1" applyFill="1" applyBorder="1" applyAlignment="1">
      <alignment vertical="center" wrapText="1"/>
    </xf>
    <xf numFmtId="0" fontId="6" fillId="0" borderId="6" xfId="53" applyFont="1" applyFill="1" applyBorder="1" applyAlignment="1">
      <alignment vertical="center"/>
    </xf>
    <xf numFmtId="0" fontId="6" fillId="0" borderId="6" xfId="52" quotePrefix="1" applyFont="1" applyFill="1" applyBorder="1" applyAlignment="1">
      <alignment horizontal="center" vertical="center" wrapText="1"/>
    </xf>
    <xf numFmtId="0" fontId="6" fillId="0" borderId="6" xfId="53" applyFont="1" applyFill="1" applyBorder="1" applyAlignment="1">
      <alignment vertical="center" wrapText="1"/>
    </xf>
    <xf numFmtId="0" fontId="22" fillId="0" borderId="6" xfId="52" applyFont="1" applyFill="1" applyBorder="1" applyAlignment="1">
      <alignment vertical="center" wrapText="1"/>
    </xf>
    <xf numFmtId="0" fontId="22" fillId="4" borderId="0" xfId="42" applyFont="1" applyFill="1" applyAlignment="1">
      <alignment vertical="center"/>
    </xf>
    <xf numFmtId="174" fontId="6" fillId="0" borderId="6" xfId="42" applyNumberFormat="1" applyFont="1" applyFill="1" applyBorder="1" applyAlignment="1">
      <alignment horizontal="center" vertical="center" wrapText="1"/>
    </xf>
    <xf numFmtId="0" fontId="6" fillId="0" borderId="6" xfId="42" applyNumberFormat="1" applyFont="1" applyFill="1" applyBorder="1" applyAlignment="1">
      <alignment vertical="center" wrapText="1"/>
    </xf>
    <xf numFmtId="0" fontId="6" fillId="0" borderId="6" xfId="42" applyNumberFormat="1" applyFont="1" applyFill="1" applyBorder="1" applyAlignment="1">
      <alignment horizontal="center" vertical="center" wrapText="1"/>
    </xf>
    <xf numFmtId="3" fontId="6" fillId="0" borderId="6" xfId="54" applyNumberFormat="1" applyFont="1" applyFill="1" applyBorder="1" applyAlignment="1">
      <alignment vertical="center" wrapText="1"/>
    </xf>
    <xf numFmtId="175" fontId="6" fillId="0" borderId="6" xfId="41" applyNumberFormat="1" applyFont="1" applyFill="1" applyBorder="1" applyAlignment="1">
      <alignment horizontal="center" vertical="center" wrapText="1"/>
    </xf>
    <xf numFmtId="0" fontId="6" fillId="0" borderId="6" xfId="41" applyFont="1" applyFill="1" applyBorder="1" applyAlignment="1">
      <alignment vertical="center" wrapText="1"/>
    </xf>
    <xf numFmtId="0" fontId="6" fillId="0" borderId="6" xfId="54" applyNumberFormat="1" applyFont="1" applyFill="1" applyBorder="1" applyAlignment="1">
      <alignment horizontal="center" vertical="center"/>
    </xf>
    <xf numFmtId="49" fontId="6" fillId="0" borderId="6" xfId="54" applyNumberFormat="1" applyFont="1" applyFill="1" applyBorder="1" applyAlignment="1">
      <alignment horizontal="center" vertical="center"/>
    </xf>
    <xf numFmtId="3" fontId="6" fillId="0" borderId="6" xfId="54" applyNumberFormat="1" applyFont="1" applyFill="1" applyBorder="1" applyAlignment="1">
      <alignment vertical="center"/>
    </xf>
    <xf numFmtId="170" fontId="6" fillId="0" borderId="6" xfId="54" applyNumberFormat="1" applyFont="1" applyFill="1" applyBorder="1" applyAlignment="1">
      <alignment vertical="center"/>
    </xf>
    <xf numFmtId="0" fontId="6" fillId="0" borderId="6" xfId="54" applyFont="1" applyFill="1" applyBorder="1" applyAlignment="1">
      <alignment vertical="center"/>
    </xf>
    <xf numFmtId="3" fontId="6" fillId="0" borderId="6" xfId="55" applyNumberFormat="1" applyFont="1" applyFill="1" applyBorder="1" applyAlignment="1">
      <alignment vertical="center"/>
    </xf>
    <xf numFmtId="0" fontId="6" fillId="0" borderId="6" xfId="49" applyFont="1" applyFill="1" applyBorder="1" applyAlignment="1">
      <alignment horizontal="center" vertical="center"/>
    </xf>
    <xf numFmtId="0" fontId="6" fillId="0" borderId="6" xfId="54" applyFont="1" applyFill="1" applyBorder="1" applyAlignment="1">
      <alignment vertical="center" wrapText="1"/>
    </xf>
    <xf numFmtId="170" fontId="6" fillId="0" borderId="6" xfId="54" applyNumberFormat="1" applyFont="1" applyFill="1" applyBorder="1" applyAlignment="1">
      <alignment vertical="center" wrapText="1"/>
    </xf>
    <xf numFmtId="0" fontId="6" fillId="0" borderId="6" xfId="47" applyFont="1" applyFill="1" applyBorder="1" applyAlignment="1">
      <alignment horizontal="center" vertical="center"/>
    </xf>
    <xf numFmtId="49" fontId="6" fillId="0" borderId="6" xfId="48" applyNumberFormat="1" applyFont="1" applyFill="1" applyBorder="1" applyAlignment="1">
      <alignment horizontal="center" vertical="center"/>
    </xf>
    <xf numFmtId="1" fontId="6" fillId="0" borderId="5" xfId="42" applyNumberFormat="1" applyFont="1" applyFill="1" applyBorder="1" applyAlignment="1">
      <alignment horizontal="center" vertical="center"/>
    </xf>
    <xf numFmtId="2" fontId="6" fillId="0" borderId="5" xfId="42" applyNumberFormat="1" applyFont="1" applyFill="1" applyBorder="1" applyAlignment="1">
      <alignment vertical="center" wrapText="1"/>
    </xf>
    <xf numFmtId="171" fontId="6" fillId="0" borderId="6" xfId="40" applyNumberFormat="1" applyFont="1" applyFill="1" applyBorder="1" applyAlignment="1">
      <alignment vertical="center"/>
    </xf>
    <xf numFmtId="167" fontId="6" fillId="0" borderId="6" xfId="40" applyNumberFormat="1" applyFont="1" applyFill="1" applyBorder="1" applyAlignment="1">
      <alignment vertical="center" wrapText="1"/>
    </xf>
    <xf numFmtId="0" fontId="22" fillId="0" borderId="6" xfId="42" applyFont="1" applyFill="1" applyBorder="1" applyAlignment="1">
      <alignment vertical="center" wrapText="1"/>
    </xf>
    <xf numFmtId="170" fontId="6" fillId="0" borderId="6" xfId="48" applyNumberFormat="1" applyFont="1" applyFill="1" applyBorder="1" applyAlignment="1">
      <alignment vertical="center" wrapText="1"/>
    </xf>
    <xf numFmtId="3" fontId="6" fillId="0" borderId="6" xfId="45" applyNumberFormat="1" applyFont="1" applyFill="1" applyBorder="1" applyAlignment="1">
      <alignment vertical="center" wrapText="1"/>
    </xf>
    <xf numFmtId="0" fontId="6" fillId="0" borderId="0" xfId="17" applyFont="1" applyFill="1" applyAlignment="1">
      <alignment horizontal="center"/>
    </xf>
    <xf numFmtId="0" fontId="22" fillId="4" borderId="0" xfId="42" applyFont="1" applyFill="1"/>
    <xf numFmtId="0" fontId="22" fillId="0" borderId="0" xfId="42" applyFont="1" applyFill="1"/>
    <xf numFmtId="0" fontId="22" fillId="0" borderId="0" xfId="42" applyFont="1" applyFill="1" applyAlignment="1">
      <alignment vertical="center" wrapText="1"/>
    </xf>
    <xf numFmtId="0" fontId="6" fillId="0" borderId="0" xfId="42" applyFont="1" applyFill="1" applyBorder="1" applyAlignment="1">
      <alignment horizontal="right" vertical="center" wrapText="1"/>
    </xf>
    <xf numFmtId="0" fontId="13" fillId="0" borderId="0" xfId="0" applyFont="1" applyAlignment="1">
      <alignment horizontal="center"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43" fillId="0" borderId="0" xfId="0" applyFont="1" applyAlignment="1">
      <alignment horizontal="center" vertical="center"/>
    </xf>
    <xf numFmtId="0" fontId="5" fillId="0" borderId="0" xfId="17" applyFont="1" applyFill="1" applyAlignment="1">
      <alignment horizontal="center" vertical="center" wrapText="1"/>
    </xf>
    <xf numFmtId="14" fontId="5" fillId="0" borderId="0" xfId="17" applyNumberFormat="1" applyFont="1" applyFill="1" applyAlignment="1">
      <alignment horizontal="center" vertical="center" wrapText="1"/>
    </xf>
    <xf numFmtId="0" fontId="5" fillId="3" borderId="13" xfId="17" applyFont="1" applyFill="1" applyBorder="1" applyAlignment="1">
      <alignment horizontal="center" vertical="center" wrapText="1"/>
    </xf>
    <xf numFmtId="0" fontId="5" fillId="3" borderId="9" xfId="17" applyFont="1" applyFill="1" applyBorder="1" applyAlignment="1">
      <alignment horizontal="center" vertical="center" wrapText="1"/>
    </xf>
    <xf numFmtId="1" fontId="5" fillId="3" borderId="1" xfId="17" applyNumberFormat="1" applyFont="1" applyFill="1" applyBorder="1" applyAlignment="1">
      <alignment horizontal="center" vertical="center" wrapText="1"/>
    </xf>
    <xf numFmtId="1" fontId="5" fillId="3" borderId="13" xfId="17" applyNumberFormat="1" applyFont="1" applyFill="1" applyBorder="1" applyAlignment="1">
      <alignment horizontal="center" vertical="center" wrapText="1"/>
    </xf>
    <xf numFmtId="14" fontId="5" fillId="3" borderId="1" xfId="17" applyNumberFormat="1" applyFont="1" applyFill="1" applyBorder="1" applyAlignment="1">
      <alignment horizontal="center" vertical="center" wrapText="1"/>
    </xf>
    <xf numFmtId="14" fontId="5" fillId="3" borderId="13" xfId="17" applyNumberFormat="1" applyFont="1" applyFill="1" applyBorder="1" applyAlignment="1">
      <alignment horizontal="center" vertical="center" wrapText="1"/>
    </xf>
    <xf numFmtId="164" fontId="5" fillId="3" borderId="1" xfId="18" applyNumberFormat="1" applyFont="1" applyFill="1" applyBorder="1" applyAlignment="1">
      <alignment horizontal="center" vertical="center" wrapText="1"/>
    </xf>
    <xf numFmtId="0" fontId="5" fillId="3" borderId="1" xfId="17" applyFont="1" applyFill="1" applyBorder="1" applyAlignment="1">
      <alignment horizontal="center" vertical="center" wrapText="1"/>
    </xf>
    <xf numFmtId="0" fontId="22" fillId="0" borderId="0" xfId="17" applyFont="1" applyFill="1" applyBorder="1" applyAlignment="1">
      <alignment horizontal="center" vertical="center" wrapText="1"/>
    </xf>
    <xf numFmtId="0" fontId="6" fillId="0" borderId="15" xfId="17" applyFont="1" applyFill="1" applyBorder="1" applyAlignment="1">
      <alignment horizontal="center" vertical="center" wrapText="1"/>
    </xf>
    <xf numFmtId="0" fontId="6" fillId="0" borderId="0" xfId="17" applyFont="1" applyFill="1" applyBorder="1" applyAlignment="1">
      <alignment horizontal="center" vertical="center" wrapText="1"/>
    </xf>
    <xf numFmtId="164" fontId="5" fillId="3" borderId="13" xfId="18" applyFont="1" applyFill="1" applyBorder="1" applyAlignment="1">
      <alignment horizontal="center" vertical="center" wrapText="1"/>
    </xf>
    <xf numFmtId="164" fontId="5" fillId="3" borderId="9" xfId="18" applyFont="1" applyFill="1" applyBorder="1" applyAlignment="1">
      <alignment horizontal="center" vertical="center" wrapText="1"/>
    </xf>
    <xf numFmtId="14" fontId="5" fillId="3" borderId="1" xfId="42" applyNumberFormat="1" applyFont="1" applyFill="1" applyBorder="1" applyAlignment="1">
      <alignment horizontal="center" vertical="center" wrapText="1"/>
    </xf>
    <xf numFmtId="170" fontId="5" fillId="3" borderId="1" xfId="42" applyNumberFormat="1" applyFont="1" applyFill="1" applyBorder="1" applyAlignment="1">
      <alignment horizontal="center" vertical="center" wrapText="1"/>
    </xf>
    <xf numFmtId="0" fontId="5" fillId="3" borderId="1" xfId="42" applyFont="1" applyFill="1" applyBorder="1" applyAlignment="1">
      <alignment horizontal="center" vertical="center" wrapText="1"/>
    </xf>
    <xf numFmtId="0" fontId="5" fillId="0" borderId="0" xfId="42" applyFont="1" applyFill="1" applyBorder="1" applyAlignment="1">
      <alignment horizontal="center" vertical="center" wrapText="1"/>
    </xf>
    <xf numFmtId="14" fontId="5" fillId="0" borderId="0" xfId="42" applyNumberFormat="1" applyFont="1" applyFill="1" applyBorder="1" applyAlignment="1">
      <alignment horizontal="center" vertical="center" wrapText="1"/>
    </xf>
    <xf numFmtId="0" fontId="22" fillId="0" borderId="0" xfId="42" applyFont="1" applyFill="1" applyBorder="1" applyAlignment="1">
      <alignment horizontal="center" vertical="center" wrapText="1"/>
    </xf>
    <xf numFmtId="0" fontId="6" fillId="0" borderId="10" xfId="42" applyFont="1" applyFill="1" applyBorder="1" applyAlignment="1">
      <alignment horizontal="center" vertical="center" wrapText="1"/>
    </xf>
    <xf numFmtId="0" fontId="5" fillId="3" borderId="13" xfId="42" applyFont="1" applyFill="1" applyBorder="1" applyAlignment="1">
      <alignment horizontal="center" vertical="center" wrapText="1"/>
    </xf>
    <xf numFmtId="0" fontId="5" fillId="3" borderId="9" xfId="42" applyFont="1" applyFill="1" applyBorder="1" applyAlignment="1">
      <alignment horizontal="center" vertical="center" wrapText="1"/>
    </xf>
    <xf numFmtId="1" fontId="5" fillId="3" borderId="1" xfId="42" applyNumberFormat="1" applyFont="1" applyFill="1" applyBorder="1" applyAlignment="1">
      <alignment horizontal="center" vertical="center" wrapText="1"/>
    </xf>
    <xf numFmtId="164" fontId="5" fillId="3" borderId="1" xfId="38" applyNumberFormat="1" applyFont="1" applyFill="1" applyBorder="1" applyAlignment="1">
      <alignment horizontal="center" vertical="center" wrapText="1"/>
    </xf>
    <xf numFmtId="0" fontId="22" fillId="0" borderId="0" xfId="42" applyFont="1" applyFill="1" applyAlignment="1">
      <alignment horizontal="center" vertical="center" wrapText="1"/>
    </xf>
    <xf numFmtId="0" fontId="6" fillId="0" borderId="6" xfId="42" applyFont="1" applyFill="1" applyBorder="1" applyAlignment="1">
      <alignment horizontal="center" vertical="center" wrapText="1"/>
    </xf>
    <xf numFmtId="0" fontId="5" fillId="0" borderId="0" xfId="42" applyFont="1" applyFill="1" applyAlignment="1">
      <alignment horizontal="center" vertical="center" wrapText="1"/>
    </xf>
    <xf numFmtId="14" fontId="5" fillId="0" borderId="0" xfId="42" applyNumberFormat="1" applyFont="1" applyFill="1" applyAlignment="1">
      <alignment horizontal="center" vertical="center" wrapText="1"/>
    </xf>
    <xf numFmtId="172" fontId="5" fillId="3" borderId="1" xfId="38" applyNumberFormat="1" applyFont="1" applyFill="1" applyBorder="1" applyAlignment="1">
      <alignment horizontal="center" vertical="center" wrapText="1"/>
    </xf>
    <xf numFmtId="172" fontId="5" fillId="3" borderId="13" xfId="38" applyNumberFormat="1" applyFont="1" applyFill="1" applyBorder="1" applyAlignment="1">
      <alignment horizontal="center" vertical="center" wrapText="1"/>
    </xf>
    <xf numFmtId="172" fontId="5" fillId="3" borderId="9" xfId="38" applyNumberFormat="1" applyFont="1" applyFill="1" applyBorder="1" applyAlignment="1">
      <alignment horizontal="center" vertical="center" wrapText="1"/>
    </xf>
    <xf numFmtId="167" fontId="5" fillId="3" borderId="2" xfId="18" applyNumberFormat="1" applyFont="1" applyFill="1" applyBorder="1" applyAlignment="1">
      <alignment horizontal="center" vertical="center" wrapText="1"/>
    </xf>
    <xf numFmtId="167" fontId="5" fillId="3" borderId="3" xfId="18" applyNumberFormat="1" applyFont="1" applyFill="1" applyBorder="1" applyAlignment="1">
      <alignment horizontal="center" vertical="center" wrapText="1"/>
    </xf>
    <xf numFmtId="0" fontId="5" fillId="3" borderId="13" xfId="51" applyFont="1" applyFill="1" applyBorder="1" applyAlignment="1">
      <alignment horizontal="center" vertical="center" wrapText="1"/>
    </xf>
    <xf numFmtId="0" fontId="5" fillId="3" borderId="9" xfId="51" applyFont="1" applyFill="1" applyBorder="1" applyAlignment="1">
      <alignment horizontal="center" vertical="center" wrapText="1"/>
    </xf>
    <xf numFmtId="0" fontId="61" fillId="4" borderId="2" xfId="51" applyFont="1" applyFill="1" applyBorder="1" applyAlignment="1">
      <alignment horizontal="center" vertical="center" wrapText="1"/>
    </xf>
    <xf numFmtId="0" fontId="61" fillId="4" borderId="3" xfId="51" applyFont="1" applyFill="1" applyBorder="1" applyAlignment="1">
      <alignment horizontal="center" vertical="center" wrapText="1"/>
    </xf>
    <xf numFmtId="0" fontId="5" fillId="0" borderId="0" xfId="51" applyFont="1" applyFill="1" applyBorder="1" applyAlignment="1">
      <alignment horizontal="center" vertical="center" wrapText="1"/>
    </xf>
    <xf numFmtId="0" fontId="22" fillId="0" borderId="0" xfId="51" applyFont="1" applyFill="1" applyBorder="1" applyAlignment="1">
      <alignment horizontal="center" vertical="center" wrapText="1"/>
    </xf>
    <xf numFmtId="0" fontId="22" fillId="0" borderId="0" xfId="42" applyFont="1" applyFill="1" applyAlignment="1">
      <alignment horizontal="left" vertical="center" wrapText="1"/>
    </xf>
    <xf numFmtId="172" fontId="5" fillId="3" borderId="13" xfId="38" applyNumberFormat="1" applyFont="1" applyFill="1" applyBorder="1" applyAlignment="1">
      <alignment horizontal="center" vertical="center"/>
    </xf>
    <xf numFmtId="172" fontId="5" fillId="3" borderId="9" xfId="38" applyNumberFormat="1" applyFont="1" applyFill="1" applyBorder="1" applyAlignment="1">
      <alignment horizontal="center" vertical="center"/>
    </xf>
    <xf numFmtId="0" fontId="5" fillId="0" borderId="0" xfId="51" applyFont="1" applyFill="1" applyAlignment="1">
      <alignment horizontal="center" vertical="center" wrapText="1"/>
    </xf>
    <xf numFmtId="0" fontId="22" fillId="0" borderId="10" xfId="42" applyFont="1" applyFill="1" applyBorder="1" applyAlignment="1">
      <alignment horizontal="right" vertical="center" wrapText="1"/>
    </xf>
    <xf numFmtId="0" fontId="5" fillId="3" borderId="2" xfId="51" applyFont="1" applyFill="1" applyBorder="1" applyAlignment="1">
      <alignment horizontal="center" vertical="center" wrapText="1"/>
    </xf>
    <xf numFmtId="0" fontId="5" fillId="3" borderId="4" xfId="51" applyFont="1" applyFill="1" applyBorder="1" applyAlignment="1">
      <alignment horizontal="center" vertical="center" wrapText="1"/>
    </xf>
    <xf numFmtId="0" fontId="5" fillId="3" borderId="3" xfId="5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3" fontId="22" fillId="2"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xf>
    <xf numFmtId="3" fontId="22" fillId="2" borderId="0" xfId="0" applyNumberFormat="1" applyFont="1" applyFill="1" applyBorder="1" applyAlignment="1">
      <alignment horizontal="center" vertical="center"/>
    </xf>
    <xf numFmtId="3" fontId="46" fillId="0" borderId="8" xfId="0" applyNumberFormat="1" applyFont="1" applyFill="1" applyBorder="1" applyAlignment="1">
      <alignment horizontal="center" vertical="center" wrapText="1"/>
    </xf>
    <xf numFmtId="3" fontId="46" fillId="0" borderId="6" xfId="0" applyNumberFormat="1" applyFont="1" applyFill="1" applyBorder="1" applyAlignment="1">
      <alignment horizontal="center" vertical="center" wrapText="1"/>
    </xf>
    <xf numFmtId="3" fontId="46" fillId="0" borderId="14"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4" borderId="2" xfId="0" applyNumberFormat="1" applyFont="1" applyFill="1" applyBorder="1" applyAlignment="1">
      <alignment horizontal="left" vertical="center" wrapText="1"/>
    </xf>
    <xf numFmtId="3" fontId="5" fillId="4" borderId="4" xfId="0" applyNumberFormat="1" applyFont="1" applyFill="1" applyBorder="1" applyAlignment="1">
      <alignment horizontal="left" vertical="center" wrapText="1"/>
    </xf>
    <xf numFmtId="3" fontId="5" fillId="4" borderId="3" xfId="0" applyNumberFormat="1" applyFont="1" applyFill="1" applyBorder="1" applyAlignment="1">
      <alignment horizontal="left" vertical="center" wrapText="1"/>
    </xf>
    <xf numFmtId="0" fontId="5" fillId="0" borderId="0" xfId="25" applyFont="1" applyBorder="1" applyAlignment="1">
      <alignment horizontal="center" vertical="center" wrapText="1"/>
    </xf>
    <xf numFmtId="0" fontId="5" fillId="0" borderId="10" xfId="25" applyFont="1" applyBorder="1" applyAlignment="1">
      <alignment horizontal="center" vertical="center" wrapText="1"/>
    </xf>
    <xf numFmtId="1" fontId="5" fillId="0" borderId="10" xfId="25" applyNumberFormat="1" applyFont="1" applyBorder="1" applyAlignment="1">
      <alignment horizontal="center" vertical="center" wrapText="1"/>
    </xf>
    <xf numFmtId="0" fontId="5" fillId="3" borderId="1" xfId="25" applyFont="1" applyFill="1" applyBorder="1" applyAlignment="1">
      <alignment horizontal="center" vertical="center" wrapText="1"/>
    </xf>
    <xf numFmtId="167" fontId="5" fillId="3" borderId="1" xfId="24" applyNumberFormat="1" applyFont="1" applyFill="1" applyBorder="1" applyAlignment="1">
      <alignment horizontal="center" vertical="center" wrapText="1"/>
    </xf>
    <xf numFmtId="1" fontId="5" fillId="3" borderId="1" xfId="25" applyNumberFormat="1" applyFont="1" applyFill="1" applyBorder="1" applyAlignment="1">
      <alignment horizontal="center" vertical="center" wrapText="1"/>
    </xf>
    <xf numFmtId="0" fontId="22" fillId="0" borderId="0" xfId="25" applyFont="1" applyBorder="1" applyAlignment="1">
      <alignment horizontal="center" vertical="center" wrapText="1"/>
    </xf>
    <xf numFmtId="0" fontId="12" fillId="4" borderId="2" xfId="25" applyFont="1" applyFill="1" applyBorder="1" applyAlignment="1">
      <alignment horizontal="left" vertical="center" wrapText="1"/>
    </xf>
    <xf numFmtId="0" fontId="12" fillId="4" borderId="4" xfId="25" applyFont="1" applyFill="1" applyBorder="1" applyAlignment="1">
      <alignment horizontal="left" vertical="center" wrapText="1"/>
    </xf>
    <xf numFmtId="0" fontId="12" fillId="4" borderId="3" xfId="25" applyFont="1" applyFill="1" applyBorder="1" applyAlignment="1">
      <alignment horizontal="left" vertical="center" wrapText="1"/>
    </xf>
    <xf numFmtId="0" fontId="12" fillId="4" borderId="2" xfId="25" applyFont="1" applyFill="1" applyBorder="1" applyAlignment="1">
      <alignment vertical="center" wrapText="1"/>
    </xf>
    <xf numFmtId="0" fontId="12" fillId="4" borderId="4" xfId="25" applyFont="1" applyFill="1" applyBorder="1" applyAlignment="1">
      <alignment vertical="center" wrapText="1"/>
    </xf>
    <xf numFmtId="0" fontId="12" fillId="4" borderId="3" xfId="25" applyFont="1" applyFill="1" applyBorder="1" applyAlignment="1">
      <alignment vertical="center" wrapText="1"/>
    </xf>
    <xf numFmtId="0" fontId="13" fillId="0" borderId="0" xfId="25" applyFont="1" applyAlignment="1">
      <alignment horizontal="center" vertical="center" wrapText="1"/>
    </xf>
    <xf numFmtId="0" fontId="12" fillId="0" borderId="0" xfId="25" applyFont="1" applyAlignment="1">
      <alignment horizontal="center" vertical="center" wrapText="1"/>
    </xf>
    <xf numFmtId="0" fontId="12" fillId="3" borderId="1" xfId="25" applyFont="1" applyFill="1" applyBorder="1" applyAlignment="1">
      <alignment horizontal="center" vertical="center" wrapText="1"/>
    </xf>
    <xf numFmtId="0" fontId="12" fillId="3" borderId="13" xfId="25" applyFont="1" applyFill="1" applyBorder="1" applyAlignment="1">
      <alignment horizontal="center" vertical="center" wrapText="1"/>
    </xf>
    <xf numFmtId="0" fontId="12" fillId="3" borderId="9" xfId="25" applyFont="1" applyFill="1" applyBorder="1" applyAlignment="1">
      <alignment horizontal="center" vertical="center" wrapText="1"/>
    </xf>
    <xf numFmtId="0" fontId="26" fillId="0" borderId="0" xfId="34" applyFont="1" applyAlignment="1">
      <alignment horizontal="center" vertical="center" wrapText="1"/>
    </xf>
    <xf numFmtId="0" fontId="26" fillId="3" borderId="1" xfId="34" applyFont="1" applyFill="1" applyBorder="1" applyAlignment="1">
      <alignment horizontal="center" vertical="center" wrapText="1"/>
    </xf>
    <xf numFmtId="0" fontId="30" fillId="0" borderId="0" xfId="34" applyFont="1" applyAlignment="1">
      <alignment horizontal="center" vertical="center" wrapText="1"/>
    </xf>
    <xf numFmtId="0" fontId="22" fillId="0" borderId="0" xfId="51" applyFont="1" applyFill="1" applyAlignment="1">
      <alignment horizontal="center" vertical="center" wrapText="1"/>
    </xf>
  </cellXfs>
  <cellStyles count="57">
    <cellStyle name="Comma" xfId="24" builtinId="3"/>
    <cellStyle name="Comma 12" xfId="37"/>
    <cellStyle name="Comma 15" xfId="38"/>
    <cellStyle name="Comma 2" xfId="8"/>
    <cellStyle name="Comma 2 3 22" xfId="4"/>
    <cellStyle name="Comma 2 7" xfId="39"/>
    <cellStyle name="Comma 2 8" xfId="40"/>
    <cellStyle name="Comma 3" xfId="18"/>
    <cellStyle name="Comma 4" xfId="23"/>
    <cellStyle name="Comma 5" xfId="27"/>
    <cellStyle name="Comma 5 2" xfId="35"/>
    <cellStyle name="Currency 2" xfId="15"/>
    <cellStyle name="Currency 2 2" xfId="28"/>
    <cellStyle name="Hyperlink 2" xfId="13"/>
    <cellStyle name="Normal" xfId="0" builtinId="0"/>
    <cellStyle name="Normal 10" xfId="16"/>
    <cellStyle name="Normal 100" xfId="41"/>
    <cellStyle name="Normal 112" xfId="42"/>
    <cellStyle name="Normal 2" xfId="1"/>
    <cellStyle name="Normal 2 2" xfId="2"/>
    <cellStyle name="Normal 2 2 2" xfId="3"/>
    <cellStyle name="Normal 2 2 2 2" xfId="19"/>
    <cellStyle name="Normal 2 2 2 3" xfId="29"/>
    <cellStyle name="Normal 2 2 3" xfId="10"/>
    <cellStyle name="Normal 2 2 4" xfId="20"/>
    <cellStyle name="Normal 2 2 4 2" xfId="54"/>
    <cellStyle name="Normal 2 2 5" xfId="30"/>
    <cellStyle name="Normal 2 24" xfId="6"/>
    <cellStyle name="Normal 2 24 2" xfId="21"/>
    <cellStyle name="Normal 2 24 3" xfId="31"/>
    <cellStyle name="Normal 2 3" xfId="12"/>
    <cellStyle name="Normal 2 4" xfId="22"/>
    <cellStyle name="Normal 2 4 2" xfId="53"/>
    <cellStyle name="Normal 2 5" xfId="43"/>
    <cellStyle name="Normal 2 5 2" xfId="44"/>
    <cellStyle name="Normal 2 6" xfId="56"/>
    <cellStyle name="Normal 3" xfId="9"/>
    <cellStyle name="Normal 3 2" xfId="11"/>
    <cellStyle name="Normal 3 2 2" xfId="55"/>
    <cellStyle name="Normal 3 3" xfId="52"/>
    <cellStyle name="Normal 3 3 2" xfId="45"/>
    <cellStyle name="Normal 4" xfId="17"/>
    <cellStyle name="Normal 4 2" xfId="51"/>
    <cellStyle name="Normal 5" xfId="25"/>
    <cellStyle name="Normal 5 2" xfId="34"/>
    <cellStyle name="Normal 56" xfId="5"/>
    <cellStyle name="Normal 6" xfId="46"/>
    <cellStyle name="Normal 6 2" xfId="47"/>
    <cellStyle name="Normal 61" xfId="7"/>
    <cellStyle name="Normal 8 2" xfId="48"/>
    <cellStyle name="Normal 9 2" xfId="49"/>
    <cellStyle name="Normal_Danh sách phê duyệt ĐTM của BQL 5-2015" xfId="33"/>
    <cellStyle name="Normal_Sheet1" xfId="26"/>
    <cellStyle name="Normal_Sheet1 2" xfId="50"/>
    <cellStyle name="Percent" xfId="36" builtinId="5"/>
    <cellStyle name="Percent 2" xfId="14"/>
    <cellStyle name="Percent 2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Phong%20Than\phong\Documents%20and%20Settings\Administrator\VAN%20BAN%20DOANH%20NGHIEP%20(PDF)\ENGINEERING%20HAN%20YUAN\DKKD.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C30"/>
  <sheetViews>
    <sheetView tabSelected="1" view="pageBreakPreview" zoomScale="85" zoomScaleNormal="70" zoomScaleSheetLayoutView="85" workbookViewId="0">
      <pane ySplit="4" topLeftCell="A5" activePane="bottomLeft" state="frozen"/>
      <selection pane="bottomLeft" activeCell="F11" sqref="F11"/>
    </sheetView>
  </sheetViews>
  <sheetFormatPr defaultRowHeight="34.5" customHeight="1" outlineLevelRow="1" x14ac:dyDescent="0.25"/>
  <cols>
    <col min="1" max="1" width="9.85546875" style="3" customWidth="1"/>
    <col min="2" max="2" width="20.7109375" style="3" customWidth="1"/>
    <col min="3" max="3" width="111.28515625" style="153" customWidth="1"/>
    <col min="4" max="16384" width="9.140625" style="153"/>
  </cols>
  <sheetData>
    <row r="1" spans="1:3" ht="34.5" customHeight="1" x14ac:dyDescent="0.25">
      <c r="A1" s="841" t="s">
        <v>4046</v>
      </c>
      <c r="B1" s="841"/>
      <c r="C1" s="841"/>
    </row>
    <row r="2" spans="1:3" ht="34.5" customHeight="1" x14ac:dyDescent="0.25">
      <c r="A2" s="838" t="s">
        <v>4059</v>
      </c>
      <c r="B2" s="838"/>
      <c r="C2" s="838"/>
    </row>
    <row r="3" spans="1:3" ht="12.75" customHeight="1" x14ac:dyDescent="0.25"/>
    <row r="4" spans="1:3" s="9" customFormat="1" ht="34.5" customHeight="1" x14ac:dyDescent="0.25">
      <c r="A4" s="154" t="s">
        <v>6</v>
      </c>
      <c r="B4" s="154" t="s">
        <v>23</v>
      </c>
      <c r="C4" s="155" t="s">
        <v>24</v>
      </c>
    </row>
    <row r="5" spans="1:3" s="38" customFormat="1" ht="36.75" customHeight="1" x14ac:dyDescent="0.25">
      <c r="A5" s="156" t="s">
        <v>2</v>
      </c>
      <c r="B5" s="839" t="s">
        <v>1414</v>
      </c>
      <c r="C5" s="840"/>
    </row>
    <row r="6" spans="1:3" s="225" customFormat="1" ht="39.75" customHeight="1" outlineLevel="1" x14ac:dyDescent="0.25">
      <c r="A6" s="223">
        <v>1</v>
      </c>
      <c r="B6" s="223" t="str">
        <f t="shared" ref="B6:B15" si="0">"Phụ lục "&amp;A6&amp;"."</f>
        <v>Phụ lục 1.</v>
      </c>
      <c r="C6" s="224" t="s">
        <v>1693</v>
      </c>
    </row>
    <row r="7" spans="1:3" s="225" customFormat="1" ht="39.75" customHeight="1" outlineLevel="1" x14ac:dyDescent="0.25">
      <c r="A7" s="226">
        <v>2</v>
      </c>
      <c r="B7" s="226" t="str">
        <f t="shared" si="0"/>
        <v>Phụ lục 2.</v>
      </c>
      <c r="C7" s="227" t="s">
        <v>1694</v>
      </c>
    </row>
    <row r="8" spans="1:3" s="225" customFormat="1" ht="39.75" customHeight="1" outlineLevel="1" x14ac:dyDescent="0.25">
      <c r="A8" s="226">
        <v>3</v>
      </c>
      <c r="B8" s="226" t="str">
        <f t="shared" si="0"/>
        <v>Phụ lục 3.</v>
      </c>
      <c r="C8" s="227" t="s">
        <v>1695</v>
      </c>
    </row>
    <row r="9" spans="1:3" s="225" customFormat="1" ht="39.75" customHeight="1" outlineLevel="1" x14ac:dyDescent="0.25">
      <c r="A9" s="226">
        <v>4</v>
      </c>
      <c r="B9" s="226" t="str">
        <f t="shared" si="0"/>
        <v>Phụ lục 4.</v>
      </c>
      <c r="C9" s="227" t="s">
        <v>1696</v>
      </c>
    </row>
    <row r="10" spans="1:3" s="225" customFormat="1" ht="39.75" customHeight="1" outlineLevel="1" x14ac:dyDescent="0.25">
      <c r="A10" s="226">
        <v>5</v>
      </c>
      <c r="B10" s="226" t="str">
        <f t="shared" si="0"/>
        <v>Phụ lục 5.</v>
      </c>
      <c r="C10" s="227" t="s">
        <v>1411</v>
      </c>
    </row>
    <row r="11" spans="1:3" s="225" customFormat="1" ht="39.75" customHeight="1" outlineLevel="1" x14ac:dyDescent="0.25">
      <c r="A11" s="226">
        <v>6</v>
      </c>
      <c r="B11" s="226" t="str">
        <f t="shared" si="0"/>
        <v>Phụ lục 6.</v>
      </c>
      <c r="C11" s="227" t="s">
        <v>4079</v>
      </c>
    </row>
    <row r="12" spans="1:3" s="225" customFormat="1" ht="39.75" customHeight="1" outlineLevel="1" x14ac:dyDescent="0.25">
      <c r="A12" s="226">
        <v>7</v>
      </c>
      <c r="B12" s="226" t="str">
        <f t="shared" si="0"/>
        <v>Phụ lục 7.</v>
      </c>
      <c r="C12" s="227" t="s">
        <v>1697</v>
      </c>
    </row>
    <row r="13" spans="1:3" s="225" customFormat="1" ht="39.75" customHeight="1" outlineLevel="1" x14ac:dyDescent="0.25">
      <c r="A13" s="226">
        <v>8</v>
      </c>
      <c r="B13" s="226" t="str">
        <f t="shared" si="0"/>
        <v>Phụ lục 8.</v>
      </c>
      <c r="C13" s="227" t="s">
        <v>1698</v>
      </c>
    </row>
    <row r="14" spans="1:3" s="225" customFormat="1" ht="39.75" customHeight="1" outlineLevel="1" x14ac:dyDescent="0.25">
      <c r="A14" s="226">
        <v>9</v>
      </c>
      <c r="B14" s="226" t="str">
        <f t="shared" si="0"/>
        <v>Phụ lục 9.</v>
      </c>
      <c r="C14" s="227" t="s">
        <v>1699</v>
      </c>
    </row>
    <row r="15" spans="1:3" s="225" customFormat="1" ht="39.75" customHeight="1" outlineLevel="1" x14ac:dyDescent="0.25">
      <c r="A15" s="226">
        <v>10</v>
      </c>
      <c r="B15" s="226" t="str">
        <f t="shared" si="0"/>
        <v>Phụ lục 10.</v>
      </c>
      <c r="C15" s="227" t="s">
        <v>1700</v>
      </c>
    </row>
    <row r="16" spans="1:3" s="158" customFormat="1" ht="38.25" customHeight="1" x14ac:dyDescent="0.25">
      <c r="A16" s="156" t="s">
        <v>3</v>
      </c>
      <c r="B16" s="839" t="s">
        <v>1415</v>
      </c>
      <c r="C16" s="840"/>
    </row>
    <row r="17" spans="1:3" s="225" customFormat="1" ht="38.25" customHeight="1" outlineLevel="1" x14ac:dyDescent="0.25">
      <c r="A17" s="223">
        <v>11</v>
      </c>
      <c r="B17" s="223" t="str">
        <f>"Phụ lục "&amp;A17&amp;"."</f>
        <v>Phụ lục 11.</v>
      </c>
      <c r="C17" s="224" t="s">
        <v>1571</v>
      </c>
    </row>
    <row r="18" spans="1:3" s="225" customFormat="1" ht="38.25" customHeight="1" outlineLevel="1" x14ac:dyDescent="0.25">
      <c r="A18" s="226">
        <v>12</v>
      </c>
      <c r="B18" s="226" t="str">
        <f t="shared" ref="B18:B29" si="1">"Phụ lục "&amp;A18&amp;"."</f>
        <v>Phụ lục 12.</v>
      </c>
      <c r="C18" s="227" t="s">
        <v>1572</v>
      </c>
    </row>
    <row r="19" spans="1:3" s="225" customFormat="1" ht="38.25" customHeight="1" outlineLevel="1" x14ac:dyDescent="0.25">
      <c r="A19" s="226">
        <v>13</v>
      </c>
      <c r="B19" s="226" t="str">
        <f t="shared" si="1"/>
        <v>Phụ lục 13.</v>
      </c>
      <c r="C19" s="227" t="s">
        <v>1412</v>
      </c>
    </row>
    <row r="20" spans="1:3" s="225" customFormat="1" ht="38.25" customHeight="1" outlineLevel="1" x14ac:dyDescent="0.25">
      <c r="A20" s="226">
        <v>14</v>
      </c>
      <c r="B20" s="226" t="str">
        <f t="shared" si="1"/>
        <v>Phụ lục 14.</v>
      </c>
      <c r="C20" s="227" t="s">
        <v>1573</v>
      </c>
    </row>
    <row r="21" spans="1:3" s="225" customFormat="1" ht="38.25" customHeight="1" outlineLevel="1" x14ac:dyDescent="0.25">
      <c r="A21" s="226">
        <v>15</v>
      </c>
      <c r="B21" s="226" t="str">
        <f t="shared" si="1"/>
        <v>Phụ lục 15.</v>
      </c>
      <c r="C21" s="227" t="s">
        <v>1574</v>
      </c>
    </row>
    <row r="22" spans="1:3" s="225" customFormat="1" ht="38.25" customHeight="1" outlineLevel="1" x14ac:dyDescent="0.25">
      <c r="A22" s="226">
        <v>16</v>
      </c>
      <c r="B22" s="226" t="str">
        <f t="shared" si="1"/>
        <v>Phụ lục 16.</v>
      </c>
      <c r="C22" s="227" t="s">
        <v>1575</v>
      </c>
    </row>
    <row r="23" spans="1:3" s="225" customFormat="1" ht="38.25" customHeight="1" outlineLevel="1" x14ac:dyDescent="0.25">
      <c r="A23" s="226">
        <v>17</v>
      </c>
      <c r="B23" s="226" t="str">
        <f t="shared" si="1"/>
        <v>Phụ lục 17.</v>
      </c>
      <c r="C23" s="227" t="s">
        <v>1416</v>
      </c>
    </row>
    <row r="24" spans="1:3" s="225" customFormat="1" ht="38.25" customHeight="1" outlineLevel="1" x14ac:dyDescent="0.25">
      <c r="A24" s="226">
        <v>18</v>
      </c>
      <c r="B24" s="226" t="str">
        <f t="shared" si="1"/>
        <v>Phụ lục 18.</v>
      </c>
      <c r="C24" s="227" t="s">
        <v>1576</v>
      </c>
    </row>
    <row r="25" spans="1:3" s="225" customFormat="1" ht="38.25" customHeight="1" outlineLevel="1" x14ac:dyDescent="0.25">
      <c r="A25" s="226">
        <v>19</v>
      </c>
      <c r="B25" s="226" t="str">
        <f t="shared" si="1"/>
        <v>Phụ lục 19.</v>
      </c>
      <c r="C25" s="227" t="s">
        <v>1577</v>
      </c>
    </row>
    <row r="26" spans="1:3" s="225" customFormat="1" ht="38.25" customHeight="1" outlineLevel="1" x14ac:dyDescent="0.25">
      <c r="A26" s="226">
        <v>20</v>
      </c>
      <c r="B26" s="226" t="str">
        <f t="shared" si="1"/>
        <v>Phụ lục 20.</v>
      </c>
      <c r="C26" s="227" t="s">
        <v>1579</v>
      </c>
    </row>
    <row r="27" spans="1:3" s="225" customFormat="1" ht="38.25" customHeight="1" outlineLevel="1" x14ac:dyDescent="0.25">
      <c r="A27" s="226">
        <v>21</v>
      </c>
      <c r="B27" s="226" t="str">
        <f t="shared" si="1"/>
        <v>Phụ lục 21.</v>
      </c>
      <c r="C27" s="227" t="s">
        <v>1578</v>
      </c>
    </row>
    <row r="28" spans="1:3" s="225" customFormat="1" ht="38.25" customHeight="1" outlineLevel="1" x14ac:dyDescent="0.25">
      <c r="A28" s="226">
        <v>22</v>
      </c>
      <c r="B28" s="226" t="str">
        <f t="shared" si="1"/>
        <v>Phụ lục 22.</v>
      </c>
      <c r="C28" s="227" t="s">
        <v>1413</v>
      </c>
    </row>
    <row r="29" spans="1:3" ht="38.25" customHeight="1" outlineLevel="1" x14ac:dyDescent="0.25">
      <c r="A29" s="160">
        <v>23</v>
      </c>
      <c r="B29" s="160" t="str">
        <f t="shared" si="1"/>
        <v>Phụ lục 23.</v>
      </c>
      <c r="C29" s="157" t="s">
        <v>1580</v>
      </c>
    </row>
    <row r="30" spans="1:3" ht="34.5" customHeight="1" x14ac:dyDescent="0.25">
      <c r="C30" s="159"/>
    </row>
  </sheetData>
  <autoFilter ref="A4:C4"/>
  <mergeCells count="4">
    <mergeCell ref="A2:C2"/>
    <mergeCell ref="B5:C5"/>
    <mergeCell ref="B16:C16"/>
    <mergeCell ref="A1:C1"/>
  </mergeCells>
  <printOptions horizontalCentered="1"/>
  <pageMargins left="0.39370078740157483" right="0.39370078740157483" top="0.39370078740157483" bottom="0.39370078740157483" header="0.31496062992125984" footer="0.31496062992125984"/>
  <pageSetup paperSize="9" scale="97" fitToHeight="10" orientation="landscape" r:id="rId1"/>
  <rowBreaks count="1" manualBreakCount="1">
    <brk id="1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F241"/>
  <sheetViews>
    <sheetView view="pageBreakPreview" zoomScaleSheetLayoutView="100" workbookViewId="0">
      <pane xSplit="3" ySplit="5" topLeftCell="D6" activePane="bottomRight" state="frozen"/>
      <selection activeCell="C19" sqref="C19"/>
      <selection pane="topRight" activeCell="C19" sqref="C19"/>
      <selection pane="bottomLeft" activeCell="C19" sqref="C19"/>
      <selection pane="bottomRight" activeCell="C19" sqref="C19"/>
    </sheetView>
  </sheetViews>
  <sheetFormatPr defaultRowHeight="15.75" outlineLevelRow="1" x14ac:dyDescent="0.25"/>
  <cols>
    <col min="1" max="1" width="6.28515625" style="539" customWidth="1"/>
    <col min="2" max="2" width="61.140625" style="452" customWidth="1"/>
    <col min="3" max="3" width="22.140625" style="460" customWidth="1"/>
    <col min="4" max="4" width="59.7109375" style="452" customWidth="1"/>
    <col min="5" max="5" width="16.5703125" style="792" customWidth="1"/>
    <col min="6" max="6" width="15" style="792" customWidth="1"/>
    <col min="7" max="16384" width="9.140625" style="452"/>
  </cols>
  <sheetData>
    <row r="1" spans="1:6" ht="22.5" customHeight="1" x14ac:dyDescent="0.25">
      <c r="A1" s="860" t="s">
        <v>4078</v>
      </c>
      <c r="B1" s="860"/>
      <c r="C1" s="860"/>
      <c r="D1" s="860"/>
      <c r="E1" s="860"/>
      <c r="F1" s="860"/>
    </row>
    <row r="2" spans="1:6" ht="30.75" customHeight="1" x14ac:dyDescent="0.25">
      <c r="A2" s="862" t="s">
        <v>4059</v>
      </c>
      <c r="B2" s="862"/>
      <c r="C2" s="862"/>
      <c r="D2" s="862"/>
      <c r="E2" s="862"/>
      <c r="F2" s="862"/>
    </row>
    <row r="3" spans="1:6" ht="24" customHeight="1" x14ac:dyDescent="0.25">
      <c r="A3" s="580"/>
      <c r="B3" s="581"/>
      <c r="C3" s="580"/>
      <c r="D3" s="887" t="s">
        <v>3626</v>
      </c>
      <c r="E3" s="887"/>
      <c r="F3" s="452"/>
    </row>
    <row r="4" spans="1:6" s="677" customFormat="1" ht="33" customHeight="1" x14ac:dyDescent="0.25">
      <c r="A4" s="777" t="s">
        <v>6</v>
      </c>
      <c r="B4" s="777" t="s">
        <v>3625</v>
      </c>
      <c r="C4" s="777" t="s">
        <v>3624</v>
      </c>
      <c r="D4" s="777" t="s">
        <v>3623</v>
      </c>
      <c r="E4" s="750" t="s">
        <v>3622</v>
      </c>
      <c r="F4" s="750" t="s">
        <v>7</v>
      </c>
    </row>
    <row r="5" spans="1:6" s="734" customFormat="1" x14ac:dyDescent="0.25">
      <c r="A5" s="744">
        <f>A34+A49+A83+A97+A123+A144+A152+A158+A177+A192+A206+A208</f>
        <v>191</v>
      </c>
      <c r="B5" s="708" t="s">
        <v>4077</v>
      </c>
      <c r="C5" s="620"/>
      <c r="D5" s="745"/>
      <c r="E5" s="675">
        <f>E6+E35+E50+E84+E98+E124+E145+E153+E159+E178+E193+E207+E209</f>
        <v>110301.97933480497</v>
      </c>
      <c r="F5" s="675"/>
    </row>
    <row r="6" spans="1:6" s="795" customFormat="1" x14ac:dyDescent="0.25">
      <c r="A6" s="713" t="s">
        <v>2</v>
      </c>
      <c r="B6" s="714" t="s">
        <v>50</v>
      </c>
      <c r="C6" s="713"/>
      <c r="D6" s="714"/>
      <c r="E6" s="740">
        <f>SUM(E7:E34)</f>
        <v>82176.11704500833</v>
      </c>
      <c r="F6" s="740"/>
    </row>
    <row r="7" spans="1:6" outlineLevel="1" x14ac:dyDescent="0.25">
      <c r="A7" s="567">
        <v>1</v>
      </c>
      <c r="B7" s="577" t="s">
        <v>3621</v>
      </c>
      <c r="C7" s="576">
        <v>3000166610</v>
      </c>
      <c r="D7" s="831" t="s">
        <v>3620</v>
      </c>
      <c r="E7" s="480">
        <v>359.22082999999998</v>
      </c>
      <c r="F7" s="480"/>
    </row>
    <row r="8" spans="1:6" outlineLevel="1" x14ac:dyDescent="0.25">
      <c r="A8" s="566">
        <v>2</v>
      </c>
      <c r="B8" s="577" t="s">
        <v>3619</v>
      </c>
      <c r="C8" s="576">
        <v>3001021992</v>
      </c>
      <c r="D8" s="831" t="s">
        <v>3618</v>
      </c>
      <c r="E8" s="480">
        <v>335.10343799999998</v>
      </c>
      <c r="F8" s="480"/>
    </row>
    <row r="9" spans="1:6" outlineLevel="1" x14ac:dyDescent="0.25">
      <c r="A9" s="566">
        <v>3</v>
      </c>
      <c r="B9" s="577" t="s">
        <v>3617</v>
      </c>
      <c r="C9" s="576">
        <v>3000100722</v>
      </c>
      <c r="D9" s="831" t="s">
        <v>3616</v>
      </c>
      <c r="E9" s="480">
        <v>356.11403799999999</v>
      </c>
      <c r="F9" s="480"/>
    </row>
    <row r="10" spans="1:6" outlineLevel="1" x14ac:dyDescent="0.25">
      <c r="A10" s="566">
        <v>4</v>
      </c>
      <c r="B10" s="577" t="s">
        <v>3615</v>
      </c>
      <c r="C10" s="576">
        <v>2900326992</v>
      </c>
      <c r="D10" s="831" t="s">
        <v>3614</v>
      </c>
      <c r="E10" s="480">
        <v>294.99061599999999</v>
      </c>
      <c r="F10" s="480"/>
    </row>
    <row r="11" spans="1:6" outlineLevel="1" x14ac:dyDescent="0.25">
      <c r="A11" s="566">
        <v>5</v>
      </c>
      <c r="B11" s="577" t="s">
        <v>3613</v>
      </c>
      <c r="C11" s="576" t="s">
        <v>3612</v>
      </c>
      <c r="D11" s="831" t="s">
        <v>3611</v>
      </c>
      <c r="E11" s="480">
        <v>69.138069000000002</v>
      </c>
      <c r="F11" s="480"/>
    </row>
    <row r="12" spans="1:6" outlineLevel="1" x14ac:dyDescent="0.25">
      <c r="A12" s="566">
        <v>6</v>
      </c>
      <c r="B12" s="577" t="s">
        <v>3610</v>
      </c>
      <c r="C12" s="576">
        <v>3001181971</v>
      </c>
      <c r="D12" s="831" t="s">
        <v>3606</v>
      </c>
      <c r="E12" s="480">
        <v>900</v>
      </c>
      <c r="F12" s="480"/>
    </row>
    <row r="13" spans="1:6" outlineLevel="1" x14ac:dyDescent="0.25">
      <c r="A13" s="566">
        <v>7</v>
      </c>
      <c r="B13" s="577" t="s">
        <v>3609</v>
      </c>
      <c r="C13" s="576">
        <v>3001281662</v>
      </c>
      <c r="D13" s="831" t="s">
        <v>3608</v>
      </c>
      <c r="E13" s="480">
        <v>2260.3811618</v>
      </c>
      <c r="F13" s="480"/>
    </row>
    <row r="14" spans="1:6" outlineLevel="1" x14ac:dyDescent="0.25">
      <c r="A14" s="566">
        <v>8</v>
      </c>
      <c r="B14" s="577" t="s">
        <v>3607</v>
      </c>
      <c r="C14" s="576">
        <v>3000377298</v>
      </c>
      <c r="D14" s="831" t="s">
        <v>3606</v>
      </c>
      <c r="E14" s="480">
        <v>2158.2392338750001</v>
      </c>
      <c r="F14" s="480"/>
    </row>
    <row r="15" spans="1:6" outlineLevel="1" x14ac:dyDescent="0.25">
      <c r="A15" s="566">
        <v>9</v>
      </c>
      <c r="B15" s="577" t="s">
        <v>3605</v>
      </c>
      <c r="C15" s="576">
        <v>3000375798</v>
      </c>
      <c r="D15" s="831" t="s">
        <v>3604</v>
      </c>
      <c r="E15" s="480">
        <v>318.58</v>
      </c>
      <c r="F15" s="480"/>
    </row>
    <row r="16" spans="1:6" outlineLevel="1" x14ac:dyDescent="0.25">
      <c r="A16" s="566">
        <v>10</v>
      </c>
      <c r="B16" s="577" t="s">
        <v>3603</v>
      </c>
      <c r="C16" s="576">
        <v>3000167773</v>
      </c>
      <c r="D16" s="831" t="s">
        <v>3602</v>
      </c>
      <c r="E16" s="480">
        <v>1108.9997499999999</v>
      </c>
      <c r="F16" s="480"/>
    </row>
    <row r="17" spans="1:6" outlineLevel="1" x14ac:dyDescent="0.25">
      <c r="A17" s="566">
        <v>11</v>
      </c>
      <c r="B17" s="577" t="s">
        <v>3601</v>
      </c>
      <c r="C17" s="576">
        <v>3000341862</v>
      </c>
      <c r="D17" s="831" t="s">
        <v>3600</v>
      </c>
      <c r="E17" s="480">
        <v>1593.1185</v>
      </c>
      <c r="F17" s="480"/>
    </row>
    <row r="18" spans="1:6" outlineLevel="1" x14ac:dyDescent="0.25">
      <c r="A18" s="566">
        <v>12</v>
      </c>
      <c r="B18" s="832" t="s">
        <v>3599</v>
      </c>
      <c r="C18" s="576" t="s">
        <v>3598</v>
      </c>
      <c r="D18" s="831" t="s">
        <v>3597</v>
      </c>
      <c r="E18" s="480">
        <v>1366.6256565000001</v>
      </c>
      <c r="F18" s="480"/>
    </row>
    <row r="19" spans="1:6" outlineLevel="1" x14ac:dyDescent="0.25">
      <c r="A19" s="566">
        <v>13</v>
      </c>
      <c r="B19" s="577" t="s">
        <v>3596</v>
      </c>
      <c r="C19" s="576">
        <v>3001497189</v>
      </c>
      <c r="D19" s="831" t="s">
        <v>3595</v>
      </c>
      <c r="E19" s="480">
        <v>486</v>
      </c>
      <c r="F19" s="480"/>
    </row>
    <row r="20" spans="1:6" outlineLevel="1" x14ac:dyDescent="0.25">
      <c r="A20" s="566">
        <v>14</v>
      </c>
      <c r="B20" s="577" t="s">
        <v>3594</v>
      </c>
      <c r="C20" s="576">
        <v>3001680762</v>
      </c>
      <c r="D20" s="831" t="s">
        <v>3593</v>
      </c>
      <c r="E20" s="480">
        <v>1188.75</v>
      </c>
      <c r="F20" s="480"/>
    </row>
    <row r="21" spans="1:6" outlineLevel="1" x14ac:dyDescent="0.25">
      <c r="A21" s="566">
        <v>15</v>
      </c>
      <c r="B21" s="579" t="s">
        <v>3592</v>
      </c>
      <c r="C21" s="578">
        <v>3000297035</v>
      </c>
      <c r="D21" s="575" t="s">
        <v>3591</v>
      </c>
      <c r="E21" s="480">
        <v>125.082825</v>
      </c>
      <c r="F21" s="480"/>
    </row>
    <row r="22" spans="1:6" outlineLevel="1" x14ac:dyDescent="0.25">
      <c r="A22" s="566">
        <v>16</v>
      </c>
      <c r="B22" s="577" t="s">
        <v>3590</v>
      </c>
      <c r="C22" s="576">
        <v>3001055751</v>
      </c>
      <c r="D22" s="575" t="s">
        <v>3589</v>
      </c>
      <c r="E22" s="480">
        <v>260.558333</v>
      </c>
      <c r="F22" s="480"/>
    </row>
    <row r="23" spans="1:6" outlineLevel="1" x14ac:dyDescent="0.25">
      <c r="A23" s="566">
        <v>17</v>
      </c>
      <c r="B23" s="577" t="s">
        <v>3588</v>
      </c>
      <c r="C23" s="576">
        <v>3001307543</v>
      </c>
      <c r="D23" s="831" t="s">
        <v>3587</v>
      </c>
      <c r="E23" s="480">
        <v>1170.1615919999999</v>
      </c>
      <c r="F23" s="480"/>
    </row>
    <row r="24" spans="1:6" outlineLevel="1" x14ac:dyDescent="0.25">
      <c r="A24" s="566">
        <v>18</v>
      </c>
      <c r="B24" s="577" t="s">
        <v>3586</v>
      </c>
      <c r="C24" s="576">
        <v>3001678756</v>
      </c>
      <c r="D24" s="831" t="s">
        <v>3585</v>
      </c>
      <c r="E24" s="480">
        <v>923.160663</v>
      </c>
      <c r="F24" s="480"/>
    </row>
    <row r="25" spans="1:6" outlineLevel="1" x14ac:dyDescent="0.25">
      <c r="A25" s="566">
        <v>19</v>
      </c>
      <c r="B25" s="577" t="s">
        <v>3584</v>
      </c>
      <c r="C25" s="576">
        <v>3000103307</v>
      </c>
      <c r="D25" s="577" t="s">
        <v>3583</v>
      </c>
      <c r="E25" s="480">
        <v>15.819748000000001</v>
      </c>
      <c r="F25" s="480"/>
    </row>
    <row r="26" spans="1:6" outlineLevel="1" x14ac:dyDescent="0.25">
      <c r="A26" s="566">
        <v>20</v>
      </c>
      <c r="B26" s="577" t="s">
        <v>3422</v>
      </c>
      <c r="C26" s="576">
        <v>3000100458</v>
      </c>
      <c r="D26" s="577" t="s">
        <v>3421</v>
      </c>
      <c r="E26" s="480">
        <v>29.508188000000001</v>
      </c>
      <c r="F26" s="480"/>
    </row>
    <row r="27" spans="1:6" outlineLevel="1" x14ac:dyDescent="0.25">
      <c r="A27" s="566">
        <v>21</v>
      </c>
      <c r="B27" s="579" t="s">
        <v>3582</v>
      </c>
      <c r="C27" s="576">
        <v>3000310977</v>
      </c>
      <c r="D27" s="577" t="s">
        <v>3581</v>
      </c>
      <c r="E27" s="480">
        <v>29.142972</v>
      </c>
      <c r="F27" s="480"/>
    </row>
    <row r="28" spans="1:6" ht="31.5" outlineLevel="1" x14ac:dyDescent="0.25">
      <c r="A28" s="566">
        <v>22</v>
      </c>
      <c r="B28" s="577" t="s">
        <v>3580</v>
      </c>
      <c r="C28" s="576">
        <v>3001932226</v>
      </c>
      <c r="D28" s="831" t="s">
        <v>3579</v>
      </c>
      <c r="E28" s="480">
        <v>178.80074999999999</v>
      </c>
      <c r="F28" s="480"/>
    </row>
    <row r="29" spans="1:6" outlineLevel="1" x14ac:dyDescent="0.25">
      <c r="A29" s="566">
        <v>23</v>
      </c>
      <c r="B29" s="577" t="s">
        <v>3578</v>
      </c>
      <c r="C29" s="576">
        <v>3000276035</v>
      </c>
      <c r="D29" s="831" t="s">
        <v>3577</v>
      </c>
      <c r="E29" s="480">
        <v>1345.9415624999999</v>
      </c>
      <c r="F29" s="480"/>
    </row>
    <row r="30" spans="1:6" outlineLevel="1" x14ac:dyDescent="0.25">
      <c r="A30" s="566">
        <v>24</v>
      </c>
      <c r="B30" s="577" t="s">
        <v>3576</v>
      </c>
      <c r="C30" s="576">
        <v>3001239163</v>
      </c>
      <c r="D30" s="831" t="s">
        <v>3575</v>
      </c>
      <c r="E30" s="480">
        <v>84.583333333333329</v>
      </c>
      <c r="F30" s="480"/>
    </row>
    <row r="31" spans="1:6" outlineLevel="1" x14ac:dyDescent="0.25">
      <c r="A31" s="565">
        <v>25</v>
      </c>
      <c r="B31" s="579" t="s">
        <v>3574</v>
      </c>
      <c r="C31" s="578">
        <v>3000645010</v>
      </c>
      <c r="D31" s="575" t="s">
        <v>3573</v>
      </c>
      <c r="E31" s="480">
        <v>17.386437999999998</v>
      </c>
      <c r="F31" s="480"/>
    </row>
    <row r="32" spans="1:6" outlineLevel="1" x14ac:dyDescent="0.25">
      <c r="A32" s="566">
        <v>26</v>
      </c>
      <c r="B32" s="579" t="s">
        <v>3572</v>
      </c>
      <c r="C32" s="578">
        <v>3000403822</v>
      </c>
      <c r="D32" s="575" t="s">
        <v>3571</v>
      </c>
      <c r="E32" s="480">
        <v>3.2372909999999999</v>
      </c>
      <c r="F32" s="480"/>
    </row>
    <row r="33" spans="1:6" outlineLevel="1" x14ac:dyDescent="0.25">
      <c r="A33" s="565">
        <v>27</v>
      </c>
      <c r="B33" s="577" t="s">
        <v>2856</v>
      </c>
      <c r="C33" s="576">
        <v>3001246107</v>
      </c>
      <c r="D33" s="575" t="s">
        <v>3570</v>
      </c>
      <c r="E33" s="480">
        <v>20000</v>
      </c>
      <c r="F33" s="480"/>
    </row>
    <row r="34" spans="1:6" outlineLevel="1" x14ac:dyDescent="0.25">
      <c r="A34" s="566">
        <v>28</v>
      </c>
      <c r="B34" s="577" t="s">
        <v>3569</v>
      </c>
      <c r="C34" s="576">
        <v>3001123659</v>
      </c>
      <c r="D34" s="831" t="s">
        <v>3568</v>
      </c>
      <c r="E34" s="480">
        <v>45197.472055999999</v>
      </c>
      <c r="F34" s="480"/>
    </row>
    <row r="35" spans="1:6" s="795" customFormat="1" x14ac:dyDescent="0.25">
      <c r="A35" s="713" t="s">
        <v>3</v>
      </c>
      <c r="B35" s="714" t="s">
        <v>3567</v>
      </c>
      <c r="C35" s="713"/>
      <c r="D35" s="714"/>
      <c r="E35" s="740">
        <f>SUM(E36:E49)</f>
        <v>9442.4331000000002</v>
      </c>
      <c r="F35" s="740"/>
    </row>
    <row r="36" spans="1:6" outlineLevel="1" x14ac:dyDescent="0.25">
      <c r="A36" s="561">
        <v>1</v>
      </c>
      <c r="B36" s="486" t="s">
        <v>3566</v>
      </c>
      <c r="C36" s="778" t="s">
        <v>3565</v>
      </c>
      <c r="D36" s="486" t="s">
        <v>3534</v>
      </c>
      <c r="E36" s="480">
        <v>631</v>
      </c>
      <c r="F36" s="480"/>
    </row>
    <row r="37" spans="1:6" outlineLevel="1" x14ac:dyDescent="0.25">
      <c r="A37" s="778">
        <v>2</v>
      </c>
      <c r="B37" s="486" t="s">
        <v>3564</v>
      </c>
      <c r="C37" s="778" t="s">
        <v>3563</v>
      </c>
      <c r="D37" s="486" t="s">
        <v>3534</v>
      </c>
      <c r="E37" s="480">
        <v>188</v>
      </c>
      <c r="F37" s="480"/>
    </row>
    <row r="38" spans="1:6" outlineLevel="1" x14ac:dyDescent="0.25">
      <c r="A38" s="778">
        <v>3</v>
      </c>
      <c r="B38" s="486" t="s">
        <v>3562</v>
      </c>
      <c r="C38" s="778" t="s">
        <v>3561</v>
      </c>
      <c r="D38" s="486" t="s">
        <v>3560</v>
      </c>
      <c r="E38" s="480">
        <v>119</v>
      </c>
      <c r="F38" s="480"/>
    </row>
    <row r="39" spans="1:6" outlineLevel="1" x14ac:dyDescent="0.25">
      <c r="A39" s="778">
        <v>4</v>
      </c>
      <c r="B39" s="486" t="s">
        <v>3559</v>
      </c>
      <c r="C39" s="778" t="s">
        <v>3558</v>
      </c>
      <c r="D39" s="486" t="s">
        <v>3557</v>
      </c>
      <c r="E39" s="480">
        <v>181</v>
      </c>
      <c r="F39" s="480"/>
    </row>
    <row r="40" spans="1:6" outlineLevel="1" x14ac:dyDescent="0.25">
      <c r="A40" s="778">
        <v>5</v>
      </c>
      <c r="B40" s="486" t="s">
        <v>3556</v>
      </c>
      <c r="C40" s="778" t="s">
        <v>3555</v>
      </c>
      <c r="D40" s="486" t="s">
        <v>3554</v>
      </c>
      <c r="E40" s="480">
        <v>540</v>
      </c>
      <c r="F40" s="480"/>
    </row>
    <row r="41" spans="1:6" outlineLevel="1" x14ac:dyDescent="0.25">
      <c r="A41" s="778">
        <v>6</v>
      </c>
      <c r="B41" s="486" t="s">
        <v>3553</v>
      </c>
      <c r="C41" s="778" t="s">
        <v>3552</v>
      </c>
      <c r="D41" s="486" t="s">
        <v>3551</v>
      </c>
      <c r="E41" s="480">
        <v>514</v>
      </c>
      <c r="F41" s="480"/>
    </row>
    <row r="42" spans="1:6" outlineLevel="1" x14ac:dyDescent="0.25">
      <c r="A42" s="778">
        <v>7</v>
      </c>
      <c r="B42" s="486" t="s">
        <v>3550</v>
      </c>
      <c r="C42" s="778" t="s">
        <v>3549</v>
      </c>
      <c r="D42" s="486" t="s">
        <v>3548</v>
      </c>
      <c r="E42" s="480">
        <v>2313</v>
      </c>
      <c r="F42" s="480"/>
    </row>
    <row r="43" spans="1:6" outlineLevel="1" x14ac:dyDescent="0.25">
      <c r="A43" s="778">
        <v>8</v>
      </c>
      <c r="B43" s="486" t="s">
        <v>3547</v>
      </c>
      <c r="C43" s="778" t="s">
        <v>3546</v>
      </c>
      <c r="D43" s="486" t="s">
        <v>3543</v>
      </c>
      <c r="E43" s="480">
        <v>953</v>
      </c>
      <c r="F43" s="480"/>
    </row>
    <row r="44" spans="1:6" outlineLevel="1" x14ac:dyDescent="0.25">
      <c r="A44" s="778">
        <v>9</v>
      </c>
      <c r="B44" s="486" t="s">
        <v>3545</v>
      </c>
      <c r="C44" s="778" t="s">
        <v>3544</v>
      </c>
      <c r="D44" s="486" t="s">
        <v>3543</v>
      </c>
      <c r="E44" s="480">
        <v>544.43309999999997</v>
      </c>
      <c r="F44" s="480"/>
    </row>
    <row r="45" spans="1:6" outlineLevel="1" x14ac:dyDescent="0.25">
      <c r="A45" s="778">
        <v>10</v>
      </c>
      <c r="B45" s="486" t="s">
        <v>3542</v>
      </c>
      <c r="C45" s="778" t="s">
        <v>3541</v>
      </c>
      <c r="D45" s="486" t="s">
        <v>3540</v>
      </c>
      <c r="E45" s="480">
        <v>421</v>
      </c>
      <c r="F45" s="480"/>
    </row>
    <row r="46" spans="1:6" outlineLevel="1" x14ac:dyDescent="0.25">
      <c r="A46" s="778">
        <v>11</v>
      </c>
      <c r="B46" s="486" t="s">
        <v>3539</v>
      </c>
      <c r="C46" s="778" t="s">
        <v>3538</v>
      </c>
      <c r="D46" s="486" t="s">
        <v>999</v>
      </c>
      <c r="E46" s="480">
        <v>176</v>
      </c>
      <c r="F46" s="480"/>
    </row>
    <row r="47" spans="1:6" outlineLevel="1" x14ac:dyDescent="0.25">
      <c r="A47" s="778">
        <v>12</v>
      </c>
      <c r="B47" s="486" t="s">
        <v>3537</v>
      </c>
      <c r="C47" s="778">
        <v>3000340749</v>
      </c>
      <c r="D47" s="486" t="s">
        <v>3536</v>
      </c>
      <c r="E47" s="480">
        <v>516</v>
      </c>
      <c r="F47" s="480"/>
    </row>
    <row r="48" spans="1:6" outlineLevel="1" x14ac:dyDescent="0.25">
      <c r="A48" s="778">
        <v>13</v>
      </c>
      <c r="B48" s="486" t="s">
        <v>3535</v>
      </c>
      <c r="C48" s="778">
        <v>3000345673</v>
      </c>
      <c r="D48" s="486" t="s">
        <v>3534</v>
      </c>
      <c r="E48" s="480">
        <v>1961</v>
      </c>
      <c r="F48" s="480"/>
    </row>
    <row r="49" spans="1:6" outlineLevel="1" x14ac:dyDescent="0.25">
      <c r="A49" s="778">
        <v>14</v>
      </c>
      <c r="B49" s="486" t="s">
        <v>3533</v>
      </c>
      <c r="C49" s="778" t="s">
        <v>3532</v>
      </c>
      <c r="D49" s="486" t="s">
        <v>3531</v>
      </c>
      <c r="E49" s="480">
        <v>385</v>
      </c>
      <c r="F49" s="480"/>
    </row>
    <row r="50" spans="1:6" s="795" customFormat="1" x14ac:dyDescent="0.25">
      <c r="A50" s="713" t="s">
        <v>4</v>
      </c>
      <c r="B50" s="714" t="s">
        <v>783</v>
      </c>
      <c r="C50" s="713"/>
      <c r="D50" s="714"/>
      <c r="E50" s="740">
        <f>SUM(E51:E83)</f>
        <v>9955.1620902166669</v>
      </c>
      <c r="F50" s="740"/>
    </row>
    <row r="51" spans="1:6" outlineLevel="1" x14ac:dyDescent="0.25">
      <c r="A51" s="574">
        <v>1</v>
      </c>
      <c r="B51" s="572" t="s">
        <v>3530</v>
      </c>
      <c r="C51" s="573">
        <v>3001757694</v>
      </c>
      <c r="D51" s="572" t="s">
        <v>408</v>
      </c>
      <c r="E51" s="480">
        <v>7.8314263166666693</v>
      </c>
      <c r="F51" s="480"/>
    </row>
    <row r="52" spans="1:6" outlineLevel="1" x14ac:dyDescent="0.25">
      <c r="A52" s="570">
        <v>2</v>
      </c>
      <c r="B52" s="572" t="s">
        <v>3529</v>
      </c>
      <c r="C52" s="573">
        <v>3000408242</v>
      </c>
      <c r="D52" s="572" t="s">
        <v>3505</v>
      </c>
      <c r="E52" s="480">
        <v>3584.1334630000001</v>
      </c>
      <c r="F52" s="480"/>
    </row>
    <row r="53" spans="1:6" outlineLevel="1" x14ac:dyDescent="0.25">
      <c r="A53" s="570">
        <v>3</v>
      </c>
      <c r="B53" s="572" t="s">
        <v>3529</v>
      </c>
      <c r="C53" s="573">
        <v>3000408242</v>
      </c>
      <c r="D53" s="572" t="s">
        <v>3505</v>
      </c>
      <c r="E53" s="480">
        <v>4458.4573289999998</v>
      </c>
      <c r="F53" s="480"/>
    </row>
    <row r="54" spans="1:6" outlineLevel="1" x14ac:dyDescent="0.25">
      <c r="A54" s="570">
        <v>4</v>
      </c>
      <c r="B54" s="572" t="s">
        <v>3528</v>
      </c>
      <c r="C54" s="573">
        <v>3001921739</v>
      </c>
      <c r="D54" s="572" t="s">
        <v>3527</v>
      </c>
      <c r="E54" s="480">
        <v>0.64963820000000017</v>
      </c>
      <c r="F54" s="480"/>
    </row>
    <row r="55" spans="1:6" s="549" customFormat="1" outlineLevel="1" x14ac:dyDescent="0.25">
      <c r="A55" s="570">
        <v>5</v>
      </c>
      <c r="B55" s="572" t="s">
        <v>3526</v>
      </c>
      <c r="C55" s="573">
        <v>3002027919</v>
      </c>
      <c r="D55" s="572" t="s">
        <v>1139</v>
      </c>
      <c r="E55" s="480">
        <v>11.077726</v>
      </c>
      <c r="F55" s="480"/>
    </row>
    <row r="56" spans="1:6" s="549" customFormat="1" outlineLevel="1" x14ac:dyDescent="0.25">
      <c r="A56" s="570">
        <v>6</v>
      </c>
      <c r="B56" s="572" t="s">
        <v>3525</v>
      </c>
      <c r="C56" s="573" t="s">
        <v>3524</v>
      </c>
      <c r="D56" s="572" t="s">
        <v>1168</v>
      </c>
      <c r="E56" s="480">
        <v>14.37726</v>
      </c>
      <c r="F56" s="480"/>
    </row>
    <row r="57" spans="1:6" s="549" customFormat="1" outlineLevel="1" x14ac:dyDescent="0.25">
      <c r="A57" s="570">
        <v>7</v>
      </c>
      <c r="B57" s="572" t="s">
        <v>3523</v>
      </c>
      <c r="C57" s="573" t="s">
        <v>3522</v>
      </c>
      <c r="D57" s="572" t="s">
        <v>3505</v>
      </c>
      <c r="E57" s="480">
        <v>18.795078</v>
      </c>
      <c r="F57" s="480"/>
    </row>
    <row r="58" spans="1:6" outlineLevel="1" x14ac:dyDescent="0.25">
      <c r="A58" s="570">
        <v>8</v>
      </c>
      <c r="B58" s="572" t="s">
        <v>3521</v>
      </c>
      <c r="C58" s="573" t="s">
        <v>3520</v>
      </c>
      <c r="D58" s="572" t="s">
        <v>1021</v>
      </c>
      <c r="E58" s="480">
        <v>16.894178199999999</v>
      </c>
      <c r="F58" s="480"/>
    </row>
    <row r="59" spans="1:6" outlineLevel="1" x14ac:dyDescent="0.25">
      <c r="A59" s="570">
        <v>9</v>
      </c>
      <c r="B59" s="572" t="s">
        <v>3519</v>
      </c>
      <c r="C59" s="573">
        <v>3001658485</v>
      </c>
      <c r="D59" s="572" t="s">
        <v>1168</v>
      </c>
      <c r="E59" s="480">
        <v>14.180948799999998</v>
      </c>
      <c r="F59" s="480"/>
    </row>
    <row r="60" spans="1:6" outlineLevel="1" x14ac:dyDescent="0.25">
      <c r="A60" s="570">
        <v>10</v>
      </c>
      <c r="B60" s="572" t="s">
        <v>3518</v>
      </c>
      <c r="C60" s="573">
        <v>3000382315</v>
      </c>
      <c r="D60" s="572" t="s">
        <v>1147</v>
      </c>
      <c r="E60" s="480">
        <v>133.1266</v>
      </c>
      <c r="F60" s="480"/>
    </row>
    <row r="61" spans="1:6" outlineLevel="1" x14ac:dyDescent="0.25">
      <c r="A61" s="570">
        <v>11</v>
      </c>
      <c r="B61" s="572" t="s">
        <v>3517</v>
      </c>
      <c r="C61" s="573" t="s">
        <v>3516</v>
      </c>
      <c r="D61" s="572" t="s">
        <v>3505</v>
      </c>
      <c r="E61" s="480">
        <v>62.84</v>
      </c>
      <c r="F61" s="480"/>
    </row>
    <row r="62" spans="1:6" outlineLevel="1" x14ac:dyDescent="0.25">
      <c r="A62" s="570">
        <v>12</v>
      </c>
      <c r="B62" s="572" t="s">
        <v>3517</v>
      </c>
      <c r="C62" s="573" t="s">
        <v>3516</v>
      </c>
      <c r="D62" s="572" t="s">
        <v>408</v>
      </c>
      <c r="E62" s="480">
        <v>124.315</v>
      </c>
      <c r="F62" s="480"/>
    </row>
    <row r="63" spans="1:6" outlineLevel="1" x14ac:dyDescent="0.25">
      <c r="A63" s="570">
        <v>13</v>
      </c>
      <c r="B63" s="572" t="s">
        <v>3515</v>
      </c>
      <c r="C63" s="573">
        <v>3001083484</v>
      </c>
      <c r="D63" s="572" t="s">
        <v>1139</v>
      </c>
      <c r="E63" s="480">
        <v>5.3830099999999996</v>
      </c>
      <c r="F63" s="480"/>
    </row>
    <row r="64" spans="1:6" outlineLevel="1" x14ac:dyDescent="0.25">
      <c r="A64" s="570">
        <v>14</v>
      </c>
      <c r="B64" s="572" t="s">
        <v>3514</v>
      </c>
      <c r="C64" s="573" t="s">
        <v>3513</v>
      </c>
      <c r="D64" s="572" t="s">
        <v>1148</v>
      </c>
      <c r="E64" s="480">
        <v>8.9396199000000003</v>
      </c>
      <c r="F64" s="480"/>
    </row>
    <row r="65" spans="1:6" outlineLevel="1" x14ac:dyDescent="0.25">
      <c r="A65" s="570">
        <v>15</v>
      </c>
      <c r="B65" s="572" t="s">
        <v>3512</v>
      </c>
      <c r="C65" s="573" t="s">
        <v>3511</v>
      </c>
      <c r="D65" s="572" t="s">
        <v>1152</v>
      </c>
      <c r="E65" s="480">
        <v>17.64</v>
      </c>
      <c r="F65" s="480"/>
    </row>
    <row r="66" spans="1:6" outlineLevel="1" x14ac:dyDescent="0.25">
      <c r="A66" s="571">
        <v>16</v>
      </c>
      <c r="B66" s="572" t="s">
        <v>3512</v>
      </c>
      <c r="C66" s="573" t="s">
        <v>3511</v>
      </c>
      <c r="D66" s="572" t="s">
        <v>1152</v>
      </c>
      <c r="E66" s="480">
        <v>2.0174280000000002</v>
      </c>
      <c r="F66" s="480"/>
    </row>
    <row r="67" spans="1:6" outlineLevel="1" x14ac:dyDescent="0.25">
      <c r="A67" s="570">
        <v>17</v>
      </c>
      <c r="B67" s="572" t="s">
        <v>3510</v>
      </c>
      <c r="C67" s="573">
        <v>3000375639</v>
      </c>
      <c r="D67" s="572" t="s">
        <v>1158</v>
      </c>
      <c r="E67" s="480">
        <v>43.242626000000001</v>
      </c>
      <c r="F67" s="480"/>
    </row>
    <row r="68" spans="1:6" outlineLevel="1" x14ac:dyDescent="0.25">
      <c r="A68" s="571">
        <v>18</v>
      </c>
      <c r="B68" s="572" t="s">
        <v>3509</v>
      </c>
      <c r="C68" s="573">
        <v>3000310977</v>
      </c>
      <c r="D68" s="572" t="s">
        <v>3505</v>
      </c>
      <c r="E68" s="480">
        <v>13.28712</v>
      </c>
      <c r="F68" s="480"/>
    </row>
    <row r="69" spans="1:6" outlineLevel="1" x14ac:dyDescent="0.25">
      <c r="A69" s="570">
        <v>19</v>
      </c>
      <c r="B69" s="572" t="s">
        <v>3509</v>
      </c>
      <c r="C69" s="573">
        <v>3000310977</v>
      </c>
      <c r="D69" s="572" t="s">
        <v>3505</v>
      </c>
      <c r="E69" s="480">
        <v>28.566469999999999</v>
      </c>
      <c r="F69" s="480"/>
    </row>
    <row r="70" spans="1:6" outlineLevel="1" x14ac:dyDescent="0.25">
      <c r="A70" s="571">
        <v>20</v>
      </c>
      <c r="B70" s="572" t="s">
        <v>3509</v>
      </c>
      <c r="C70" s="573">
        <v>3000310977</v>
      </c>
      <c r="D70" s="572" t="s">
        <v>3505</v>
      </c>
      <c r="E70" s="480">
        <v>14.245312999999999</v>
      </c>
      <c r="F70" s="480"/>
    </row>
    <row r="71" spans="1:6" outlineLevel="1" x14ac:dyDescent="0.25">
      <c r="A71" s="570">
        <v>21</v>
      </c>
      <c r="B71" s="572" t="s">
        <v>3508</v>
      </c>
      <c r="C71" s="573">
        <v>3000437236</v>
      </c>
      <c r="D71" s="572" t="s">
        <v>1161</v>
      </c>
      <c r="E71" s="480">
        <v>0.54067500000000002</v>
      </c>
      <c r="F71" s="480"/>
    </row>
    <row r="72" spans="1:6" outlineLevel="1" x14ac:dyDescent="0.25">
      <c r="A72" s="571">
        <v>22</v>
      </c>
      <c r="B72" s="572" t="s">
        <v>3507</v>
      </c>
      <c r="C72" s="573">
        <v>3001474022</v>
      </c>
      <c r="D72" s="572" t="s">
        <v>1153</v>
      </c>
      <c r="E72" s="480">
        <v>16.615321999999999</v>
      </c>
      <c r="F72" s="480"/>
    </row>
    <row r="73" spans="1:6" outlineLevel="1" x14ac:dyDescent="0.25">
      <c r="A73" s="570">
        <v>23</v>
      </c>
      <c r="B73" s="572" t="s">
        <v>3506</v>
      </c>
      <c r="C73" s="573">
        <v>3000164878</v>
      </c>
      <c r="D73" s="572" t="s">
        <v>3505</v>
      </c>
      <c r="E73" s="480">
        <v>147.50819999999999</v>
      </c>
      <c r="F73" s="480"/>
    </row>
    <row r="74" spans="1:6" outlineLevel="1" x14ac:dyDescent="0.25">
      <c r="A74" s="571">
        <v>24</v>
      </c>
      <c r="B74" s="572" t="s">
        <v>3504</v>
      </c>
      <c r="C74" s="573">
        <v>3000429933</v>
      </c>
      <c r="D74" s="572" t="s">
        <v>3503</v>
      </c>
      <c r="E74" s="480">
        <v>10.571146000000001</v>
      </c>
      <c r="F74" s="480"/>
    </row>
    <row r="75" spans="1:6" outlineLevel="1" x14ac:dyDescent="0.25">
      <c r="A75" s="570">
        <v>25</v>
      </c>
      <c r="B75" s="572" t="s">
        <v>3502</v>
      </c>
      <c r="C75" s="573">
        <v>3001089038</v>
      </c>
      <c r="D75" s="572" t="s">
        <v>3501</v>
      </c>
      <c r="E75" s="480">
        <v>68.88</v>
      </c>
      <c r="F75" s="480"/>
    </row>
    <row r="76" spans="1:6" outlineLevel="1" x14ac:dyDescent="0.25">
      <c r="A76" s="571">
        <v>26</v>
      </c>
      <c r="B76" s="572" t="s">
        <v>3500</v>
      </c>
      <c r="C76" s="573">
        <v>3001648487</v>
      </c>
      <c r="D76" s="572" t="s">
        <v>408</v>
      </c>
      <c r="E76" s="480">
        <v>68.363100000000003</v>
      </c>
      <c r="F76" s="480"/>
    </row>
    <row r="77" spans="1:6" outlineLevel="1" x14ac:dyDescent="0.25">
      <c r="A77" s="570">
        <v>27</v>
      </c>
      <c r="B77" s="572" t="s">
        <v>3499</v>
      </c>
      <c r="C77" s="573">
        <v>3001896881</v>
      </c>
      <c r="D77" s="572" t="s">
        <v>408</v>
      </c>
      <c r="E77" s="480">
        <v>4.381490799999999</v>
      </c>
      <c r="F77" s="480"/>
    </row>
    <row r="78" spans="1:6" outlineLevel="1" x14ac:dyDescent="0.25">
      <c r="A78" s="571">
        <v>28</v>
      </c>
      <c r="B78" s="572" t="s">
        <v>3498</v>
      </c>
      <c r="C78" s="573">
        <v>3001937841</v>
      </c>
      <c r="D78" s="572" t="s">
        <v>1155</v>
      </c>
      <c r="E78" s="480">
        <v>56.985739000000002</v>
      </c>
      <c r="F78" s="480"/>
    </row>
    <row r="79" spans="1:6" outlineLevel="1" x14ac:dyDescent="0.25">
      <c r="A79" s="570">
        <v>29</v>
      </c>
      <c r="B79" s="572" t="s">
        <v>3497</v>
      </c>
      <c r="C79" s="573">
        <v>3001790490</v>
      </c>
      <c r="D79" s="572" t="s">
        <v>3496</v>
      </c>
      <c r="E79" s="480">
        <v>54.491746999999997</v>
      </c>
      <c r="F79" s="480"/>
    </row>
    <row r="80" spans="1:6" outlineLevel="1" x14ac:dyDescent="0.25">
      <c r="A80" s="571">
        <v>30</v>
      </c>
      <c r="B80" s="572" t="s">
        <v>2500</v>
      </c>
      <c r="C80" s="573"/>
      <c r="D80" s="572" t="s">
        <v>3496</v>
      </c>
      <c r="E80" s="480">
        <v>23.648520000000001</v>
      </c>
      <c r="F80" s="480"/>
    </row>
    <row r="81" spans="1:6" outlineLevel="1" x14ac:dyDescent="0.25">
      <c r="A81" s="570">
        <v>31</v>
      </c>
      <c r="B81" s="572" t="s">
        <v>3495</v>
      </c>
      <c r="C81" s="573">
        <v>3001218741</v>
      </c>
      <c r="D81" s="572" t="s">
        <v>3494</v>
      </c>
      <c r="E81" s="480">
        <v>0.463231</v>
      </c>
      <c r="F81" s="480"/>
    </row>
    <row r="82" spans="1:6" outlineLevel="1" x14ac:dyDescent="0.25">
      <c r="A82" s="571">
        <v>32</v>
      </c>
      <c r="B82" s="572" t="s">
        <v>3493</v>
      </c>
      <c r="C82" s="573">
        <v>3001683724</v>
      </c>
      <c r="D82" s="572" t="s">
        <v>3492</v>
      </c>
      <c r="E82" s="480">
        <v>5.1130500000000003</v>
      </c>
      <c r="F82" s="480"/>
    </row>
    <row r="83" spans="1:6" outlineLevel="1" x14ac:dyDescent="0.25">
      <c r="A83" s="570">
        <v>33</v>
      </c>
      <c r="B83" s="572" t="s">
        <v>3491</v>
      </c>
      <c r="C83" s="573">
        <v>3002027919</v>
      </c>
      <c r="D83" s="572" t="s">
        <v>1139</v>
      </c>
      <c r="E83" s="480">
        <v>917.59963500000003</v>
      </c>
      <c r="F83" s="480"/>
    </row>
    <row r="84" spans="1:6" s="795" customFormat="1" x14ac:dyDescent="0.25">
      <c r="A84" s="713" t="s">
        <v>54</v>
      </c>
      <c r="B84" s="714" t="s">
        <v>45</v>
      </c>
      <c r="C84" s="713"/>
      <c r="D84" s="714"/>
      <c r="E84" s="740">
        <f>SUM(E85:E97)</f>
        <v>1982.7189652333334</v>
      </c>
      <c r="F84" s="740"/>
    </row>
    <row r="85" spans="1:6" outlineLevel="1" x14ac:dyDescent="0.25">
      <c r="A85" s="561">
        <v>1</v>
      </c>
      <c r="B85" s="486" t="s">
        <v>3490</v>
      </c>
      <c r="C85" s="778">
        <v>3000103307</v>
      </c>
      <c r="D85" s="486" t="s">
        <v>3489</v>
      </c>
      <c r="E85" s="480">
        <v>18.2410268</v>
      </c>
      <c r="F85" s="480"/>
    </row>
    <row r="86" spans="1:6" outlineLevel="1" x14ac:dyDescent="0.25">
      <c r="A86" s="778">
        <v>2</v>
      </c>
      <c r="B86" s="486" t="s">
        <v>3488</v>
      </c>
      <c r="C86" s="778">
        <v>3000782169</v>
      </c>
      <c r="D86" s="486" t="s">
        <v>894</v>
      </c>
      <c r="E86" s="480">
        <v>115.2806303</v>
      </c>
      <c r="F86" s="480"/>
    </row>
    <row r="87" spans="1:6" outlineLevel="1" x14ac:dyDescent="0.25">
      <c r="A87" s="778">
        <v>3</v>
      </c>
      <c r="B87" s="486" t="s">
        <v>3487</v>
      </c>
      <c r="C87" s="778">
        <v>3000376382</v>
      </c>
      <c r="D87" s="486" t="s">
        <v>2585</v>
      </c>
      <c r="E87" s="480">
        <v>32.4776667</v>
      </c>
      <c r="F87" s="480"/>
    </row>
    <row r="88" spans="1:6" s="549" customFormat="1" outlineLevel="1" x14ac:dyDescent="0.25">
      <c r="A88" s="778">
        <v>4</v>
      </c>
      <c r="B88" s="486" t="s">
        <v>3486</v>
      </c>
      <c r="C88" s="778">
        <v>3001056593</v>
      </c>
      <c r="D88" s="486" t="s">
        <v>2613</v>
      </c>
      <c r="E88" s="480">
        <v>38.524999999999999</v>
      </c>
      <c r="F88" s="480"/>
    </row>
    <row r="89" spans="1:6" outlineLevel="1" x14ac:dyDescent="0.25">
      <c r="A89" s="778">
        <v>5</v>
      </c>
      <c r="B89" s="486" t="s">
        <v>3485</v>
      </c>
      <c r="C89" s="778">
        <v>3001684848</v>
      </c>
      <c r="D89" s="486" t="s">
        <v>890</v>
      </c>
      <c r="E89" s="480">
        <v>20</v>
      </c>
      <c r="F89" s="480"/>
    </row>
    <row r="90" spans="1:6" outlineLevel="1" x14ac:dyDescent="0.25">
      <c r="A90" s="778">
        <v>6</v>
      </c>
      <c r="B90" s="486" t="s">
        <v>3484</v>
      </c>
      <c r="C90" s="778">
        <v>3000207659</v>
      </c>
      <c r="D90" s="486" t="s">
        <v>2585</v>
      </c>
      <c r="E90" s="480">
        <v>117.8191305</v>
      </c>
      <c r="F90" s="480"/>
    </row>
    <row r="91" spans="1:6" s="549" customFormat="1" outlineLevel="1" x14ac:dyDescent="0.25">
      <c r="A91" s="778">
        <v>7</v>
      </c>
      <c r="B91" s="486" t="s">
        <v>3483</v>
      </c>
      <c r="C91" s="506" t="s">
        <v>3482</v>
      </c>
      <c r="D91" s="486" t="s">
        <v>2585</v>
      </c>
      <c r="E91" s="480">
        <v>1502.141138</v>
      </c>
      <c r="F91" s="480"/>
    </row>
    <row r="92" spans="1:6" outlineLevel="1" x14ac:dyDescent="0.25">
      <c r="A92" s="778">
        <v>8</v>
      </c>
      <c r="B92" s="486" t="s">
        <v>3481</v>
      </c>
      <c r="C92" s="778">
        <v>3000292855</v>
      </c>
      <c r="D92" s="486" t="s">
        <v>2585</v>
      </c>
      <c r="E92" s="480">
        <v>29.952000000000002</v>
      </c>
      <c r="F92" s="480"/>
    </row>
    <row r="93" spans="1:6" outlineLevel="1" x14ac:dyDescent="0.25">
      <c r="A93" s="778">
        <v>9</v>
      </c>
      <c r="B93" s="486" t="s">
        <v>3480</v>
      </c>
      <c r="C93" s="591">
        <v>3000265160</v>
      </c>
      <c r="D93" s="830" t="s">
        <v>2555</v>
      </c>
      <c r="E93" s="480">
        <v>8.2818000000000005</v>
      </c>
      <c r="F93" s="480"/>
    </row>
    <row r="94" spans="1:6" outlineLevel="1" x14ac:dyDescent="0.25">
      <c r="A94" s="778">
        <v>10</v>
      </c>
      <c r="B94" s="486" t="s">
        <v>3479</v>
      </c>
      <c r="C94" s="778">
        <v>3000763399</v>
      </c>
      <c r="D94" s="486" t="s">
        <v>2573</v>
      </c>
      <c r="E94" s="480">
        <v>12.34</v>
      </c>
      <c r="F94" s="480"/>
    </row>
    <row r="95" spans="1:6" outlineLevel="1" x14ac:dyDescent="0.25">
      <c r="A95" s="778">
        <v>11</v>
      </c>
      <c r="B95" s="486" t="s">
        <v>3478</v>
      </c>
      <c r="C95" s="778">
        <v>3001506595</v>
      </c>
      <c r="D95" s="486" t="s">
        <v>2588</v>
      </c>
      <c r="E95" s="480">
        <v>2.3295404000000004</v>
      </c>
      <c r="F95" s="480"/>
    </row>
    <row r="96" spans="1:6" outlineLevel="1" x14ac:dyDescent="0.25">
      <c r="A96" s="778">
        <v>12</v>
      </c>
      <c r="B96" s="486" t="s">
        <v>3477</v>
      </c>
      <c r="C96" s="778">
        <v>3000352617</v>
      </c>
      <c r="D96" s="486" t="s">
        <v>3476</v>
      </c>
      <c r="E96" s="480">
        <v>1.567533333333333</v>
      </c>
      <c r="F96" s="480"/>
    </row>
    <row r="97" spans="1:6" outlineLevel="1" x14ac:dyDescent="0.25">
      <c r="A97" s="778">
        <v>13</v>
      </c>
      <c r="B97" s="486" t="s">
        <v>3475</v>
      </c>
      <c r="C97" s="778">
        <v>3000265153</v>
      </c>
      <c r="D97" s="486" t="s">
        <v>2613</v>
      </c>
      <c r="E97" s="480">
        <v>83.763499199999998</v>
      </c>
      <c r="F97" s="480"/>
    </row>
    <row r="98" spans="1:6" s="795" customFormat="1" x14ac:dyDescent="0.25">
      <c r="A98" s="713" t="s">
        <v>55</v>
      </c>
      <c r="B98" s="714" t="s">
        <v>814</v>
      </c>
      <c r="C98" s="713"/>
      <c r="D98" s="714"/>
      <c r="E98" s="740">
        <f>SUM(E99:E123)</f>
        <v>2643.8249294800003</v>
      </c>
      <c r="F98" s="740"/>
    </row>
    <row r="99" spans="1:6" outlineLevel="1" x14ac:dyDescent="0.25">
      <c r="A99" s="561">
        <v>1</v>
      </c>
      <c r="B99" s="554" t="s">
        <v>3474</v>
      </c>
      <c r="C99" s="642">
        <v>3000105505</v>
      </c>
      <c r="D99" s="554" t="s">
        <v>3471</v>
      </c>
      <c r="E99" s="480">
        <v>749.74199999999996</v>
      </c>
      <c r="F99" s="480"/>
    </row>
    <row r="100" spans="1:6" outlineLevel="1" x14ac:dyDescent="0.25">
      <c r="A100" s="778">
        <v>2</v>
      </c>
      <c r="B100" s="554" t="s">
        <v>3473</v>
      </c>
      <c r="C100" s="642" t="s">
        <v>3472</v>
      </c>
      <c r="D100" s="554" t="s">
        <v>3471</v>
      </c>
      <c r="E100" s="480">
        <v>42.5</v>
      </c>
      <c r="F100" s="480"/>
    </row>
    <row r="101" spans="1:6" outlineLevel="1" x14ac:dyDescent="0.25">
      <c r="A101" s="778">
        <v>3</v>
      </c>
      <c r="B101" s="554" t="s">
        <v>3470</v>
      </c>
      <c r="C101" s="642">
        <v>2900324716</v>
      </c>
      <c r="D101" s="554" t="s">
        <v>3469</v>
      </c>
      <c r="E101" s="480">
        <v>114.40699787999999</v>
      </c>
      <c r="F101" s="480"/>
    </row>
    <row r="102" spans="1:6" outlineLevel="1" x14ac:dyDescent="0.25">
      <c r="A102" s="778">
        <v>4</v>
      </c>
      <c r="B102" s="554" t="s">
        <v>3468</v>
      </c>
      <c r="C102" s="642">
        <v>2900324716</v>
      </c>
      <c r="D102" s="554" t="s">
        <v>3467</v>
      </c>
      <c r="E102" s="480">
        <v>37.008000000000003</v>
      </c>
      <c r="F102" s="480"/>
    </row>
    <row r="103" spans="1:6" outlineLevel="1" x14ac:dyDescent="0.25">
      <c r="A103" s="778">
        <v>5</v>
      </c>
      <c r="B103" s="554" t="s">
        <v>3466</v>
      </c>
      <c r="C103" s="642">
        <v>2900558224</v>
      </c>
      <c r="D103" s="554" t="s">
        <v>3465</v>
      </c>
      <c r="E103" s="480">
        <v>90.378399999999999</v>
      </c>
      <c r="F103" s="480"/>
    </row>
    <row r="104" spans="1:6" outlineLevel="1" x14ac:dyDescent="0.25">
      <c r="A104" s="778">
        <v>6</v>
      </c>
      <c r="B104" s="554" t="s">
        <v>3464</v>
      </c>
      <c r="C104" s="642">
        <v>3000344863</v>
      </c>
      <c r="D104" s="554" t="s">
        <v>3448</v>
      </c>
      <c r="E104" s="480">
        <v>23.443058799999996</v>
      </c>
      <c r="F104" s="480"/>
    </row>
    <row r="105" spans="1:6" outlineLevel="1" x14ac:dyDescent="0.25">
      <c r="A105" s="778">
        <v>7</v>
      </c>
      <c r="B105" s="554" t="s">
        <v>3463</v>
      </c>
      <c r="C105" s="642">
        <v>3000441521</v>
      </c>
      <c r="D105" s="554" t="s">
        <v>3462</v>
      </c>
      <c r="E105" s="480">
        <v>62.717500000000001</v>
      </c>
      <c r="F105" s="480"/>
    </row>
    <row r="106" spans="1:6" outlineLevel="1" x14ac:dyDescent="0.25">
      <c r="A106" s="778">
        <v>8</v>
      </c>
      <c r="B106" s="554" t="s">
        <v>3461</v>
      </c>
      <c r="C106" s="642">
        <v>2900588557</v>
      </c>
      <c r="D106" s="554" t="s">
        <v>3460</v>
      </c>
      <c r="E106" s="480">
        <v>288.88659999999999</v>
      </c>
      <c r="F106" s="480"/>
    </row>
    <row r="107" spans="1:6" outlineLevel="1" x14ac:dyDescent="0.25">
      <c r="A107" s="778">
        <v>9</v>
      </c>
      <c r="B107" s="554" t="s">
        <v>3459</v>
      </c>
      <c r="C107" s="642" t="s">
        <v>3458</v>
      </c>
      <c r="D107" s="554" t="s">
        <v>2267</v>
      </c>
      <c r="E107" s="480">
        <v>74.703199999999995</v>
      </c>
      <c r="F107" s="480"/>
    </row>
    <row r="108" spans="1:6" s="549" customFormat="1" outlineLevel="1" x14ac:dyDescent="0.25">
      <c r="A108" s="778">
        <v>10</v>
      </c>
      <c r="B108" s="554" t="s">
        <v>3457</v>
      </c>
      <c r="C108" s="642">
        <v>3000351814</v>
      </c>
      <c r="D108" s="554" t="s">
        <v>3456</v>
      </c>
      <c r="E108" s="480">
        <v>68.881500000000003</v>
      </c>
      <c r="F108" s="480"/>
    </row>
    <row r="109" spans="1:6" outlineLevel="1" x14ac:dyDescent="0.25">
      <c r="A109" s="778">
        <v>11</v>
      </c>
      <c r="B109" s="554" t="s">
        <v>3455</v>
      </c>
      <c r="C109" s="642">
        <v>3000171057</v>
      </c>
      <c r="D109" s="554" t="s">
        <v>3454</v>
      </c>
      <c r="E109" s="480">
        <v>179.02598499999999</v>
      </c>
      <c r="F109" s="480"/>
    </row>
    <row r="110" spans="1:6" outlineLevel="1" x14ac:dyDescent="0.25">
      <c r="A110" s="778">
        <v>12</v>
      </c>
      <c r="B110" s="554" t="s">
        <v>3453</v>
      </c>
      <c r="C110" s="642">
        <v>3000351821</v>
      </c>
      <c r="D110" s="554" t="s">
        <v>3452</v>
      </c>
      <c r="E110" s="480">
        <v>75.290992000000003</v>
      </c>
      <c r="F110" s="480"/>
    </row>
    <row r="111" spans="1:6" outlineLevel="1" x14ac:dyDescent="0.25">
      <c r="A111" s="778">
        <v>13</v>
      </c>
      <c r="B111" s="554" t="s">
        <v>3451</v>
      </c>
      <c r="C111" s="642">
        <v>3000361611</v>
      </c>
      <c r="D111" s="554" t="s">
        <v>3450</v>
      </c>
      <c r="E111" s="480">
        <v>112.82100320000001</v>
      </c>
      <c r="F111" s="480"/>
    </row>
    <row r="112" spans="1:6" outlineLevel="1" x14ac:dyDescent="0.25">
      <c r="A112" s="568">
        <v>14</v>
      </c>
      <c r="B112" s="554" t="s">
        <v>3449</v>
      </c>
      <c r="C112" s="642">
        <v>100114258</v>
      </c>
      <c r="D112" s="554" t="s">
        <v>3448</v>
      </c>
      <c r="E112" s="480">
        <v>8.64</v>
      </c>
      <c r="F112" s="480"/>
    </row>
    <row r="113" spans="1:6" outlineLevel="1" x14ac:dyDescent="0.25">
      <c r="A113" s="778">
        <v>15</v>
      </c>
      <c r="B113" s="554" t="s">
        <v>3447</v>
      </c>
      <c r="C113" s="642" t="s">
        <v>3446</v>
      </c>
      <c r="D113" s="554" t="s">
        <v>3445</v>
      </c>
      <c r="E113" s="480">
        <v>143.8006</v>
      </c>
      <c r="F113" s="480"/>
    </row>
    <row r="114" spans="1:6" outlineLevel="1" x14ac:dyDescent="0.25">
      <c r="A114" s="568">
        <v>16</v>
      </c>
      <c r="B114" s="554" t="s">
        <v>3444</v>
      </c>
      <c r="C114" s="642">
        <v>3000439593</v>
      </c>
      <c r="D114" s="554" t="s">
        <v>3443</v>
      </c>
      <c r="E114" s="480">
        <v>198.4</v>
      </c>
      <c r="F114" s="480"/>
    </row>
    <row r="115" spans="1:6" outlineLevel="1" x14ac:dyDescent="0.25">
      <c r="A115" s="778">
        <v>17</v>
      </c>
      <c r="B115" s="486" t="s">
        <v>3442</v>
      </c>
      <c r="C115" s="569"/>
      <c r="D115" s="486" t="s">
        <v>3441</v>
      </c>
      <c r="E115" s="480">
        <v>8.7431874999999994</v>
      </c>
      <c r="F115" s="480"/>
    </row>
    <row r="116" spans="1:6" outlineLevel="1" x14ac:dyDescent="0.25">
      <c r="A116" s="568">
        <v>18</v>
      </c>
      <c r="B116" s="803" t="s">
        <v>3440</v>
      </c>
      <c r="C116" s="642" t="s">
        <v>3439</v>
      </c>
      <c r="D116" s="829" t="s">
        <v>3438</v>
      </c>
      <c r="E116" s="480">
        <v>9.1777999999999995</v>
      </c>
      <c r="F116" s="480"/>
    </row>
    <row r="117" spans="1:6" outlineLevel="1" x14ac:dyDescent="0.25">
      <c r="A117" s="778">
        <v>19</v>
      </c>
      <c r="B117" s="803" t="s">
        <v>3437</v>
      </c>
      <c r="C117" s="642"/>
      <c r="D117" s="486" t="s">
        <v>3436</v>
      </c>
      <c r="E117" s="480">
        <v>3.1053784999999996</v>
      </c>
      <c r="F117" s="480"/>
    </row>
    <row r="118" spans="1:6" outlineLevel="1" x14ac:dyDescent="0.25">
      <c r="A118" s="568">
        <v>20</v>
      </c>
      <c r="B118" s="803" t="s">
        <v>3435</v>
      </c>
      <c r="C118" s="642">
        <v>3000363739</v>
      </c>
      <c r="D118" s="486" t="s">
        <v>3434</v>
      </c>
      <c r="E118" s="480">
        <v>230.63749999999999</v>
      </c>
      <c r="F118" s="480"/>
    </row>
    <row r="119" spans="1:6" outlineLevel="1" x14ac:dyDescent="0.25">
      <c r="A119" s="778">
        <v>21</v>
      </c>
      <c r="B119" s="803" t="s">
        <v>3433</v>
      </c>
      <c r="C119" s="569">
        <v>3001885657</v>
      </c>
      <c r="D119" s="486" t="s">
        <v>3432</v>
      </c>
      <c r="E119" s="480">
        <v>4.2772899999999998</v>
      </c>
      <c r="F119" s="480"/>
    </row>
    <row r="120" spans="1:6" outlineLevel="1" x14ac:dyDescent="0.25">
      <c r="A120" s="568">
        <v>22</v>
      </c>
      <c r="B120" s="803" t="s">
        <v>3431</v>
      </c>
      <c r="C120" s="642" t="s">
        <v>3430</v>
      </c>
      <c r="D120" s="486" t="s">
        <v>3429</v>
      </c>
      <c r="E120" s="480">
        <v>24.744036600000001</v>
      </c>
      <c r="F120" s="480"/>
    </row>
    <row r="121" spans="1:6" outlineLevel="1" x14ac:dyDescent="0.25">
      <c r="A121" s="778">
        <v>23</v>
      </c>
      <c r="B121" s="803" t="s">
        <v>3428</v>
      </c>
      <c r="C121" s="642"/>
      <c r="D121" s="828" t="s">
        <v>3427</v>
      </c>
      <c r="E121" s="480">
        <v>37.799999999999997</v>
      </c>
      <c r="F121" s="480"/>
    </row>
    <row r="122" spans="1:6" outlineLevel="1" x14ac:dyDescent="0.25">
      <c r="A122" s="568">
        <v>24</v>
      </c>
      <c r="B122" s="803" t="s">
        <v>3426</v>
      </c>
      <c r="C122" s="642"/>
      <c r="D122" s="486" t="s">
        <v>3425</v>
      </c>
      <c r="E122" s="480">
        <v>40.5</v>
      </c>
      <c r="F122" s="480"/>
    </row>
    <row r="123" spans="1:6" outlineLevel="1" x14ac:dyDescent="0.25">
      <c r="A123" s="778">
        <v>25</v>
      </c>
      <c r="B123" s="827" t="s">
        <v>3424</v>
      </c>
      <c r="C123" s="826"/>
      <c r="D123" s="512" t="s">
        <v>3423</v>
      </c>
      <c r="E123" s="473">
        <v>14.193899999999999</v>
      </c>
      <c r="F123" s="473"/>
    </row>
    <row r="124" spans="1:6" s="795" customFormat="1" x14ac:dyDescent="0.25">
      <c r="A124" s="713" t="s">
        <v>56</v>
      </c>
      <c r="B124" s="714" t="s">
        <v>138</v>
      </c>
      <c r="C124" s="713"/>
      <c r="D124" s="714"/>
      <c r="E124" s="740">
        <f>SUM(E125:E144)</f>
        <v>1755.9318715333332</v>
      </c>
      <c r="F124" s="740"/>
    </row>
    <row r="125" spans="1:6" outlineLevel="1" x14ac:dyDescent="0.25">
      <c r="A125" s="561">
        <v>1</v>
      </c>
      <c r="B125" s="577" t="s">
        <v>3422</v>
      </c>
      <c r="C125" s="825">
        <v>3000100458</v>
      </c>
      <c r="D125" s="577" t="s">
        <v>3421</v>
      </c>
      <c r="E125" s="480">
        <v>0.85037580000000002</v>
      </c>
      <c r="F125" s="480"/>
    </row>
    <row r="126" spans="1:6" outlineLevel="1" x14ac:dyDescent="0.25">
      <c r="A126" s="778">
        <v>2</v>
      </c>
      <c r="B126" s="819" t="s">
        <v>3420</v>
      </c>
      <c r="C126" s="824">
        <v>3000164878</v>
      </c>
      <c r="D126" s="823" t="s">
        <v>3419</v>
      </c>
      <c r="E126" s="480">
        <v>550.68209999999999</v>
      </c>
      <c r="F126" s="480"/>
    </row>
    <row r="127" spans="1:6" outlineLevel="1" x14ac:dyDescent="0.25">
      <c r="A127" s="778">
        <v>3</v>
      </c>
      <c r="B127" s="819" t="s">
        <v>2705</v>
      </c>
      <c r="C127" s="815">
        <v>3000272640</v>
      </c>
      <c r="D127" s="818" t="s">
        <v>3418</v>
      </c>
      <c r="E127" s="480">
        <v>48.647483333333334</v>
      </c>
      <c r="F127" s="480"/>
    </row>
    <row r="128" spans="1:6" outlineLevel="1" x14ac:dyDescent="0.25">
      <c r="A128" s="778">
        <v>4</v>
      </c>
      <c r="B128" s="819" t="s">
        <v>3417</v>
      </c>
      <c r="C128" s="816">
        <v>3000440831</v>
      </c>
      <c r="D128" s="819" t="s">
        <v>3416</v>
      </c>
      <c r="E128" s="480">
        <v>136.5</v>
      </c>
      <c r="F128" s="480"/>
    </row>
    <row r="129" spans="1:6" outlineLevel="1" x14ac:dyDescent="0.25">
      <c r="A129" s="778">
        <v>5</v>
      </c>
      <c r="B129" s="819" t="s">
        <v>3415</v>
      </c>
      <c r="C129" s="816">
        <v>3000273820</v>
      </c>
      <c r="D129" s="818" t="s">
        <v>3414</v>
      </c>
      <c r="E129" s="480">
        <v>0.17499999999999999</v>
      </c>
      <c r="F129" s="480"/>
    </row>
    <row r="130" spans="1:6" outlineLevel="1" x14ac:dyDescent="0.25">
      <c r="A130" s="778">
        <v>6</v>
      </c>
      <c r="B130" s="819" t="s">
        <v>3413</v>
      </c>
      <c r="C130" s="816" t="s">
        <v>3412</v>
      </c>
      <c r="D130" s="818" t="s">
        <v>3411</v>
      </c>
      <c r="E130" s="480">
        <v>24.66</v>
      </c>
      <c r="F130" s="480"/>
    </row>
    <row r="131" spans="1:6" s="549" customFormat="1" outlineLevel="1" x14ac:dyDescent="0.25">
      <c r="A131" s="569">
        <v>7</v>
      </c>
      <c r="B131" s="819" t="s">
        <v>3410</v>
      </c>
      <c r="C131" s="816">
        <v>3001119370</v>
      </c>
      <c r="D131" s="818" t="s">
        <v>3409</v>
      </c>
      <c r="E131" s="480">
        <v>23.827500000000001</v>
      </c>
      <c r="F131" s="480"/>
    </row>
    <row r="132" spans="1:6" s="549" customFormat="1" outlineLevel="1" x14ac:dyDescent="0.25">
      <c r="A132" s="569">
        <v>8</v>
      </c>
      <c r="B132" s="819" t="s">
        <v>3408</v>
      </c>
      <c r="C132" s="815">
        <v>3000345786</v>
      </c>
      <c r="D132" s="818" t="s">
        <v>3407</v>
      </c>
      <c r="E132" s="480">
        <v>15.802622</v>
      </c>
      <c r="F132" s="480"/>
    </row>
    <row r="133" spans="1:6" s="549" customFormat="1" outlineLevel="1" x14ac:dyDescent="0.25">
      <c r="A133" s="569">
        <v>9</v>
      </c>
      <c r="B133" s="819" t="s">
        <v>3406</v>
      </c>
      <c r="C133" s="816">
        <v>3000312332</v>
      </c>
      <c r="D133" s="818" t="s">
        <v>3405</v>
      </c>
      <c r="E133" s="480">
        <v>2.0028239999999999</v>
      </c>
      <c r="F133" s="480"/>
    </row>
    <row r="134" spans="1:6" outlineLevel="1" x14ac:dyDescent="0.25">
      <c r="A134" s="778">
        <v>10</v>
      </c>
      <c r="B134" s="819" t="s">
        <v>3404</v>
      </c>
      <c r="C134" s="815">
        <v>3000410114</v>
      </c>
      <c r="D134" s="818" t="s">
        <v>3403</v>
      </c>
      <c r="E134" s="480">
        <v>80.371333000000007</v>
      </c>
      <c r="F134" s="480"/>
    </row>
    <row r="135" spans="1:6" outlineLevel="1" x14ac:dyDescent="0.25">
      <c r="A135" s="568">
        <v>11</v>
      </c>
      <c r="B135" s="819" t="s">
        <v>3402</v>
      </c>
      <c r="C135" s="816">
        <v>3000645010</v>
      </c>
      <c r="D135" s="818" t="s">
        <v>3401</v>
      </c>
      <c r="E135" s="480">
        <v>7.5541669999999996</v>
      </c>
      <c r="F135" s="480"/>
    </row>
    <row r="136" spans="1:6" outlineLevel="1" x14ac:dyDescent="0.25">
      <c r="A136" s="778">
        <v>12</v>
      </c>
      <c r="B136" s="822" t="s">
        <v>3400</v>
      </c>
      <c r="C136" s="821">
        <v>3000437282</v>
      </c>
      <c r="D136" s="818" t="s">
        <v>3399</v>
      </c>
      <c r="E136" s="480">
        <v>63</v>
      </c>
      <c r="F136" s="480"/>
    </row>
    <row r="137" spans="1:6" outlineLevel="1" x14ac:dyDescent="0.25">
      <c r="A137" s="568">
        <v>13</v>
      </c>
      <c r="B137" s="819" t="s">
        <v>3398</v>
      </c>
      <c r="C137" s="816">
        <v>3001277313</v>
      </c>
      <c r="D137" s="818" t="s">
        <v>3397</v>
      </c>
      <c r="E137" s="480">
        <v>113.040942</v>
      </c>
      <c r="F137" s="480"/>
    </row>
    <row r="138" spans="1:6" outlineLevel="1" x14ac:dyDescent="0.25">
      <c r="A138" s="778">
        <v>14</v>
      </c>
      <c r="B138" s="820" t="s">
        <v>3396</v>
      </c>
      <c r="C138" s="815">
        <v>3001044340</v>
      </c>
      <c r="D138" s="818" t="s">
        <v>3395</v>
      </c>
      <c r="E138" s="480">
        <v>65.811843599999989</v>
      </c>
      <c r="F138" s="480"/>
    </row>
    <row r="139" spans="1:6" outlineLevel="1" x14ac:dyDescent="0.25">
      <c r="A139" s="568">
        <v>15</v>
      </c>
      <c r="B139" s="819" t="s">
        <v>3394</v>
      </c>
      <c r="C139" s="815">
        <v>3000441232</v>
      </c>
      <c r="D139" s="818" t="s">
        <v>3393</v>
      </c>
      <c r="E139" s="480">
        <v>40.619999999999997</v>
      </c>
      <c r="F139" s="480"/>
    </row>
    <row r="140" spans="1:6" ht="30" customHeight="1" outlineLevel="1" x14ac:dyDescent="0.25">
      <c r="A140" s="778">
        <v>16</v>
      </c>
      <c r="B140" s="817" t="s">
        <v>3392</v>
      </c>
      <c r="C140" s="816">
        <v>3001166941</v>
      </c>
      <c r="D140" s="812" t="s">
        <v>4045</v>
      </c>
      <c r="E140" s="480">
        <v>125.55</v>
      </c>
      <c r="F140" s="480"/>
    </row>
    <row r="141" spans="1:6" outlineLevel="1" x14ac:dyDescent="0.25">
      <c r="A141" s="568">
        <v>17</v>
      </c>
      <c r="B141" s="812" t="s">
        <v>3391</v>
      </c>
      <c r="C141" s="815">
        <v>3001730406</v>
      </c>
      <c r="D141" s="812" t="s">
        <v>3390</v>
      </c>
      <c r="E141" s="480">
        <v>1.08</v>
      </c>
      <c r="F141" s="480"/>
    </row>
    <row r="142" spans="1:6" outlineLevel="1" x14ac:dyDescent="0.25">
      <c r="A142" s="778">
        <v>18</v>
      </c>
      <c r="B142" s="814" t="s">
        <v>3389</v>
      </c>
      <c r="C142" s="813">
        <v>3000413193</v>
      </c>
      <c r="D142" s="812" t="s">
        <v>3388</v>
      </c>
      <c r="E142" s="480">
        <v>9.2159999999999993</v>
      </c>
      <c r="F142" s="480"/>
    </row>
    <row r="143" spans="1:6" outlineLevel="1" x14ac:dyDescent="0.25">
      <c r="A143" s="568">
        <v>19</v>
      </c>
      <c r="B143" s="802" t="s">
        <v>3387</v>
      </c>
      <c r="C143" s="569">
        <v>3001905582</v>
      </c>
      <c r="D143" s="486" t="s">
        <v>3386</v>
      </c>
      <c r="E143" s="480">
        <v>445.20083333333332</v>
      </c>
      <c r="F143" s="480"/>
    </row>
    <row r="144" spans="1:6" outlineLevel="1" x14ac:dyDescent="0.25">
      <c r="A144" s="778">
        <v>20</v>
      </c>
      <c r="B144" s="802" t="s">
        <v>3385</v>
      </c>
      <c r="C144" s="569">
        <v>3002072157</v>
      </c>
      <c r="D144" s="812" t="s">
        <v>3384</v>
      </c>
      <c r="E144" s="480">
        <v>1.3388474666666665</v>
      </c>
      <c r="F144" s="480"/>
    </row>
    <row r="145" spans="1:6" s="795" customFormat="1" x14ac:dyDescent="0.25">
      <c r="A145" s="713" t="s">
        <v>57</v>
      </c>
      <c r="B145" s="746" t="s">
        <v>3383</v>
      </c>
      <c r="C145" s="747"/>
      <c r="D145" s="714"/>
      <c r="E145" s="740">
        <f>SUM(E146:E152)</f>
        <v>803.00433333333342</v>
      </c>
      <c r="F145" s="740"/>
    </row>
    <row r="146" spans="1:6" outlineLevel="1" x14ac:dyDescent="0.25">
      <c r="A146" s="561">
        <v>1</v>
      </c>
      <c r="B146" s="810" t="s">
        <v>3382</v>
      </c>
      <c r="C146" s="811">
        <v>3000292809</v>
      </c>
      <c r="D146" s="486" t="s">
        <v>3375</v>
      </c>
      <c r="E146" s="480">
        <v>338.24700000000001</v>
      </c>
      <c r="F146" s="480"/>
    </row>
    <row r="147" spans="1:6" outlineLevel="1" x14ac:dyDescent="0.25">
      <c r="A147" s="778">
        <v>2</v>
      </c>
      <c r="B147" s="810" t="s">
        <v>3381</v>
      </c>
      <c r="C147" s="778">
        <v>3000344895</v>
      </c>
      <c r="D147" s="486" t="s">
        <v>3375</v>
      </c>
      <c r="E147" s="480">
        <v>76.648833333333314</v>
      </c>
      <c r="F147" s="480"/>
    </row>
    <row r="148" spans="1:6" outlineLevel="1" x14ac:dyDescent="0.25">
      <c r="A148" s="778">
        <v>3</v>
      </c>
      <c r="B148" s="810" t="s">
        <v>3380</v>
      </c>
      <c r="C148" s="778">
        <v>3000335587</v>
      </c>
      <c r="D148" s="486" t="s">
        <v>3375</v>
      </c>
      <c r="E148" s="480">
        <v>13.2325</v>
      </c>
      <c r="F148" s="480"/>
    </row>
    <row r="149" spans="1:6" outlineLevel="1" x14ac:dyDescent="0.25">
      <c r="A149" s="778">
        <v>4</v>
      </c>
      <c r="B149" s="810" t="s">
        <v>3379</v>
      </c>
      <c r="C149" s="778">
        <v>3000343348</v>
      </c>
      <c r="D149" s="486" t="s">
        <v>3375</v>
      </c>
      <c r="E149" s="480">
        <v>29.314</v>
      </c>
      <c r="F149" s="480"/>
    </row>
    <row r="150" spans="1:6" outlineLevel="1" x14ac:dyDescent="0.25">
      <c r="A150" s="778">
        <v>5</v>
      </c>
      <c r="B150" s="810" t="s">
        <v>3378</v>
      </c>
      <c r="C150" s="778">
        <v>3000376142</v>
      </c>
      <c r="D150" s="486" t="s">
        <v>3377</v>
      </c>
      <c r="E150" s="480">
        <v>160.24100000000001</v>
      </c>
      <c r="F150" s="480"/>
    </row>
    <row r="151" spans="1:6" s="549" customFormat="1" outlineLevel="1" x14ac:dyDescent="0.25">
      <c r="A151" s="778">
        <v>6</v>
      </c>
      <c r="B151" s="810" t="s">
        <v>3376</v>
      </c>
      <c r="C151" s="778">
        <v>3000932590</v>
      </c>
      <c r="D151" s="486" t="s">
        <v>3375</v>
      </c>
      <c r="E151" s="480">
        <v>178.97550000000001</v>
      </c>
      <c r="F151" s="480"/>
    </row>
    <row r="152" spans="1:6" outlineLevel="1" x14ac:dyDescent="0.25">
      <c r="A152" s="568">
        <v>7</v>
      </c>
      <c r="B152" s="486" t="s">
        <v>3374</v>
      </c>
      <c r="C152" s="778">
        <v>3000239805</v>
      </c>
      <c r="D152" s="486" t="s">
        <v>3373</v>
      </c>
      <c r="E152" s="480">
        <v>6.3455000000000004</v>
      </c>
      <c r="F152" s="480"/>
    </row>
    <row r="153" spans="1:6" s="795" customFormat="1" x14ac:dyDescent="0.25">
      <c r="A153" s="713" t="s">
        <v>58</v>
      </c>
      <c r="B153" s="714" t="s">
        <v>551</v>
      </c>
      <c r="C153" s="713"/>
      <c r="D153" s="714"/>
      <c r="E153" s="740">
        <f>SUM(E154:E158)</f>
        <v>393.2</v>
      </c>
      <c r="F153" s="740"/>
    </row>
    <row r="154" spans="1:6" outlineLevel="1" x14ac:dyDescent="0.25">
      <c r="A154" s="567">
        <v>1</v>
      </c>
      <c r="B154" s="486" t="s">
        <v>3372</v>
      </c>
      <c r="C154" s="778">
        <v>3000437099</v>
      </c>
      <c r="D154" s="486" t="s">
        <v>1022</v>
      </c>
      <c r="E154" s="480">
        <v>70.400000000000006</v>
      </c>
      <c r="F154" s="480"/>
    </row>
    <row r="155" spans="1:6" outlineLevel="1" x14ac:dyDescent="0.25">
      <c r="A155" s="778">
        <v>2</v>
      </c>
      <c r="B155" s="486" t="s">
        <v>3371</v>
      </c>
      <c r="C155" s="809">
        <v>3000429958</v>
      </c>
      <c r="D155" s="486" t="s">
        <v>1005</v>
      </c>
      <c r="E155" s="480">
        <v>53.1</v>
      </c>
      <c r="F155" s="480"/>
    </row>
    <row r="156" spans="1:6" s="549" customFormat="1" outlineLevel="1" x14ac:dyDescent="0.25">
      <c r="A156" s="566">
        <v>3</v>
      </c>
      <c r="B156" s="486" t="s">
        <v>3370</v>
      </c>
      <c r="C156" s="778">
        <v>3001651722</v>
      </c>
      <c r="D156" s="486" t="s">
        <v>1004</v>
      </c>
      <c r="E156" s="480">
        <v>15.6</v>
      </c>
      <c r="F156" s="480"/>
    </row>
    <row r="157" spans="1:6" outlineLevel="1" x14ac:dyDescent="0.25">
      <c r="A157" s="778">
        <v>4</v>
      </c>
      <c r="B157" s="486" t="s">
        <v>3369</v>
      </c>
      <c r="C157" s="778">
        <v>3000340918</v>
      </c>
      <c r="D157" s="486" t="s">
        <v>1024</v>
      </c>
      <c r="E157" s="480">
        <v>244.1</v>
      </c>
      <c r="F157" s="480"/>
    </row>
    <row r="158" spans="1:6" outlineLevel="1" x14ac:dyDescent="0.25">
      <c r="A158" s="565">
        <v>5</v>
      </c>
      <c r="B158" s="486" t="s">
        <v>3368</v>
      </c>
      <c r="C158" s="778">
        <v>3000107100</v>
      </c>
      <c r="D158" s="486" t="s">
        <v>1022</v>
      </c>
      <c r="E158" s="480">
        <v>10</v>
      </c>
      <c r="F158" s="480"/>
    </row>
    <row r="159" spans="1:6" s="795" customFormat="1" x14ac:dyDescent="0.25">
      <c r="A159" s="713" t="s">
        <v>59</v>
      </c>
      <c r="B159" s="714" t="s">
        <v>593</v>
      </c>
      <c r="C159" s="713"/>
      <c r="D159" s="714"/>
      <c r="E159" s="740">
        <f>SUM(E160:E177)</f>
        <v>589.83049999999992</v>
      </c>
      <c r="F159" s="740"/>
    </row>
    <row r="160" spans="1:6" outlineLevel="1" x14ac:dyDescent="0.25">
      <c r="A160" s="564">
        <v>1</v>
      </c>
      <c r="B160" s="802" t="s">
        <v>3367</v>
      </c>
      <c r="C160" s="569">
        <v>3001683650</v>
      </c>
      <c r="D160" s="802" t="s">
        <v>3346</v>
      </c>
      <c r="E160" s="480">
        <v>48.161000000000001</v>
      </c>
      <c r="F160" s="480"/>
    </row>
    <row r="161" spans="1:6" outlineLevel="1" x14ac:dyDescent="0.25">
      <c r="A161" s="562">
        <v>2</v>
      </c>
      <c r="B161" s="802" t="s">
        <v>3366</v>
      </c>
      <c r="C161" s="569" t="s">
        <v>3365</v>
      </c>
      <c r="D161" s="802" t="s">
        <v>3346</v>
      </c>
      <c r="E161" s="480">
        <v>278.81099999999998</v>
      </c>
      <c r="F161" s="480"/>
    </row>
    <row r="162" spans="1:6" outlineLevel="1" x14ac:dyDescent="0.25">
      <c r="A162" s="562">
        <v>3</v>
      </c>
      <c r="B162" s="802" t="s">
        <v>3364</v>
      </c>
      <c r="C162" s="569">
        <v>3000100458</v>
      </c>
      <c r="D162" s="802" t="s">
        <v>1048</v>
      </c>
      <c r="E162" s="480">
        <v>18.655999999999999</v>
      </c>
      <c r="F162" s="480"/>
    </row>
    <row r="163" spans="1:6" outlineLevel="1" x14ac:dyDescent="0.25">
      <c r="A163" s="562">
        <v>4</v>
      </c>
      <c r="B163" s="802" t="s">
        <v>3363</v>
      </c>
      <c r="C163" s="569">
        <v>3000333773</v>
      </c>
      <c r="D163" s="802" t="s">
        <v>1048</v>
      </c>
      <c r="E163" s="480">
        <v>1.1180000000000001</v>
      </c>
      <c r="F163" s="480"/>
    </row>
    <row r="164" spans="1:6" outlineLevel="1" x14ac:dyDescent="0.25">
      <c r="A164" s="563">
        <v>5</v>
      </c>
      <c r="B164" s="802" t="s">
        <v>3362</v>
      </c>
      <c r="C164" s="569">
        <v>3000103307</v>
      </c>
      <c r="D164" s="802" t="s">
        <v>1048</v>
      </c>
      <c r="E164" s="480">
        <v>7.0060000000000002</v>
      </c>
      <c r="F164" s="480"/>
    </row>
    <row r="165" spans="1:6" outlineLevel="1" x14ac:dyDescent="0.25">
      <c r="A165" s="562">
        <v>6</v>
      </c>
      <c r="B165" s="802" t="s">
        <v>3361</v>
      </c>
      <c r="C165" s="569">
        <v>3000438053</v>
      </c>
      <c r="D165" s="802" t="s">
        <v>3360</v>
      </c>
      <c r="E165" s="480">
        <v>16.221</v>
      </c>
      <c r="F165" s="480"/>
    </row>
    <row r="166" spans="1:6" outlineLevel="1" x14ac:dyDescent="0.25">
      <c r="A166" s="563">
        <v>7</v>
      </c>
      <c r="B166" s="802" t="s">
        <v>3359</v>
      </c>
      <c r="C166" s="569">
        <v>3000421677</v>
      </c>
      <c r="D166" s="802" t="s">
        <v>3358</v>
      </c>
      <c r="E166" s="480">
        <v>1.304</v>
      </c>
      <c r="F166" s="480"/>
    </row>
    <row r="167" spans="1:6" outlineLevel="1" x14ac:dyDescent="0.25">
      <c r="A167" s="562">
        <v>8</v>
      </c>
      <c r="B167" s="802" t="s">
        <v>3357</v>
      </c>
      <c r="C167" s="569">
        <v>3000432982</v>
      </c>
      <c r="D167" s="802" t="s">
        <v>3346</v>
      </c>
      <c r="E167" s="480">
        <v>18.188500000000001</v>
      </c>
      <c r="F167" s="480"/>
    </row>
    <row r="168" spans="1:6" outlineLevel="1" x14ac:dyDescent="0.25">
      <c r="A168" s="563">
        <v>9</v>
      </c>
      <c r="B168" s="802" t="s">
        <v>3356</v>
      </c>
      <c r="C168" s="569">
        <v>3000440782</v>
      </c>
      <c r="D168" s="802" t="s">
        <v>3344</v>
      </c>
      <c r="E168" s="480">
        <v>67.043000000000006</v>
      </c>
      <c r="F168" s="480"/>
    </row>
    <row r="169" spans="1:6" outlineLevel="1" x14ac:dyDescent="0.25">
      <c r="A169" s="562">
        <v>10</v>
      </c>
      <c r="B169" s="802" t="s">
        <v>3355</v>
      </c>
      <c r="C169" s="569">
        <v>3000265192</v>
      </c>
      <c r="D169" s="802" t="s">
        <v>3346</v>
      </c>
      <c r="E169" s="480">
        <v>7.4390000000000001</v>
      </c>
      <c r="F169" s="480"/>
    </row>
    <row r="170" spans="1:6" outlineLevel="1" x14ac:dyDescent="0.25">
      <c r="A170" s="563">
        <v>11</v>
      </c>
      <c r="B170" s="802" t="s">
        <v>3354</v>
      </c>
      <c r="C170" s="569">
        <v>3000413274</v>
      </c>
      <c r="D170" s="802" t="s">
        <v>3344</v>
      </c>
      <c r="E170" s="480">
        <v>26.25</v>
      </c>
      <c r="F170" s="480"/>
    </row>
    <row r="171" spans="1:6" outlineLevel="1" x14ac:dyDescent="0.25">
      <c r="A171" s="562">
        <v>12</v>
      </c>
      <c r="B171" s="802" t="s">
        <v>3353</v>
      </c>
      <c r="C171" s="569" t="s">
        <v>3352</v>
      </c>
      <c r="D171" s="802" t="s">
        <v>3344</v>
      </c>
      <c r="E171" s="480">
        <v>47.7</v>
      </c>
      <c r="F171" s="480"/>
    </row>
    <row r="172" spans="1:6" outlineLevel="1" x14ac:dyDescent="0.25">
      <c r="A172" s="563">
        <v>13</v>
      </c>
      <c r="B172" s="802" t="s">
        <v>3351</v>
      </c>
      <c r="C172" s="569">
        <v>3000335516</v>
      </c>
      <c r="D172" s="802" t="s">
        <v>3344</v>
      </c>
      <c r="E172" s="480">
        <v>13.125</v>
      </c>
      <c r="F172" s="480"/>
    </row>
    <row r="173" spans="1:6" outlineLevel="1" x14ac:dyDescent="0.25">
      <c r="A173" s="562">
        <v>14</v>
      </c>
      <c r="B173" s="802" t="s">
        <v>3350</v>
      </c>
      <c r="C173" s="569">
        <v>3000376142</v>
      </c>
      <c r="D173" s="802" t="s">
        <v>3349</v>
      </c>
      <c r="E173" s="480">
        <v>1.6439999999999999</v>
      </c>
      <c r="F173" s="480"/>
    </row>
    <row r="174" spans="1:6" outlineLevel="1" x14ac:dyDescent="0.25">
      <c r="A174" s="563">
        <v>15</v>
      </c>
      <c r="B174" s="802" t="s">
        <v>3348</v>
      </c>
      <c r="C174" s="569">
        <v>3000344895</v>
      </c>
      <c r="D174" s="802" t="s">
        <v>1043</v>
      </c>
      <c r="E174" s="480">
        <v>5.8019999999999996</v>
      </c>
      <c r="F174" s="480"/>
    </row>
    <row r="175" spans="1:6" outlineLevel="1" x14ac:dyDescent="0.25">
      <c r="A175" s="562">
        <v>16</v>
      </c>
      <c r="B175" s="802" t="s">
        <v>3347</v>
      </c>
      <c r="C175" s="569">
        <v>3000432407</v>
      </c>
      <c r="D175" s="802" t="s">
        <v>3346</v>
      </c>
      <c r="E175" s="480">
        <v>15.066000000000001</v>
      </c>
      <c r="F175" s="480"/>
    </row>
    <row r="176" spans="1:6" outlineLevel="1" x14ac:dyDescent="0.25">
      <c r="A176" s="563">
        <v>17</v>
      </c>
      <c r="B176" s="802" t="s">
        <v>3345</v>
      </c>
      <c r="C176" s="569">
        <v>3000436433</v>
      </c>
      <c r="D176" s="802" t="s">
        <v>3344</v>
      </c>
      <c r="E176" s="480">
        <v>10.617000000000001</v>
      </c>
      <c r="F176" s="480"/>
    </row>
    <row r="177" spans="1:6" outlineLevel="1" x14ac:dyDescent="0.25">
      <c r="A177" s="562">
        <v>18</v>
      </c>
      <c r="B177" s="802" t="s">
        <v>3343</v>
      </c>
      <c r="C177" s="569"/>
      <c r="D177" s="802" t="s">
        <v>1048</v>
      </c>
      <c r="E177" s="480">
        <v>5.6790000000000003</v>
      </c>
      <c r="F177" s="480"/>
    </row>
    <row r="178" spans="1:6" s="808" customFormat="1" x14ac:dyDescent="0.25">
      <c r="A178" s="748" t="s">
        <v>60</v>
      </c>
      <c r="B178" s="749" t="s">
        <v>659</v>
      </c>
      <c r="C178" s="748"/>
      <c r="D178" s="749"/>
      <c r="E178" s="740">
        <f>SUM(E179:E192)</f>
        <v>364.22699999999998</v>
      </c>
      <c r="F178" s="740"/>
    </row>
    <row r="179" spans="1:6" ht="31.5" outlineLevel="1" x14ac:dyDescent="0.25">
      <c r="A179" s="561">
        <v>1</v>
      </c>
      <c r="B179" s="798" t="s">
        <v>3342</v>
      </c>
      <c r="C179" s="799" t="s">
        <v>3341</v>
      </c>
      <c r="D179" s="798" t="s">
        <v>3340</v>
      </c>
      <c r="E179" s="480">
        <v>3.24</v>
      </c>
      <c r="F179" s="480"/>
    </row>
    <row r="180" spans="1:6" outlineLevel="1" x14ac:dyDescent="0.25">
      <c r="A180" s="778">
        <v>2</v>
      </c>
      <c r="B180" s="798" t="s">
        <v>3339</v>
      </c>
      <c r="C180" s="799">
        <v>3000100137</v>
      </c>
      <c r="D180" s="807" t="s">
        <v>3338</v>
      </c>
      <c r="E180" s="480">
        <v>71.388000000000005</v>
      </c>
      <c r="F180" s="480"/>
    </row>
    <row r="181" spans="1:6" outlineLevel="1" x14ac:dyDescent="0.25">
      <c r="A181" s="778">
        <v>3</v>
      </c>
      <c r="B181" s="798" t="s">
        <v>3337</v>
      </c>
      <c r="C181" s="799">
        <v>3001278620</v>
      </c>
      <c r="D181" s="806" t="s">
        <v>3336</v>
      </c>
      <c r="E181" s="480">
        <v>11.654999999999999</v>
      </c>
      <c r="F181" s="480"/>
    </row>
    <row r="182" spans="1:6" ht="18.75" customHeight="1" outlineLevel="1" x14ac:dyDescent="0.25">
      <c r="A182" s="778">
        <v>4</v>
      </c>
      <c r="B182" s="798" t="s">
        <v>3335</v>
      </c>
      <c r="C182" s="805" t="s">
        <v>3334</v>
      </c>
      <c r="D182" s="804" t="s">
        <v>3333</v>
      </c>
      <c r="E182" s="480">
        <v>18.199000000000002</v>
      </c>
      <c r="F182" s="480"/>
    </row>
    <row r="183" spans="1:6" outlineLevel="1" x14ac:dyDescent="0.25">
      <c r="A183" s="778">
        <v>5</v>
      </c>
      <c r="B183" s="798" t="s">
        <v>3332</v>
      </c>
      <c r="C183" s="799">
        <v>3000100458</v>
      </c>
      <c r="D183" s="798"/>
      <c r="E183" s="480">
        <v>7.2030000000000003</v>
      </c>
      <c r="F183" s="480"/>
    </row>
    <row r="184" spans="1:6" outlineLevel="1" x14ac:dyDescent="0.25">
      <c r="A184" s="778">
        <v>6</v>
      </c>
      <c r="B184" s="798" t="s">
        <v>3331</v>
      </c>
      <c r="C184" s="799">
        <v>3001624905</v>
      </c>
      <c r="D184" s="798"/>
      <c r="E184" s="480">
        <v>4.76</v>
      </c>
      <c r="F184" s="480"/>
    </row>
    <row r="185" spans="1:6" outlineLevel="1" x14ac:dyDescent="0.25">
      <c r="A185" s="778">
        <v>7</v>
      </c>
      <c r="B185" s="798" t="s">
        <v>3330</v>
      </c>
      <c r="C185" s="799">
        <v>3000311346</v>
      </c>
      <c r="D185" s="798" t="s">
        <v>3329</v>
      </c>
      <c r="E185" s="480">
        <v>4.8630000000000004</v>
      </c>
      <c r="F185" s="480"/>
    </row>
    <row r="186" spans="1:6" outlineLevel="1" x14ac:dyDescent="0.25">
      <c r="A186" s="778">
        <v>8</v>
      </c>
      <c r="B186" s="802" t="s">
        <v>3328</v>
      </c>
      <c r="C186" s="569">
        <v>3000417367</v>
      </c>
      <c r="D186" s="803" t="s">
        <v>3327</v>
      </c>
      <c r="E186" s="480">
        <v>13.065</v>
      </c>
      <c r="F186" s="480"/>
    </row>
    <row r="187" spans="1:6" outlineLevel="1" x14ac:dyDescent="0.25">
      <c r="A187" s="778">
        <v>9</v>
      </c>
      <c r="B187" s="802" t="s">
        <v>3326</v>
      </c>
      <c r="C187" s="569">
        <v>3000298744</v>
      </c>
      <c r="D187" s="802" t="s">
        <v>3325</v>
      </c>
      <c r="E187" s="480">
        <v>33.869999999999997</v>
      </c>
      <c r="F187" s="480"/>
    </row>
    <row r="188" spans="1:6" outlineLevel="1" x14ac:dyDescent="0.25">
      <c r="A188" s="778">
        <v>10</v>
      </c>
      <c r="B188" s="798" t="s">
        <v>3324</v>
      </c>
      <c r="C188" s="799">
        <v>3000270509</v>
      </c>
      <c r="D188" s="798" t="s">
        <v>3323</v>
      </c>
      <c r="E188" s="480">
        <v>10.814</v>
      </c>
      <c r="F188" s="480"/>
    </row>
    <row r="189" spans="1:6" outlineLevel="1" x14ac:dyDescent="0.25">
      <c r="A189" s="778">
        <v>11</v>
      </c>
      <c r="B189" s="798" t="s">
        <v>3322</v>
      </c>
      <c r="C189" s="801">
        <v>2900325170</v>
      </c>
      <c r="D189" s="798" t="s">
        <v>3321</v>
      </c>
      <c r="E189" s="480">
        <v>27.414000000000001</v>
      </c>
      <c r="F189" s="480"/>
    </row>
    <row r="190" spans="1:6" outlineLevel="1" x14ac:dyDescent="0.25">
      <c r="A190" s="778">
        <v>12</v>
      </c>
      <c r="B190" s="798" t="s">
        <v>3320</v>
      </c>
      <c r="C190" s="799">
        <v>3001058255</v>
      </c>
      <c r="D190" s="800" t="s">
        <v>3319</v>
      </c>
      <c r="E190" s="480">
        <v>112.5</v>
      </c>
      <c r="F190" s="480"/>
    </row>
    <row r="191" spans="1:6" ht="31.5" outlineLevel="1" x14ac:dyDescent="0.25">
      <c r="A191" s="778">
        <v>13</v>
      </c>
      <c r="B191" s="798" t="s">
        <v>3318</v>
      </c>
      <c r="C191" s="799">
        <v>3001651708</v>
      </c>
      <c r="D191" s="798" t="s">
        <v>3317</v>
      </c>
      <c r="E191" s="480">
        <v>7.7560000000000002</v>
      </c>
      <c r="F191" s="480"/>
    </row>
    <row r="192" spans="1:6" outlineLevel="1" x14ac:dyDescent="0.25">
      <c r="A192" s="778">
        <v>14</v>
      </c>
      <c r="B192" s="798" t="s">
        <v>3316</v>
      </c>
      <c r="C192" s="799">
        <v>3000341830</v>
      </c>
      <c r="D192" s="798" t="s">
        <v>3315</v>
      </c>
      <c r="E192" s="480">
        <v>37.5</v>
      </c>
      <c r="F192" s="480"/>
    </row>
    <row r="193" spans="1:6" s="795" customFormat="1" x14ac:dyDescent="0.25">
      <c r="A193" s="713" t="s">
        <v>61</v>
      </c>
      <c r="B193" s="714" t="s">
        <v>606</v>
      </c>
      <c r="C193" s="713"/>
      <c r="D193" s="714"/>
      <c r="E193" s="740">
        <f>SUM(E194:E206)</f>
        <v>183.20700000000005</v>
      </c>
      <c r="F193" s="740"/>
    </row>
    <row r="194" spans="1:6" outlineLevel="1" x14ac:dyDescent="0.25">
      <c r="A194" s="560">
        <v>1</v>
      </c>
      <c r="B194" s="797" t="s">
        <v>3314</v>
      </c>
      <c r="C194" s="778"/>
      <c r="D194" s="797" t="s">
        <v>1056</v>
      </c>
      <c r="E194" s="480">
        <v>2</v>
      </c>
      <c r="F194" s="480"/>
    </row>
    <row r="195" spans="1:6" outlineLevel="1" x14ac:dyDescent="0.25">
      <c r="A195" s="560">
        <v>2</v>
      </c>
      <c r="B195" s="486" t="s">
        <v>3313</v>
      </c>
      <c r="C195" s="778"/>
      <c r="D195" s="486" t="s">
        <v>3312</v>
      </c>
      <c r="E195" s="480">
        <v>3.4249999999999998</v>
      </c>
      <c r="F195" s="480"/>
    </row>
    <row r="196" spans="1:6" outlineLevel="1" x14ac:dyDescent="0.25">
      <c r="A196" s="560">
        <v>3</v>
      </c>
      <c r="B196" s="486" t="s">
        <v>3311</v>
      </c>
      <c r="C196" s="778"/>
      <c r="D196" s="486" t="s">
        <v>1060</v>
      </c>
      <c r="E196" s="480">
        <v>38.052999999999997</v>
      </c>
      <c r="F196" s="480"/>
    </row>
    <row r="197" spans="1:6" outlineLevel="1" x14ac:dyDescent="0.25">
      <c r="A197" s="560">
        <v>4</v>
      </c>
      <c r="B197" s="486" t="s">
        <v>3310</v>
      </c>
      <c r="C197" s="778"/>
      <c r="D197" s="486" t="s">
        <v>3309</v>
      </c>
      <c r="E197" s="480">
        <v>4.8600000000000003</v>
      </c>
      <c r="F197" s="480"/>
    </row>
    <row r="198" spans="1:6" outlineLevel="1" x14ac:dyDescent="0.25">
      <c r="A198" s="560">
        <v>5</v>
      </c>
      <c r="B198" s="486" t="s">
        <v>3308</v>
      </c>
      <c r="C198" s="778"/>
      <c r="D198" s="486" t="s">
        <v>3307</v>
      </c>
      <c r="E198" s="480">
        <v>4.4189999999999996</v>
      </c>
      <c r="F198" s="480"/>
    </row>
    <row r="199" spans="1:6" outlineLevel="1" x14ac:dyDescent="0.25">
      <c r="A199" s="560">
        <v>6</v>
      </c>
      <c r="B199" s="486" t="s">
        <v>3306</v>
      </c>
      <c r="C199" s="778"/>
      <c r="D199" s="486" t="s">
        <v>1055</v>
      </c>
      <c r="E199" s="480">
        <v>41.920999999999999</v>
      </c>
      <c r="F199" s="480"/>
    </row>
    <row r="200" spans="1:6" outlineLevel="1" x14ac:dyDescent="0.25">
      <c r="A200" s="560">
        <v>7</v>
      </c>
      <c r="B200" s="486" t="s">
        <v>3305</v>
      </c>
      <c r="C200" s="778"/>
      <c r="D200" s="486" t="s">
        <v>1055</v>
      </c>
      <c r="E200" s="480">
        <v>18.899999999999999</v>
      </c>
      <c r="F200" s="480"/>
    </row>
    <row r="201" spans="1:6" outlineLevel="1" x14ac:dyDescent="0.25">
      <c r="A201" s="560">
        <v>8</v>
      </c>
      <c r="B201" s="486" t="s">
        <v>3304</v>
      </c>
      <c r="C201" s="778"/>
      <c r="D201" s="486" t="s">
        <v>1062</v>
      </c>
      <c r="E201" s="480">
        <v>22.282</v>
      </c>
      <c r="F201" s="480"/>
    </row>
    <row r="202" spans="1:6" outlineLevel="1" x14ac:dyDescent="0.25">
      <c r="A202" s="560">
        <v>9</v>
      </c>
      <c r="B202" s="486" t="s">
        <v>3303</v>
      </c>
      <c r="C202" s="778"/>
      <c r="D202" s="486" t="s">
        <v>3302</v>
      </c>
      <c r="E202" s="480">
        <v>1.3360000000000001</v>
      </c>
      <c r="F202" s="480"/>
    </row>
    <row r="203" spans="1:6" outlineLevel="1" x14ac:dyDescent="0.25">
      <c r="A203" s="560">
        <v>10</v>
      </c>
      <c r="B203" s="486" t="s">
        <v>3301</v>
      </c>
      <c r="C203" s="778"/>
      <c r="D203" s="486" t="s">
        <v>3300</v>
      </c>
      <c r="E203" s="480">
        <v>0.86399999999999999</v>
      </c>
      <c r="F203" s="480"/>
    </row>
    <row r="204" spans="1:6" outlineLevel="1" x14ac:dyDescent="0.25">
      <c r="A204" s="560">
        <v>11</v>
      </c>
      <c r="B204" s="486" t="s">
        <v>3299</v>
      </c>
      <c r="C204" s="778"/>
      <c r="D204" s="486" t="s">
        <v>3298</v>
      </c>
      <c r="E204" s="480">
        <v>30.43</v>
      </c>
      <c r="F204" s="480"/>
    </row>
    <row r="205" spans="1:6" outlineLevel="1" x14ac:dyDescent="0.25">
      <c r="A205" s="560">
        <v>12</v>
      </c>
      <c r="B205" s="486" t="s">
        <v>3297</v>
      </c>
      <c r="C205" s="778"/>
      <c r="D205" s="486" t="s">
        <v>3296</v>
      </c>
      <c r="E205" s="480">
        <v>5.1980000000000004</v>
      </c>
      <c r="F205" s="480"/>
    </row>
    <row r="206" spans="1:6" outlineLevel="1" x14ac:dyDescent="0.25">
      <c r="A206" s="560">
        <v>13</v>
      </c>
      <c r="B206" s="486" t="s">
        <v>3295</v>
      </c>
      <c r="C206" s="796"/>
      <c r="D206" s="486" t="s">
        <v>3294</v>
      </c>
      <c r="E206" s="480">
        <v>9.5190000000000001</v>
      </c>
      <c r="F206" s="480"/>
    </row>
    <row r="207" spans="1:6" s="795" customFormat="1" x14ac:dyDescent="0.25">
      <c r="A207" s="713" t="s">
        <v>62</v>
      </c>
      <c r="B207" s="714" t="s">
        <v>708</v>
      </c>
      <c r="C207" s="713"/>
      <c r="D207" s="714"/>
      <c r="E207" s="740">
        <f>E208</f>
        <v>12.3225</v>
      </c>
      <c r="F207" s="740"/>
    </row>
    <row r="208" spans="1:6" outlineLevel="1" x14ac:dyDescent="0.25">
      <c r="A208" s="559">
        <v>1</v>
      </c>
      <c r="B208" s="486" t="s">
        <v>3293</v>
      </c>
      <c r="C208" s="778">
        <v>3000312050</v>
      </c>
      <c r="D208" s="486" t="s">
        <v>3292</v>
      </c>
      <c r="E208" s="480">
        <v>12.3225</v>
      </c>
      <c r="F208" s="480"/>
    </row>
    <row r="209" spans="1:6" s="795" customFormat="1" x14ac:dyDescent="0.25">
      <c r="A209" s="713" t="s">
        <v>63</v>
      </c>
      <c r="B209" s="714" t="s">
        <v>3291</v>
      </c>
      <c r="C209" s="713"/>
      <c r="D209" s="714"/>
      <c r="E209" s="740">
        <v>0</v>
      </c>
      <c r="F209" s="740"/>
    </row>
    <row r="210" spans="1:6" x14ac:dyDescent="0.25">
      <c r="A210" s="460"/>
      <c r="C210" s="452"/>
      <c r="E210" s="452"/>
      <c r="F210" s="452"/>
    </row>
    <row r="211" spans="1:6" s="780" customFormat="1" x14ac:dyDescent="0.25">
      <c r="B211" s="206" t="s">
        <v>4042</v>
      </c>
    </row>
    <row r="222" spans="1:6" s="549" customFormat="1" x14ac:dyDescent="0.25">
      <c r="A222" s="794"/>
      <c r="C222" s="540"/>
      <c r="E222" s="793"/>
      <c r="F222" s="793"/>
    </row>
    <row r="232" spans="1:6" s="549" customFormat="1" x14ac:dyDescent="0.25">
      <c r="A232" s="794"/>
      <c r="C232" s="540"/>
      <c r="E232" s="793"/>
      <c r="F232" s="793"/>
    </row>
    <row r="237" spans="1:6" s="549" customFormat="1" x14ac:dyDescent="0.25">
      <c r="A237" s="794"/>
      <c r="C237" s="540"/>
      <c r="E237" s="793"/>
      <c r="F237" s="793"/>
    </row>
    <row r="241" spans="1:6" s="549" customFormat="1" x14ac:dyDescent="0.25">
      <c r="A241" s="794"/>
      <c r="C241" s="540"/>
      <c r="E241" s="793"/>
      <c r="F241" s="793"/>
    </row>
  </sheetData>
  <mergeCells count="3">
    <mergeCell ref="D3:E3"/>
    <mergeCell ref="A1:F1"/>
    <mergeCell ref="A2:F2"/>
  </mergeCells>
  <printOptions horizontalCentered="1"/>
  <pageMargins left="0.39370078740157483" right="0.39370078740157483" top="0.39370078740157483" bottom="0.39370078740157483" header="0.31496062992125984" footer="0.31496062992125984"/>
  <pageSetup paperSize="9" scale="76" fitToHeight="100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5" tint="-0.249977111117893"/>
    <outlinePr summaryBelow="0" summaryRight="0"/>
    <pageSetUpPr fitToPage="1"/>
  </sheetPr>
  <dimension ref="A1:N194"/>
  <sheetViews>
    <sheetView view="pageBreakPreview" zoomScale="70" zoomScaleSheetLayoutView="70" workbookViewId="0">
      <pane xSplit="3" ySplit="6" topLeftCell="D7" activePane="bottomRight" state="frozen"/>
      <selection activeCell="J10" sqref="J10"/>
      <selection pane="topRight" activeCell="J10" sqref="J10"/>
      <selection pane="bottomLeft" activeCell="J10" sqref="J10"/>
      <selection pane="bottomRight" activeCell="J10" sqref="J10"/>
    </sheetView>
  </sheetViews>
  <sheetFormatPr defaultRowHeight="15.75" outlineLevelRow="2" x14ac:dyDescent="0.25"/>
  <cols>
    <col min="1" max="1" width="12.85546875" style="539" bestFit="1" customWidth="1"/>
    <col min="2" max="2" width="51.85546875" style="539" customWidth="1"/>
    <col min="3" max="3" width="61.28515625" style="452" customWidth="1"/>
    <col min="4" max="4" width="32.42578125" style="452" customWidth="1"/>
    <col min="5" max="6" width="8" style="460" customWidth="1"/>
    <col min="7" max="7" width="6.5703125" style="460" customWidth="1"/>
    <col min="8" max="8" width="31.28515625" style="452" customWidth="1"/>
    <col min="9" max="9" width="24.28515625" style="465" customWidth="1"/>
    <col min="10" max="16384" width="9.140625" style="452"/>
  </cols>
  <sheetData>
    <row r="1" spans="1:14" ht="18.75" customHeight="1" x14ac:dyDescent="0.25">
      <c r="A1" s="886" t="s">
        <v>4038</v>
      </c>
      <c r="B1" s="886"/>
      <c r="C1" s="886"/>
      <c r="D1" s="886"/>
      <c r="E1" s="886"/>
      <c r="F1" s="886"/>
      <c r="G1" s="886"/>
      <c r="H1" s="886"/>
      <c r="I1" s="886"/>
    </row>
    <row r="2" spans="1:14" ht="18.75" customHeight="1" x14ac:dyDescent="0.25">
      <c r="A2" s="882" t="s">
        <v>4059</v>
      </c>
      <c r="B2" s="882"/>
      <c r="C2" s="882"/>
      <c r="D2" s="882"/>
      <c r="E2" s="882"/>
      <c r="F2" s="882"/>
      <c r="G2" s="882"/>
      <c r="H2" s="882"/>
      <c r="I2" s="882"/>
      <c r="J2" s="581"/>
      <c r="K2" s="581"/>
      <c r="L2" s="581"/>
      <c r="M2" s="581"/>
      <c r="N2" s="581"/>
    </row>
    <row r="3" spans="1:14" x14ac:dyDescent="0.25">
      <c r="A3" s="600"/>
      <c r="B3" s="537"/>
      <c r="C3" s="537"/>
      <c r="D3" s="537"/>
      <c r="E3" s="535"/>
      <c r="F3" s="535"/>
      <c r="G3" s="535"/>
      <c r="H3" s="537"/>
      <c r="I3" s="599"/>
    </row>
    <row r="4" spans="1:14" s="736" customFormat="1" ht="42" customHeight="1" x14ac:dyDescent="0.25">
      <c r="A4" s="877" t="s">
        <v>6</v>
      </c>
      <c r="B4" s="877" t="s">
        <v>4037</v>
      </c>
      <c r="C4" s="877" t="s">
        <v>4036</v>
      </c>
      <c r="D4" s="877" t="s">
        <v>4035</v>
      </c>
      <c r="E4" s="888" t="s">
        <v>4034</v>
      </c>
      <c r="F4" s="889"/>
      <c r="G4" s="890"/>
      <c r="H4" s="877" t="s">
        <v>4033</v>
      </c>
      <c r="I4" s="877" t="s">
        <v>7</v>
      </c>
    </row>
    <row r="5" spans="1:14" s="736" customFormat="1" ht="72.75" customHeight="1" x14ac:dyDescent="0.25">
      <c r="A5" s="878"/>
      <c r="B5" s="878"/>
      <c r="C5" s="878"/>
      <c r="D5" s="878"/>
      <c r="E5" s="716" t="s">
        <v>4032</v>
      </c>
      <c r="F5" s="751" t="s">
        <v>4031</v>
      </c>
      <c r="G5" s="717" t="s">
        <v>4030</v>
      </c>
      <c r="H5" s="878"/>
      <c r="I5" s="878"/>
    </row>
    <row r="6" spans="1:14" s="734" customFormat="1" ht="27.75" customHeight="1" x14ac:dyDescent="0.25">
      <c r="A6" s="730">
        <f>A48+A61+A63+A77+A80+A89+A102+A117+A128+A133+A142+A168+A178+A183+A187+A192</f>
        <v>169</v>
      </c>
      <c r="B6" s="730"/>
      <c r="C6" s="755" t="s">
        <v>4029</v>
      </c>
      <c r="D6" s="730"/>
      <c r="E6" s="754"/>
      <c r="F6" s="730"/>
      <c r="G6" s="754"/>
      <c r="H6" s="754"/>
      <c r="I6" s="733"/>
    </row>
    <row r="7" spans="1:14" s="795" customFormat="1" ht="30" customHeight="1" x14ac:dyDescent="0.25">
      <c r="A7" s="738" t="s">
        <v>2</v>
      </c>
      <c r="B7" s="739" t="s">
        <v>3061</v>
      </c>
      <c r="C7" s="739"/>
      <c r="D7" s="739"/>
      <c r="E7" s="752"/>
      <c r="F7" s="738"/>
      <c r="G7" s="752"/>
      <c r="H7" s="753"/>
      <c r="I7" s="739"/>
    </row>
    <row r="8" spans="1:14" s="836" customFormat="1" outlineLevel="1" x14ac:dyDescent="0.25">
      <c r="A8" s="598" t="s">
        <v>4028</v>
      </c>
      <c r="B8" s="597" t="s">
        <v>4027</v>
      </c>
      <c r="C8" s="594"/>
      <c r="D8" s="594"/>
      <c r="E8" s="596"/>
      <c r="F8" s="596"/>
      <c r="G8" s="596"/>
      <c r="H8" s="595"/>
      <c r="I8" s="594"/>
    </row>
    <row r="9" spans="1:14" ht="31.5" outlineLevel="2" x14ac:dyDescent="0.25">
      <c r="A9" s="527">
        <v>1</v>
      </c>
      <c r="B9" s="485" t="s">
        <v>4026</v>
      </c>
      <c r="C9" s="485" t="s">
        <v>4025</v>
      </c>
      <c r="D9" s="485" t="s">
        <v>4010</v>
      </c>
      <c r="E9" s="775"/>
      <c r="F9" s="775" t="s">
        <v>287</v>
      </c>
      <c r="G9" s="775"/>
      <c r="H9" s="593" t="s">
        <v>4024</v>
      </c>
      <c r="I9" s="593"/>
    </row>
    <row r="10" spans="1:14" ht="31.5" outlineLevel="2" x14ac:dyDescent="0.25">
      <c r="A10" s="527">
        <v>2</v>
      </c>
      <c r="B10" s="485" t="s">
        <v>4023</v>
      </c>
      <c r="C10" s="485" t="s">
        <v>4022</v>
      </c>
      <c r="D10" s="485" t="s">
        <v>4010</v>
      </c>
      <c r="E10" s="775"/>
      <c r="F10" s="775" t="s">
        <v>287</v>
      </c>
      <c r="G10" s="775"/>
      <c r="H10" s="593" t="s">
        <v>4021</v>
      </c>
      <c r="I10" s="593"/>
    </row>
    <row r="11" spans="1:14" ht="31.5" outlineLevel="2" x14ac:dyDescent="0.25">
      <c r="A11" s="527">
        <v>3</v>
      </c>
      <c r="B11" s="485" t="s">
        <v>4020</v>
      </c>
      <c r="C11" s="485" t="s">
        <v>4019</v>
      </c>
      <c r="D11" s="485" t="s">
        <v>1097</v>
      </c>
      <c r="E11" s="775"/>
      <c r="F11" s="775" t="s">
        <v>287</v>
      </c>
      <c r="G11" s="775"/>
      <c r="H11" s="593" t="s">
        <v>4013</v>
      </c>
      <c r="I11" s="593"/>
    </row>
    <row r="12" spans="1:14" ht="47.25" outlineLevel="2" x14ac:dyDescent="0.25">
      <c r="A12" s="527">
        <v>4</v>
      </c>
      <c r="B12" s="485" t="s">
        <v>4018</v>
      </c>
      <c r="C12" s="485" t="s">
        <v>4017</v>
      </c>
      <c r="D12" s="485" t="s">
        <v>1097</v>
      </c>
      <c r="E12" s="775"/>
      <c r="F12" s="775" t="s">
        <v>287</v>
      </c>
      <c r="G12" s="775"/>
      <c r="H12" s="593" t="s">
        <v>4016</v>
      </c>
      <c r="I12" s="593"/>
    </row>
    <row r="13" spans="1:14" ht="31.5" outlineLevel="2" x14ac:dyDescent="0.25">
      <c r="A13" s="527">
        <v>5</v>
      </c>
      <c r="B13" s="485" t="s">
        <v>4015</v>
      </c>
      <c r="C13" s="485" t="s">
        <v>4014</v>
      </c>
      <c r="D13" s="485" t="s">
        <v>1095</v>
      </c>
      <c r="E13" s="775"/>
      <c r="F13" s="775" t="s">
        <v>287</v>
      </c>
      <c r="G13" s="775"/>
      <c r="H13" s="593" t="s">
        <v>4013</v>
      </c>
      <c r="I13" s="593"/>
    </row>
    <row r="14" spans="1:14" ht="31.5" outlineLevel="2" x14ac:dyDescent="0.25">
      <c r="A14" s="527">
        <v>6</v>
      </c>
      <c r="B14" s="485" t="s">
        <v>4012</v>
      </c>
      <c r="C14" s="485" t="s">
        <v>4011</v>
      </c>
      <c r="D14" s="485" t="s">
        <v>4010</v>
      </c>
      <c r="E14" s="775"/>
      <c r="F14" s="775" t="s">
        <v>287</v>
      </c>
      <c r="G14" s="775"/>
      <c r="H14" s="593" t="s">
        <v>4009</v>
      </c>
      <c r="I14" s="593"/>
    </row>
    <row r="15" spans="1:14" ht="31.5" outlineLevel="2" x14ac:dyDescent="0.25">
      <c r="A15" s="527">
        <v>7</v>
      </c>
      <c r="B15" s="485" t="s">
        <v>4008</v>
      </c>
      <c r="C15" s="485" t="s">
        <v>4007</v>
      </c>
      <c r="D15" s="485" t="s">
        <v>3264</v>
      </c>
      <c r="E15" s="775"/>
      <c r="F15" s="775" t="s">
        <v>287</v>
      </c>
      <c r="G15" s="775"/>
      <c r="H15" s="593" t="s">
        <v>3935</v>
      </c>
      <c r="I15" s="593"/>
    </row>
    <row r="16" spans="1:14" ht="31.5" outlineLevel="2" x14ac:dyDescent="0.25">
      <c r="A16" s="527">
        <v>8</v>
      </c>
      <c r="B16" s="485" t="s">
        <v>4006</v>
      </c>
      <c r="C16" s="485" t="s">
        <v>4005</v>
      </c>
      <c r="D16" s="485" t="s">
        <v>1096</v>
      </c>
      <c r="E16" s="775"/>
      <c r="F16" s="775" t="s">
        <v>287</v>
      </c>
      <c r="G16" s="775"/>
      <c r="H16" s="593" t="s">
        <v>3935</v>
      </c>
      <c r="I16" s="593"/>
    </row>
    <row r="17" spans="1:9" ht="31.5" outlineLevel="2" x14ac:dyDescent="0.25">
      <c r="A17" s="527">
        <v>9</v>
      </c>
      <c r="B17" s="485" t="s">
        <v>4004</v>
      </c>
      <c r="C17" s="485" t="s">
        <v>3957</v>
      </c>
      <c r="D17" s="485" t="s">
        <v>4003</v>
      </c>
      <c r="E17" s="775"/>
      <c r="F17" s="775" t="s">
        <v>287</v>
      </c>
      <c r="G17" s="775"/>
      <c r="H17" s="593" t="s">
        <v>4002</v>
      </c>
      <c r="I17" s="593" t="s">
        <v>3996</v>
      </c>
    </row>
    <row r="18" spans="1:9" ht="31.5" outlineLevel="2" x14ac:dyDescent="0.25">
      <c r="A18" s="527">
        <v>10</v>
      </c>
      <c r="B18" s="485" t="s">
        <v>4001</v>
      </c>
      <c r="C18" s="485" t="s">
        <v>4000</v>
      </c>
      <c r="D18" s="485" t="s">
        <v>3966</v>
      </c>
      <c r="E18" s="775"/>
      <c r="F18" s="775" t="s">
        <v>287</v>
      </c>
      <c r="G18" s="775"/>
      <c r="H18" s="593" t="s">
        <v>3935</v>
      </c>
      <c r="I18" s="593"/>
    </row>
    <row r="19" spans="1:9" ht="31.5" outlineLevel="2" x14ac:dyDescent="0.25">
      <c r="A19" s="527">
        <v>11</v>
      </c>
      <c r="B19" s="485" t="s">
        <v>3999</v>
      </c>
      <c r="C19" s="485" t="s">
        <v>3998</v>
      </c>
      <c r="D19" s="485" t="s">
        <v>3973</v>
      </c>
      <c r="E19" s="775"/>
      <c r="F19" s="775" t="s">
        <v>287</v>
      </c>
      <c r="G19" s="775"/>
      <c r="H19" s="593" t="s">
        <v>3997</v>
      </c>
      <c r="I19" s="593" t="s">
        <v>3996</v>
      </c>
    </row>
    <row r="20" spans="1:9" outlineLevel="2" x14ac:dyDescent="0.25">
      <c r="A20" s="527">
        <v>12</v>
      </c>
      <c r="B20" s="485" t="s">
        <v>3995</v>
      </c>
      <c r="C20" s="485" t="s">
        <v>3957</v>
      </c>
      <c r="D20" s="485" t="s">
        <v>3966</v>
      </c>
      <c r="E20" s="775"/>
      <c r="F20" s="775" t="s">
        <v>287</v>
      </c>
      <c r="G20" s="775"/>
      <c r="H20" s="593" t="s">
        <v>3985</v>
      </c>
      <c r="I20" s="593"/>
    </row>
    <row r="21" spans="1:9" ht="31.5" outlineLevel="2" x14ac:dyDescent="0.25">
      <c r="A21" s="527">
        <v>13</v>
      </c>
      <c r="B21" s="485" t="s">
        <v>3994</v>
      </c>
      <c r="C21" s="485" t="s">
        <v>3993</v>
      </c>
      <c r="D21" s="485" t="s">
        <v>3233</v>
      </c>
      <c r="E21" s="775"/>
      <c r="F21" s="775" t="s">
        <v>287</v>
      </c>
      <c r="G21" s="775"/>
      <c r="H21" s="593" t="s">
        <v>3935</v>
      </c>
      <c r="I21" s="593"/>
    </row>
    <row r="22" spans="1:9" ht="31.5" outlineLevel="2" x14ac:dyDescent="0.25">
      <c r="A22" s="527">
        <v>14</v>
      </c>
      <c r="B22" s="485" t="s">
        <v>3992</v>
      </c>
      <c r="C22" s="485" t="s">
        <v>3981</v>
      </c>
      <c r="D22" s="485" t="s">
        <v>3966</v>
      </c>
      <c r="E22" s="775"/>
      <c r="F22" s="775" t="s">
        <v>287</v>
      </c>
      <c r="G22" s="775"/>
      <c r="H22" s="593" t="s">
        <v>3935</v>
      </c>
      <c r="I22" s="593"/>
    </row>
    <row r="23" spans="1:9" outlineLevel="2" x14ac:dyDescent="0.25">
      <c r="A23" s="527">
        <v>15</v>
      </c>
      <c r="B23" s="485" t="s">
        <v>3991</v>
      </c>
      <c r="C23" s="485" t="s">
        <v>3990</v>
      </c>
      <c r="D23" s="485" t="s">
        <v>3966</v>
      </c>
      <c r="E23" s="775"/>
      <c r="F23" s="775" t="s">
        <v>287</v>
      </c>
      <c r="G23" s="775"/>
      <c r="H23" s="593" t="s">
        <v>3935</v>
      </c>
      <c r="I23" s="593"/>
    </row>
    <row r="24" spans="1:9" ht="31.5" outlineLevel="2" x14ac:dyDescent="0.25">
      <c r="A24" s="527">
        <v>16</v>
      </c>
      <c r="B24" s="485" t="s">
        <v>3989</v>
      </c>
      <c r="C24" s="485" t="s">
        <v>3988</v>
      </c>
      <c r="D24" s="485" t="s">
        <v>3973</v>
      </c>
      <c r="E24" s="775"/>
      <c r="F24" s="775" t="s">
        <v>287</v>
      </c>
      <c r="G24" s="775"/>
      <c r="H24" s="593" t="s">
        <v>3935</v>
      </c>
      <c r="I24" s="593"/>
    </row>
    <row r="25" spans="1:9" ht="31.5" outlineLevel="2" x14ac:dyDescent="0.25">
      <c r="A25" s="527">
        <v>17</v>
      </c>
      <c r="B25" s="485" t="s">
        <v>3987</v>
      </c>
      <c r="C25" s="485" t="s">
        <v>3986</v>
      </c>
      <c r="D25" s="485" t="s">
        <v>3966</v>
      </c>
      <c r="E25" s="775"/>
      <c r="F25" s="775" t="s">
        <v>287</v>
      </c>
      <c r="G25" s="775"/>
      <c r="H25" s="593" t="s">
        <v>3985</v>
      </c>
      <c r="I25" s="593"/>
    </row>
    <row r="26" spans="1:9" outlineLevel="2" x14ac:dyDescent="0.25">
      <c r="A26" s="527">
        <v>18</v>
      </c>
      <c r="B26" s="485" t="s">
        <v>3984</v>
      </c>
      <c r="C26" s="485" t="s">
        <v>3983</v>
      </c>
      <c r="D26" s="485" t="s">
        <v>3973</v>
      </c>
      <c r="E26" s="775"/>
      <c r="F26" s="775" t="s">
        <v>287</v>
      </c>
      <c r="G26" s="775"/>
      <c r="H26" s="593" t="s">
        <v>3976</v>
      </c>
      <c r="I26" s="593"/>
    </row>
    <row r="27" spans="1:9" ht="31.5" outlineLevel="2" x14ac:dyDescent="0.25">
      <c r="A27" s="527">
        <v>19</v>
      </c>
      <c r="B27" s="485" t="s">
        <v>3982</v>
      </c>
      <c r="C27" s="485" t="s">
        <v>3981</v>
      </c>
      <c r="D27" s="485" t="s">
        <v>3980</v>
      </c>
      <c r="E27" s="775"/>
      <c r="F27" s="775" t="s">
        <v>287</v>
      </c>
      <c r="G27" s="775"/>
      <c r="H27" s="593" t="s">
        <v>3932</v>
      </c>
      <c r="I27" s="593"/>
    </row>
    <row r="28" spans="1:9" ht="31.5" outlineLevel="2" x14ac:dyDescent="0.25">
      <c r="A28" s="527">
        <v>20</v>
      </c>
      <c r="B28" s="485" t="s">
        <v>3979</v>
      </c>
      <c r="C28" s="485" t="s">
        <v>3978</v>
      </c>
      <c r="D28" s="485" t="s">
        <v>3977</v>
      </c>
      <c r="E28" s="775"/>
      <c r="F28" s="775" t="s">
        <v>287</v>
      </c>
      <c r="G28" s="775"/>
      <c r="H28" s="593" t="s">
        <v>3976</v>
      </c>
      <c r="I28" s="593"/>
    </row>
    <row r="29" spans="1:9" ht="31.5" outlineLevel="2" x14ac:dyDescent="0.25">
      <c r="A29" s="527">
        <v>21</v>
      </c>
      <c r="B29" s="485" t="s">
        <v>3975</v>
      </c>
      <c r="C29" s="485" t="s">
        <v>3974</v>
      </c>
      <c r="D29" s="485" t="s">
        <v>3973</v>
      </c>
      <c r="E29" s="775"/>
      <c r="F29" s="775" t="s">
        <v>287</v>
      </c>
      <c r="G29" s="775"/>
      <c r="H29" s="593" t="s">
        <v>3935</v>
      </c>
      <c r="I29" s="593"/>
    </row>
    <row r="30" spans="1:9" ht="31.5" outlineLevel="2" x14ac:dyDescent="0.25">
      <c r="A30" s="527">
        <v>22</v>
      </c>
      <c r="B30" s="485" t="s">
        <v>3972</v>
      </c>
      <c r="C30" s="485" t="s">
        <v>3971</v>
      </c>
      <c r="D30" s="485" t="s">
        <v>3970</v>
      </c>
      <c r="E30" s="775"/>
      <c r="F30" s="775" t="s">
        <v>287</v>
      </c>
      <c r="G30" s="775"/>
      <c r="H30" s="593" t="s">
        <v>3969</v>
      </c>
      <c r="I30" s="593"/>
    </row>
    <row r="31" spans="1:9" outlineLevel="2" x14ac:dyDescent="0.25">
      <c r="A31" s="527">
        <v>23</v>
      </c>
      <c r="B31" s="485" t="s">
        <v>3968</v>
      </c>
      <c r="C31" s="485" t="s">
        <v>3967</v>
      </c>
      <c r="D31" s="485" t="s">
        <v>3966</v>
      </c>
      <c r="E31" s="775"/>
      <c r="F31" s="775" t="s">
        <v>287</v>
      </c>
      <c r="G31" s="775"/>
      <c r="H31" s="593" t="s">
        <v>3965</v>
      </c>
      <c r="I31" s="593"/>
    </row>
    <row r="32" spans="1:9" ht="31.5" outlineLevel="2" x14ac:dyDescent="0.25">
      <c r="A32" s="527">
        <v>24</v>
      </c>
      <c r="B32" s="485" t="s">
        <v>3964</v>
      </c>
      <c r="C32" s="485" t="s">
        <v>3963</v>
      </c>
      <c r="D32" s="485" t="s">
        <v>3962</v>
      </c>
      <c r="E32" s="775"/>
      <c r="F32" s="775" t="s">
        <v>287</v>
      </c>
      <c r="G32" s="775"/>
      <c r="H32" s="593" t="s">
        <v>3935</v>
      </c>
      <c r="I32" s="593"/>
    </row>
    <row r="33" spans="1:9" ht="31.5" outlineLevel="2" x14ac:dyDescent="0.25">
      <c r="A33" s="527">
        <v>25</v>
      </c>
      <c r="B33" s="485" t="s">
        <v>3961</v>
      </c>
      <c r="C33" s="485" t="s">
        <v>3960</v>
      </c>
      <c r="D33" s="485" t="s">
        <v>3959</v>
      </c>
      <c r="E33" s="775"/>
      <c r="F33" s="775" t="s">
        <v>287</v>
      </c>
      <c r="G33" s="775"/>
      <c r="H33" s="593" t="s">
        <v>3935</v>
      </c>
      <c r="I33" s="593"/>
    </row>
    <row r="34" spans="1:9" ht="31.5" outlineLevel="2" x14ac:dyDescent="0.25">
      <c r="A34" s="527">
        <v>26</v>
      </c>
      <c r="B34" s="485" t="s">
        <v>3958</v>
      </c>
      <c r="C34" s="485" t="s">
        <v>3957</v>
      </c>
      <c r="D34" s="485"/>
      <c r="E34" s="775"/>
      <c r="F34" s="775"/>
      <c r="G34" s="775" t="s">
        <v>287</v>
      </c>
      <c r="H34" s="485" t="s">
        <v>3956</v>
      </c>
      <c r="I34" s="485"/>
    </row>
    <row r="35" spans="1:9" ht="31.5" outlineLevel="2" x14ac:dyDescent="0.25">
      <c r="A35" s="527">
        <v>27</v>
      </c>
      <c r="B35" s="485" t="s">
        <v>3955</v>
      </c>
      <c r="C35" s="485" t="s">
        <v>3954</v>
      </c>
      <c r="D35" s="485" t="s">
        <v>3951</v>
      </c>
      <c r="E35" s="775"/>
      <c r="F35" s="775"/>
      <c r="G35" s="775" t="s">
        <v>287</v>
      </c>
      <c r="H35" s="485" t="s">
        <v>3953</v>
      </c>
      <c r="I35" s="485"/>
    </row>
    <row r="36" spans="1:9" ht="78.75" outlineLevel="2" x14ac:dyDescent="0.25">
      <c r="A36" s="527">
        <v>28</v>
      </c>
      <c r="B36" s="485" t="s">
        <v>3950</v>
      </c>
      <c r="C36" s="485" t="s">
        <v>3952</v>
      </c>
      <c r="D36" s="485" t="s">
        <v>3951</v>
      </c>
      <c r="E36" s="775"/>
      <c r="F36" s="775"/>
      <c r="G36" s="775" t="s">
        <v>287</v>
      </c>
      <c r="H36" s="485" t="s">
        <v>3948</v>
      </c>
      <c r="I36" s="485"/>
    </row>
    <row r="37" spans="1:9" ht="78.75" outlineLevel="2" x14ac:dyDescent="0.25">
      <c r="A37" s="527">
        <v>29</v>
      </c>
      <c r="B37" s="485" t="s">
        <v>3950</v>
      </c>
      <c r="C37" s="485" t="s">
        <v>3949</v>
      </c>
      <c r="D37" s="485" t="s">
        <v>4072</v>
      </c>
      <c r="E37" s="775"/>
      <c r="F37" s="775"/>
      <c r="G37" s="775" t="s">
        <v>287</v>
      </c>
      <c r="H37" s="485" t="s">
        <v>3948</v>
      </c>
      <c r="I37" s="485"/>
    </row>
    <row r="38" spans="1:9" ht="31.5" outlineLevel="2" x14ac:dyDescent="0.25">
      <c r="A38" s="527">
        <v>30</v>
      </c>
      <c r="B38" s="485" t="s">
        <v>3947</v>
      </c>
      <c r="C38" s="485" t="s">
        <v>3946</v>
      </c>
      <c r="D38" s="485" t="s">
        <v>4072</v>
      </c>
      <c r="E38" s="775"/>
      <c r="F38" s="775" t="s">
        <v>287</v>
      </c>
      <c r="G38" s="775"/>
      <c r="H38" s="485" t="s">
        <v>3943</v>
      </c>
      <c r="I38" s="485"/>
    </row>
    <row r="39" spans="1:9" outlineLevel="2" x14ac:dyDescent="0.25">
      <c r="A39" s="527">
        <v>31</v>
      </c>
      <c r="B39" s="485" t="s">
        <v>3945</v>
      </c>
      <c r="C39" s="485" t="s">
        <v>3944</v>
      </c>
      <c r="D39" s="485" t="s">
        <v>4072</v>
      </c>
      <c r="E39" s="775"/>
      <c r="F39" s="775" t="s">
        <v>287</v>
      </c>
      <c r="G39" s="775"/>
      <c r="H39" s="485" t="s">
        <v>3943</v>
      </c>
      <c r="I39" s="485"/>
    </row>
    <row r="40" spans="1:9" outlineLevel="2" x14ac:dyDescent="0.25">
      <c r="A40" s="527">
        <v>32</v>
      </c>
      <c r="B40" s="485" t="s">
        <v>3942</v>
      </c>
      <c r="C40" s="485" t="s">
        <v>2102</v>
      </c>
      <c r="D40" s="485" t="s">
        <v>4072</v>
      </c>
      <c r="E40" s="775"/>
      <c r="F40" s="775" t="s">
        <v>287</v>
      </c>
      <c r="G40" s="775"/>
      <c r="H40" s="593" t="s">
        <v>3935</v>
      </c>
      <c r="I40" s="485"/>
    </row>
    <row r="41" spans="1:9" outlineLevel="2" x14ac:dyDescent="0.25">
      <c r="A41" s="527">
        <v>33</v>
      </c>
      <c r="B41" s="485" t="s">
        <v>3941</v>
      </c>
      <c r="C41" s="485" t="s">
        <v>3940</v>
      </c>
      <c r="D41" s="485" t="s">
        <v>4072</v>
      </c>
      <c r="E41" s="775"/>
      <c r="F41" s="775" t="s">
        <v>287</v>
      </c>
      <c r="G41" s="775"/>
      <c r="H41" s="593" t="s">
        <v>3935</v>
      </c>
      <c r="I41" s="485"/>
    </row>
    <row r="42" spans="1:9" ht="31.5" outlineLevel="2" x14ac:dyDescent="0.25">
      <c r="A42" s="527">
        <v>34</v>
      </c>
      <c r="B42" s="485" t="s">
        <v>3939</v>
      </c>
      <c r="C42" s="485" t="s">
        <v>3938</v>
      </c>
      <c r="D42" s="485" t="s">
        <v>4072</v>
      </c>
      <c r="E42" s="775"/>
      <c r="F42" s="775" t="s">
        <v>287</v>
      </c>
      <c r="G42" s="775"/>
      <c r="H42" s="593" t="s">
        <v>3935</v>
      </c>
      <c r="I42" s="485"/>
    </row>
    <row r="43" spans="1:9" outlineLevel="2" x14ac:dyDescent="0.25">
      <c r="A43" s="527">
        <v>35</v>
      </c>
      <c r="B43" s="485" t="s">
        <v>3937</v>
      </c>
      <c r="C43" s="485" t="s">
        <v>3936</v>
      </c>
      <c r="D43" s="485" t="s">
        <v>4072</v>
      </c>
      <c r="E43" s="775"/>
      <c r="F43" s="775" t="s">
        <v>287</v>
      </c>
      <c r="G43" s="775"/>
      <c r="H43" s="593" t="s">
        <v>3935</v>
      </c>
      <c r="I43" s="485"/>
    </row>
    <row r="44" spans="1:9" outlineLevel="2" x14ac:dyDescent="0.25">
      <c r="A44" s="527">
        <v>36</v>
      </c>
      <c r="B44" s="485" t="s">
        <v>3934</v>
      </c>
      <c r="C44" s="485" t="s">
        <v>3933</v>
      </c>
      <c r="D44" s="485" t="s">
        <v>4072</v>
      </c>
      <c r="E44" s="775"/>
      <c r="F44" s="775" t="s">
        <v>287</v>
      </c>
      <c r="G44" s="775"/>
      <c r="H44" s="593" t="s">
        <v>3932</v>
      </c>
      <c r="I44" s="485"/>
    </row>
    <row r="45" spans="1:9" outlineLevel="2" x14ac:dyDescent="0.25">
      <c r="A45" s="527">
        <v>37</v>
      </c>
      <c r="B45" s="485" t="s">
        <v>3047</v>
      </c>
      <c r="C45" s="485" t="s">
        <v>3931</v>
      </c>
      <c r="D45" s="485" t="s">
        <v>3926</v>
      </c>
      <c r="E45" s="775"/>
      <c r="F45" s="775" t="s">
        <v>287</v>
      </c>
      <c r="G45" s="775"/>
      <c r="H45" s="593"/>
      <c r="I45" s="485"/>
    </row>
    <row r="46" spans="1:9" outlineLevel="2" x14ac:dyDescent="0.25">
      <c r="A46" s="527">
        <v>38</v>
      </c>
      <c r="B46" s="485" t="s">
        <v>3928</v>
      </c>
      <c r="C46" s="485" t="s">
        <v>3930</v>
      </c>
      <c r="D46" s="485" t="s">
        <v>3926</v>
      </c>
      <c r="E46" s="775"/>
      <c r="F46" s="775" t="s">
        <v>287</v>
      </c>
      <c r="G46" s="775"/>
      <c r="H46" s="593"/>
      <c r="I46" s="485"/>
    </row>
    <row r="47" spans="1:9" outlineLevel="2" x14ac:dyDescent="0.25">
      <c r="A47" s="527">
        <v>39</v>
      </c>
      <c r="B47" s="485" t="s">
        <v>3928</v>
      </c>
      <c r="C47" s="485" t="s">
        <v>3929</v>
      </c>
      <c r="D47" s="485" t="s">
        <v>3926</v>
      </c>
      <c r="E47" s="775"/>
      <c r="F47" s="775" t="s">
        <v>287</v>
      </c>
      <c r="G47" s="775"/>
      <c r="H47" s="593"/>
      <c r="I47" s="485"/>
    </row>
    <row r="48" spans="1:9" outlineLevel="2" x14ac:dyDescent="0.25">
      <c r="A48" s="527">
        <v>40</v>
      </c>
      <c r="B48" s="485" t="s">
        <v>3928</v>
      </c>
      <c r="C48" s="485" t="s">
        <v>3927</v>
      </c>
      <c r="D48" s="485" t="s">
        <v>3926</v>
      </c>
      <c r="E48" s="775"/>
      <c r="F48" s="775" t="s">
        <v>287</v>
      </c>
      <c r="G48" s="775"/>
      <c r="H48" s="593"/>
      <c r="I48" s="485"/>
    </row>
    <row r="49" spans="1:9" s="836" customFormat="1" outlineLevel="1" x14ac:dyDescent="0.25">
      <c r="A49" s="508" t="s">
        <v>3925</v>
      </c>
      <c r="B49" s="592" t="s">
        <v>3924</v>
      </c>
      <c r="C49" s="590"/>
      <c r="D49" s="590"/>
      <c r="E49" s="591"/>
      <c r="F49" s="591"/>
      <c r="G49" s="591"/>
      <c r="H49" s="592"/>
      <c r="I49" s="592"/>
    </row>
    <row r="50" spans="1:9" ht="47.25" outlineLevel="2" x14ac:dyDescent="0.25">
      <c r="A50" s="775">
        <v>1</v>
      </c>
      <c r="B50" s="485" t="s">
        <v>3922</v>
      </c>
      <c r="C50" s="485" t="s">
        <v>3923</v>
      </c>
      <c r="D50" s="485" t="s">
        <v>659</v>
      </c>
      <c r="E50" s="775"/>
      <c r="F50" s="775"/>
      <c r="G50" s="775" t="s">
        <v>287</v>
      </c>
      <c r="H50" s="485" t="s">
        <v>3916</v>
      </c>
      <c r="I50" s="485"/>
    </row>
    <row r="51" spans="1:9" ht="47.25" outlineLevel="2" x14ac:dyDescent="0.25">
      <c r="A51" s="775">
        <v>2</v>
      </c>
      <c r="B51" s="485" t="s">
        <v>3922</v>
      </c>
      <c r="C51" s="485" t="s">
        <v>3921</v>
      </c>
      <c r="D51" s="485" t="s">
        <v>659</v>
      </c>
      <c r="E51" s="775"/>
      <c r="F51" s="775"/>
      <c r="G51" s="775" t="s">
        <v>287</v>
      </c>
      <c r="H51" s="485" t="s">
        <v>3916</v>
      </c>
      <c r="I51" s="485"/>
    </row>
    <row r="52" spans="1:9" ht="31.5" outlineLevel="2" x14ac:dyDescent="0.25">
      <c r="A52" s="775">
        <v>3</v>
      </c>
      <c r="B52" s="485" t="s">
        <v>3920</v>
      </c>
      <c r="C52" s="485" t="s">
        <v>3919</v>
      </c>
      <c r="D52" s="485" t="s">
        <v>659</v>
      </c>
      <c r="E52" s="775"/>
      <c r="F52" s="775"/>
      <c r="G52" s="775" t="s">
        <v>287</v>
      </c>
      <c r="H52" s="485" t="s">
        <v>3898</v>
      </c>
      <c r="I52" s="485"/>
    </row>
    <row r="53" spans="1:9" ht="47.25" outlineLevel="2" x14ac:dyDescent="0.25">
      <c r="A53" s="775">
        <v>4</v>
      </c>
      <c r="B53" s="485" t="s">
        <v>3918</v>
      </c>
      <c r="C53" s="485" t="s">
        <v>3917</v>
      </c>
      <c r="D53" s="485" t="s">
        <v>659</v>
      </c>
      <c r="E53" s="775"/>
      <c r="F53" s="775"/>
      <c r="G53" s="775" t="s">
        <v>287</v>
      </c>
      <c r="H53" s="485" t="s">
        <v>3916</v>
      </c>
      <c r="I53" s="485"/>
    </row>
    <row r="54" spans="1:9" ht="31.5" outlineLevel="2" x14ac:dyDescent="0.25">
      <c r="A54" s="775">
        <v>5</v>
      </c>
      <c r="B54" s="485" t="s">
        <v>3915</v>
      </c>
      <c r="C54" s="485" t="s">
        <v>3914</v>
      </c>
      <c r="D54" s="485" t="s">
        <v>659</v>
      </c>
      <c r="E54" s="775"/>
      <c r="F54" s="775" t="s">
        <v>287</v>
      </c>
      <c r="G54" s="775"/>
      <c r="H54" s="485" t="s">
        <v>3910</v>
      </c>
      <c r="I54" s="485"/>
    </row>
    <row r="55" spans="1:9" ht="31.5" outlineLevel="2" x14ac:dyDescent="0.25">
      <c r="A55" s="775">
        <v>6</v>
      </c>
      <c r="B55" s="485" t="s">
        <v>3913</v>
      </c>
      <c r="C55" s="485" t="s">
        <v>3912</v>
      </c>
      <c r="D55" s="485" t="s">
        <v>659</v>
      </c>
      <c r="E55" s="775"/>
      <c r="F55" s="775" t="s">
        <v>287</v>
      </c>
      <c r="G55" s="775"/>
      <c r="H55" s="485" t="s">
        <v>3910</v>
      </c>
      <c r="I55" s="485"/>
    </row>
    <row r="56" spans="1:9" ht="31.5" outlineLevel="2" x14ac:dyDescent="0.25">
      <c r="A56" s="775">
        <v>7</v>
      </c>
      <c r="B56" s="485" t="s">
        <v>3911</v>
      </c>
      <c r="C56" s="485" t="s">
        <v>3907</v>
      </c>
      <c r="D56" s="485" t="s">
        <v>659</v>
      </c>
      <c r="E56" s="775"/>
      <c r="F56" s="775" t="s">
        <v>287</v>
      </c>
      <c r="G56" s="775"/>
      <c r="H56" s="485" t="s">
        <v>3910</v>
      </c>
      <c r="I56" s="485"/>
    </row>
    <row r="57" spans="1:9" ht="31.5" outlineLevel="2" x14ac:dyDescent="0.25">
      <c r="A57" s="775">
        <v>8</v>
      </c>
      <c r="B57" s="485" t="s">
        <v>3909</v>
      </c>
      <c r="C57" s="485" t="s">
        <v>3907</v>
      </c>
      <c r="D57" s="485" t="s">
        <v>659</v>
      </c>
      <c r="E57" s="775"/>
      <c r="F57" s="775" t="s">
        <v>287</v>
      </c>
      <c r="G57" s="775"/>
      <c r="H57" s="485" t="s">
        <v>3904</v>
      </c>
      <c r="I57" s="485"/>
    </row>
    <row r="58" spans="1:9" ht="31.5" outlineLevel="2" x14ac:dyDescent="0.25">
      <c r="A58" s="775">
        <v>9</v>
      </c>
      <c r="B58" s="485" t="s">
        <v>3908</v>
      </c>
      <c r="C58" s="485" t="s">
        <v>3907</v>
      </c>
      <c r="D58" s="485" t="s">
        <v>659</v>
      </c>
      <c r="E58" s="775"/>
      <c r="F58" s="775" t="s">
        <v>287</v>
      </c>
      <c r="G58" s="775"/>
      <c r="H58" s="485" t="s">
        <v>3904</v>
      </c>
      <c r="I58" s="485"/>
    </row>
    <row r="59" spans="1:9" ht="31.5" outlineLevel="2" x14ac:dyDescent="0.25">
      <c r="A59" s="775">
        <v>10</v>
      </c>
      <c r="B59" s="485" t="s">
        <v>3906</v>
      </c>
      <c r="C59" s="485" t="s">
        <v>3905</v>
      </c>
      <c r="D59" s="485" t="s">
        <v>659</v>
      </c>
      <c r="E59" s="775"/>
      <c r="F59" s="775" t="s">
        <v>287</v>
      </c>
      <c r="G59" s="775"/>
      <c r="H59" s="485" t="s">
        <v>3904</v>
      </c>
      <c r="I59" s="485"/>
    </row>
    <row r="60" spans="1:9" outlineLevel="2" x14ac:dyDescent="0.25">
      <c r="A60" s="775">
        <v>11</v>
      </c>
      <c r="B60" s="485" t="s">
        <v>3903</v>
      </c>
      <c r="C60" s="485" t="s">
        <v>3902</v>
      </c>
      <c r="D60" s="485" t="s">
        <v>659</v>
      </c>
      <c r="E60" s="775"/>
      <c r="F60" s="775" t="s">
        <v>287</v>
      </c>
      <c r="G60" s="775"/>
      <c r="H60" s="485" t="s">
        <v>3901</v>
      </c>
      <c r="I60" s="485"/>
    </row>
    <row r="61" spans="1:9" ht="31.5" outlineLevel="2" x14ac:dyDescent="0.25">
      <c r="A61" s="775">
        <v>12</v>
      </c>
      <c r="B61" s="485" t="s">
        <v>3900</v>
      </c>
      <c r="C61" s="485" t="s">
        <v>3899</v>
      </c>
      <c r="D61" s="485" t="s">
        <v>659</v>
      </c>
      <c r="E61" s="775"/>
      <c r="F61" s="775" t="s">
        <v>287</v>
      </c>
      <c r="G61" s="775"/>
      <c r="H61" s="485" t="s">
        <v>3898</v>
      </c>
      <c r="I61" s="485"/>
    </row>
    <row r="62" spans="1:9" s="835" customFormat="1" outlineLevel="1" x14ac:dyDescent="0.25">
      <c r="A62" s="508" t="s">
        <v>3897</v>
      </c>
      <c r="B62" s="592" t="s">
        <v>3896</v>
      </c>
      <c r="C62" s="590"/>
      <c r="D62" s="590"/>
      <c r="E62" s="591"/>
      <c r="F62" s="591"/>
      <c r="G62" s="591"/>
      <c r="H62" s="592"/>
      <c r="I62" s="590"/>
    </row>
    <row r="63" spans="1:9" s="451" customFormat="1" ht="31.5" outlineLevel="2" x14ac:dyDescent="0.25">
      <c r="A63" s="775">
        <v>1</v>
      </c>
      <c r="B63" s="485" t="s">
        <v>3895</v>
      </c>
      <c r="C63" s="485" t="s">
        <v>3894</v>
      </c>
      <c r="D63" s="485" t="s">
        <v>814</v>
      </c>
      <c r="E63" s="775"/>
      <c r="F63" s="775"/>
      <c r="G63" s="775"/>
      <c r="H63" s="545" t="s">
        <v>3893</v>
      </c>
      <c r="I63" s="485"/>
    </row>
    <row r="64" spans="1:9" s="834" customFormat="1" ht="30" customHeight="1" x14ac:dyDescent="0.25">
      <c r="A64" s="742" t="s">
        <v>3</v>
      </c>
      <c r="B64" s="739" t="s">
        <v>41</v>
      </c>
      <c r="C64" s="739"/>
      <c r="D64" s="739"/>
      <c r="E64" s="752"/>
      <c r="F64" s="738"/>
      <c r="G64" s="752"/>
      <c r="H64" s="753"/>
      <c r="I64" s="739"/>
    </row>
    <row r="65" spans="1:9" outlineLevel="1" x14ac:dyDescent="0.25">
      <c r="A65" s="527">
        <v>1</v>
      </c>
      <c r="B65" s="485" t="s">
        <v>3892</v>
      </c>
      <c r="C65" s="485" t="s">
        <v>3891</v>
      </c>
      <c r="D65" s="485" t="s">
        <v>41</v>
      </c>
      <c r="E65" s="775"/>
      <c r="F65" s="775" t="s">
        <v>287</v>
      </c>
      <c r="G65" s="775"/>
      <c r="H65" s="485"/>
      <c r="I65" s="532"/>
    </row>
    <row r="66" spans="1:9" outlineLevel="1" x14ac:dyDescent="0.25">
      <c r="A66" s="527">
        <v>2</v>
      </c>
      <c r="B66" s="485" t="s">
        <v>3890</v>
      </c>
      <c r="C66" s="485" t="s">
        <v>3889</v>
      </c>
      <c r="D66" s="485" t="s">
        <v>41</v>
      </c>
      <c r="E66" s="775"/>
      <c r="F66" s="775"/>
      <c r="G66" s="775" t="s">
        <v>287</v>
      </c>
      <c r="H66" s="485"/>
      <c r="I66" s="532"/>
    </row>
    <row r="67" spans="1:9" ht="31.5" outlineLevel="1" x14ac:dyDescent="0.25">
      <c r="A67" s="527">
        <v>3</v>
      </c>
      <c r="B67" s="485" t="s">
        <v>3888</v>
      </c>
      <c r="C67" s="485" t="s">
        <v>3887</v>
      </c>
      <c r="D67" s="485" t="s">
        <v>41</v>
      </c>
      <c r="E67" s="775"/>
      <c r="F67" s="775" t="s">
        <v>287</v>
      </c>
      <c r="G67" s="775"/>
      <c r="H67" s="485"/>
      <c r="I67" s="532"/>
    </row>
    <row r="68" spans="1:9" outlineLevel="1" x14ac:dyDescent="0.25">
      <c r="A68" s="527">
        <v>4</v>
      </c>
      <c r="B68" s="485" t="s">
        <v>3886</v>
      </c>
      <c r="C68" s="485" t="s">
        <v>3885</v>
      </c>
      <c r="D68" s="485" t="s">
        <v>41</v>
      </c>
      <c r="E68" s="775"/>
      <c r="F68" s="775" t="s">
        <v>287</v>
      </c>
      <c r="G68" s="775"/>
      <c r="H68" s="485"/>
      <c r="I68" s="532"/>
    </row>
    <row r="69" spans="1:9" ht="31.5" outlineLevel="1" x14ac:dyDescent="0.25">
      <c r="A69" s="527">
        <v>5</v>
      </c>
      <c r="B69" s="485" t="s">
        <v>3884</v>
      </c>
      <c r="C69" s="485" t="s">
        <v>3883</v>
      </c>
      <c r="D69" s="485" t="s">
        <v>41</v>
      </c>
      <c r="E69" s="775"/>
      <c r="F69" s="775" t="s">
        <v>287</v>
      </c>
      <c r="G69" s="775"/>
      <c r="H69" s="485"/>
      <c r="I69" s="532"/>
    </row>
    <row r="70" spans="1:9" ht="31.5" outlineLevel="1" x14ac:dyDescent="0.25">
      <c r="A70" s="527">
        <v>6</v>
      </c>
      <c r="B70" s="485" t="s">
        <v>3882</v>
      </c>
      <c r="C70" s="485" t="s">
        <v>3881</v>
      </c>
      <c r="D70" s="485" t="s">
        <v>41</v>
      </c>
      <c r="E70" s="775"/>
      <c r="F70" s="775" t="s">
        <v>287</v>
      </c>
      <c r="G70" s="775"/>
      <c r="H70" s="485"/>
      <c r="I70" s="532"/>
    </row>
    <row r="71" spans="1:9" outlineLevel="1" x14ac:dyDescent="0.25">
      <c r="A71" s="527">
        <v>7</v>
      </c>
      <c r="B71" s="485" t="s">
        <v>3880</v>
      </c>
      <c r="C71" s="485" t="s">
        <v>3879</v>
      </c>
      <c r="D71" s="485" t="s">
        <v>41</v>
      </c>
      <c r="E71" s="775"/>
      <c r="F71" s="775" t="s">
        <v>287</v>
      </c>
      <c r="G71" s="775"/>
      <c r="H71" s="485"/>
      <c r="I71" s="532"/>
    </row>
    <row r="72" spans="1:9" ht="47.25" outlineLevel="1" x14ac:dyDescent="0.25">
      <c r="A72" s="527">
        <v>8</v>
      </c>
      <c r="B72" s="485" t="s">
        <v>3878</v>
      </c>
      <c r="C72" s="485" t="s">
        <v>3877</v>
      </c>
      <c r="D72" s="485" t="s">
        <v>41</v>
      </c>
      <c r="E72" s="775"/>
      <c r="F72" s="775" t="s">
        <v>287</v>
      </c>
      <c r="G72" s="775"/>
      <c r="H72" s="485"/>
      <c r="I72" s="532"/>
    </row>
    <row r="73" spans="1:9" ht="31.5" outlineLevel="1" x14ac:dyDescent="0.25">
      <c r="A73" s="527">
        <v>9</v>
      </c>
      <c r="B73" s="485" t="s">
        <v>3876</v>
      </c>
      <c r="C73" s="485" t="s">
        <v>3875</v>
      </c>
      <c r="D73" s="485" t="s">
        <v>41</v>
      </c>
      <c r="E73" s="775"/>
      <c r="F73" s="775" t="s">
        <v>287</v>
      </c>
      <c r="G73" s="775"/>
      <c r="H73" s="485"/>
      <c r="I73" s="532"/>
    </row>
    <row r="74" spans="1:9" outlineLevel="1" x14ac:dyDescent="0.25">
      <c r="A74" s="527">
        <v>10</v>
      </c>
      <c r="B74" s="485" t="s">
        <v>3874</v>
      </c>
      <c r="C74" s="485" t="s">
        <v>3873</v>
      </c>
      <c r="D74" s="485" t="s">
        <v>41</v>
      </c>
      <c r="E74" s="775"/>
      <c r="F74" s="775" t="s">
        <v>287</v>
      </c>
      <c r="G74" s="775"/>
      <c r="H74" s="485"/>
      <c r="I74" s="532"/>
    </row>
    <row r="75" spans="1:9" ht="31.5" outlineLevel="1" x14ac:dyDescent="0.25">
      <c r="A75" s="527">
        <v>11</v>
      </c>
      <c r="B75" s="485" t="s">
        <v>3872</v>
      </c>
      <c r="C75" s="485" t="s">
        <v>3871</v>
      </c>
      <c r="D75" s="485" t="s">
        <v>41</v>
      </c>
      <c r="E75" s="775"/>
      <c r="F75" s="775" t="s">
        <v>287</v>
      </c>
      <c r="G75" s="775"/>
      <c r="H75" s="485"/>
      <c r="I75" s="532"/>
    </row>
    <row r="76" spans="1:9" ht="31.5" outlineLevel="1" x14ac:dyDescent="0.25">
      <c r="A76" s="527">
        <v>12</v>
      </c>
      <c r="B76" s="485" t="s">
        <v>3870</v>
      </c>
      <c r="C76" s="485" t="s">
        <v>3869</v>
      </c>
      <c r="D76" s="485" t="s">
        <v>41</v>
      </c>
      <c r="E76" s="775"/>
      <c r="F76" s="775" t="s">
        <v>287</v>
      </c>
      <c r="G76" s="775"/>
      <c r="H76" s="485"/>
      <c r="I76" s="532"/>
    </row>
    <row r="77" spans="1:9" outlineLevel="1" x14ac:dyDescent="0.25">
      <c r="A77" s="527">
        <v>13</v>
      </c>
      <c r="B77" s="485" t="s">
        <v>3778</v>
      </c>
      <c r="C77" s="485" t="s">
        <v>3777</v>
      </c>
      <c r="D77" s="485" t="s">
        <v>3214</v>
      </c>
      <c r="E77" s="775"/>
      <c r="F77" s="775" t="s">
        <v>287</v>
      </c>
      <c r="G77" s="775"/>
      <c r="H77" s="532"/>
      <c r="I77" s="532"/>
    </row>
    <row r="78" spans="1:9" s="834" customFormat="1" ht="30" customHeight="1" x14ac:dyDescent="0.25">
      <c r="A78" s="742" t="s">
        <v>4</v>
      </c>
      <c r="B78" s="739" t="s">
        <v>50</v>
      </c>
      <c r="C78" s="739"/>
      <c r="D78" s="739"/>
      <c r="E78" s="752"/>
      <c r="F78" s="738"/>
      <c r="G78" s="752"/>
      <c r="H78" s="753"/>
      <c r="I78" s="739"/>
    </row>
    <row r="79" spans="1:9" ht="31.5" outlineLevel="1" x14ac:dyDescent="0.25">
      <c r="A79" s="527">
        <v>1</v>
      </c>
      <c r="B79" s="485" t="s">
        <v>3868</v>
      </c>
      <c r="C79" s="485" t="s">
        <v>3867</v>
      </c>
      <c r="D79" s="523" t="s">
        <v>50</v>
      </c>
      <c r="E79" s="775"/>
      <c r="F79" s="775" t="s">
        <v>287</v>
      </c>
      <c r="G79" s="775"/>
      <c r="H79" s="485" t="s">
        <v>3866</v>
      </c>
      <c r="I79" s="485" t="s">
        <v>3640</v>
      </c>
    </row>
    <row r="80" spans="1:9" ht="31.5" outlineLevel="1" x14ac:dyDescent="0.25">
      <c r="A80" s="527">
        <v>2</v>
      </c>
      <c r="B80" s="485" t="s">
        <v>3865</v>
      </c>
      <c r="C80" s="485" t="s">
        <v>3864</v>
      </c>
      <c r="D80" s="523" t="s">
        <v>50</v>
      </c>
      <c r="E80" s="775"/>
      <c r="F80" s="775" t="s">
        <v>287</v>
      </c>
      <c r="G80" s="775"/>
      <c r="H80" s="485" t="s">
        <v>3863</v>
      </c>
      <c r="I80" s="485"/>
    </row>
    <row r="81" spans="1:9" s="834" customFormat="1" ht="30" customHeight="1" x14ac:dyDescent="0.25">
      <c r="A81" s="742" t="s">
        <v>54</v>
      </c>
      <c r="B81" s="739" t="s">
        <v>49</v>
      </c>
      <c r="C81" s="739"/>
      <c r="D81" s="739"/>
      <c r="E81" s="752"/>
      <c r="F81" s="738"/>
      <c r="G81" s="752"/>
      <c r="H81" s="753"/>
      <c r="I81" s="739"/>
    </row>
    <row r="82" spans="1:9" ht="31.5" outlineLevel="1" x14ac:dyDescent="0.25">
      <c r="A82" s="527">
        <v>1</v>
      </c>
      <c r="B82" s="485" t="s">
        <v>3862</v>
      </c>
      <c r="C82" s="485" t="s">
        <v>2108</v>
      </c>
      <c r="D82" s="485" t="s">
        <v>49</v>
      </c>
      <c r="E82" s="775"/>
      <c r="F82" s="775"/>
      <c r="G82" s="775" t="s">
        <v>287</v>
      </c>
      <c r="H82" s="485" t="s">
        <v>3861</v>
      </c>
      <c r="I82" s="485" t="s">
        <v>3860</v>
      </c>
    </row>
    <row r="83" spans="1:9" outlineLevel="1" x14ac:dyDescent="0.25">
      <c r="A83" s="527">
        <v>2</v>
      </c>
      <c r="B83" s="485" t="s">
        <v>3859</v>
      </c>
      <c r="C83" s="485" t="s">
        <v>3858</v>
      </c>
      <c r="D83" s="485" t="s">
        <v>49</v>
      </c>
      <c r="E83" s="775"/>
      <c r="F83" s="775" t="s">
        <v>287</v>
      </c>
      <c r="G83" s="775"/>
      <c r="H83" s="485" t="s">
        <v>3853</v>
      </c>
      <c r="I83" s="485"/>
    </row>
    <row r="84" spans="1:9" ht="31.5" outlineLevel="1" x14ac:dyDescent="0.25">
      <c r="A84" s="527">
        <v>3</v>
      </c>
      <c r="B84" s="485" t="s">
        <v>3857</v>
      </c>
      <c r="C84" s="485" t="s">
        <v>3856</v>
      </c>
      <c r="D84" s="485" t="s">
        <v>49</v>
      </c>
      <c r="E84" s="775"/>
      <c r="F84" s="775" t="s">
        <v>287</v>
      </c>
      <c r="G84" s="775"/>
      <c r="H84" s="485" t="s">
        <v>3853</v>
      </c>
      <c r="I84" s="485"/>
    </row>
    <row r="85" spans="1:9" ht="31.5" outlineLevel="1" x14ac:dyDescent="0.25">
      <c r="A85" s="527">
        <v>4</v>
      </c>
      <c r="B85" s="485" t="s">
        <v>3855</v>
      </c>
      <c r="C85" s="485" t="s">
        <v>3854</v>
      </c>
      <c r="D85" s="485" t="s">
        <v>49</v>
      </c>
      <c r="E85" s="775"/>
      <c r="F85" s="775" t="s">
        <v>287</v>
      </c>
      <c r="G85" s="775"/>
      <c r="H85" s="485" t="s">
        <v>3853</v>
      </c>
      <c r="I85" s="485"/>
    </row>
    <row r="86" spans="1:9" ht="47.25" outlineLevel="1" x14ac:dyDescent="0.25">
      <c r="A86" s="527">
        <v>5</v>
      </c>
      <c r="B86" s="485" t="s">
        <v>3852</v>
      </c>
      <c r="C86" s="485" t="s">
        <v>3851</v>
      </c>
      <c r="D86" s="485" t="s">
        <v>49</v>
      </c>
      <c r="E86" s="775"/>
      <c r="F86" s="775" t="s">
        <v>287</v>
      </c>
      <c r="G86" s="775"/>
      <c r="H86" s="485" t="s">
        <v>3850</v>
      </c>
      <c r="I86" s="485" t="s">
        <v>3849</v>
      </c>
    </row>
    <row r="87" spans="1:9" ht="31.5" outlineLevel="1" x14ac:dyDescent="0.25">
      <c r="A87" s="527">
        <v>6</v>
      </c>
      <c r="B87" s="485" t="s">
        <v>3848</v>
      </c>
      <c r="C87" s="485" t="s">
        <v>3847</v>
      </c>
      <c r="D87" s="485" t="s">
        <v>49</v>
      </c>
      <c r="E87" s="775"/>
      <c r="F87" s="775" t="s">
        <v>287</v>
      </c>
      <c r="G87" s="775"/>
      <c r="H87" s="485" t="s">
        <v>3844</v>
      </c>
      <c r="I87" s="485"/>
    </row>
    <row r="88" spans="1:9" outlineLevel="1" x14ac:dyDescent="0.25">
      <c r="A88" s="527">
        <v>7</v>
      </c>
      <c r="B88" s="485" t="s">
        <v>3846</v>
      </c>
      <c r="C88" s="485" t="s">
        <v>3845</v>
      </c>
      <c r="D88" s="485" t="s">
        <v>49</v>
      </c>
      <c r="E88" s="775"/>
      <c r="F88" s="775" t="s">
        <v>287</v>
      </c>
      <c r="G88" s="775"/>
      <c r="H88" s="485" t="s">
        <v>3844</v>
      </c>
      <c r="I88" s="485"/>
    </row>
    <row r="89" spans="1:9" ht="31.5" outlineLevel="1" x14ac:dyDescent="0.25">
      <c r="A89" s="527">
        <v>8</v>
      </c>
      <c r="B89" s="485" t="s">
        <v>3843</v>
      </c>
      <c r="C89" s="485" t="s">
        <v>3842</v>
      </c>
      <c r="D89" s="485" t="s">
        <v>49</v>
      </c>
      <c r="E89" s="775"/>
      <c r="F89" s="775" t="s">
        <v>287</v>
      </c>
      <c r="G89" s="775"/>
      <c r="H89" s="485" t="s">
        <v>3841</v>
      </c>
      <c r="I89" s="485"/>
    </row>
    <row r="90" spans="1:9" s="834" customFormat="1" ht="30" customHeight="1" x14ac:dyDescent="0.25">
      <c r="A90" s="742" t="s">
        <v>55</v>
      </c>
      <c r="B90" s="739" t="s">
        <v>29</v>
      </c>
      <c r="C90" s="739"/>
      <c r="D90" s="739"/>
      <c r="E90" s="752"/>
      <c r="F90" s="738"/>
      <c r="G90" s="752"/>
      <c r="H90" s="753"/>
      <c r="I90" s="739"/>
    </row>
    <row r="91" spans="1:9" ht="31.5" outlineLevel="1" x14ac:dyDescent="0.25">
      <c r="A91" s="527">
        <v>1</v>
      </c>
      <c r="B91" s="485" t="s">
        <v>3840</v>
      </c>
      <c r="C91" s="485" t="s">
        <v>3839</v>
      </c>
      <c r="D91" s="485" t="s">
        <v>29</v>
      </c>
      <c r="E91" s="775" t="s">
        <v>287</v>
      </c>
      <c r="F91" s="775"/>
      <c r="G91" s="775"/>
      <c r="H91" s="485" t="s">
        <v>3838</v>
      </c>
      <c r="I91" s="485" t="s">
        <v>3048</v>
      </c>
    </row>
    <row r="92" spans="1:9" ht="31.5" outlineLevel="1" x14ac:dyDescent="0.25">
      <c r="A92" s="527">
        <v>2</v>
      </c>
      <c r="B92" s="485" t="s">
        <v>3837</v>
      </c>
      <c r="C92" s="485" t="s">
        <v>3836</v>
      </c>
      <c r="D92" s="485" t="s">
        <v>29</v>
      </c>
      <c r="E92" s="775" t="s">
        <v>287</v>
      </c>
      <c r="F92" s="775"/>
      <c r="G92" s="775"/>
      <c r="H92" s="485" t="s">
        <v>3835</v>
      </c>
      <c r="I92" s="485"/>
    </row>
    <row r="93" spans="1:9" ht="47.25" outlineLevel="1" x14ac:dyDescent="0.25">
      <c r="A93" s="527">
        <v>3</v>
      </c>
      <c r="B93" s="485" t="s">
        <v>3834</v>
      </c>
      <c r="C93" s="485" t="s">
        <v>3833</v>
      </c>
      <c r="D93" s="485" t="s">
        <v>29</v>
      </c>
      <c r="E93" s="775"/>
      <c r="F93" s="775" t="s">
        <v>287</v>
      </c>
      <c r="G93" s="775"/>
      <c r="H93" s="485" t="s">
        <v>3832</v>
      </c>
      <c r="I93" s="485"/>
    </row>
    <row r="94" spans="1:9" ht="31.5" outlineLevel="1" x14ac:dyDescent="0.25">
      <c r="A94" s="527">
        <v>4</v>
      </c>
      <c r="B94" s="485" t="s">
        <v>3831</v>
      </c>
      <c r="C94" s="485" t="s">
        <v>3830</v>
      </c>
      <c r="D94" s="485" t="s">
        <v>29</v>
      </c>
      <c r="E94" s="775" t="s">
        <v>287</v>
      </c>
      <c r="F94" s="775"/>
      <c r="G94" s="775"/>
      <c r="H94" s="485" t="s">
        <v>3819</v>
      </c>
      <c r="I94" s="485"/>
    </row>
    <row r="95" spans="1:9" ht="47.25" outlineLevel="1" x14ac:dyDescent="0.25">
      <c r="A95" s="527">
        <v>5</v>
      </c>
      <c r="B95" s="485" t="s">
        <v>3829</v>
      </c>
      <c r="C95" s="485" t="s">
        <v>3828</v>
      </c>
      <c r="D95" s="485" t="s">
        <v>29</v>
      </c>
      <c r="E95" s="775"/>
      <c r="F95" s="775" t="s">
        <v>287</v>
      </c>
      <c r="G95" s="775"/>
      <c r="H95" s="485" t="s">
        <v>3827</v>
      </c>
      <c r="I95" s="485" t="s">
        <v>3826</v>
      </c>
    </row>
    <row r="96" spans="1:9" ht="31.5" outlineLevel="1" x14ac:dyDescent="0.25">
      <c r="A96" s="527">
        <v>6</v>
      </c>
      <c r="B96" s="485" t="s">
        <v>3825</v>
      </c>
      <c r="C96" s="485" t="s">
        <v>3824</v>
      </c>
      <c r="D96" s="485" t="s">
        <v>29</v>
      </c>
      <c r="E96" s="775"/>
      <c r="F96" s="775" t="s">
        <v>287</v>
      </c>
      <c r="G96" s="775"/>
      <c r="H96" s="485" t="s">
        <v>3819</v>
      </c>
      <c r="I96" s="485"/>
    </row>
    <row r="97" spans="1:9" ht="47.25" outlineLevel="1" x14ac:dyDescent="0.25">
      <c r="A97" s="527">
        <v>7</v>
      </c>
      <c r="B97" s="485" t="s">
        <v>3823</v>
      </c>
      <c r="C97" s="485" t="s">
        <v>2009</v>
      </c>
      <c r="D97" s="485" t="s">
        <v>29</v>
      </c>
      <c r="E97" s="775"/>
      <c r="F97" s="775" t="s">
        <v>287</v>
      </c>
      <c r="G97" s="775"/>
      <c r="H97" s="485" t="s">
        <v>3822</v>
      </c>
      <c r="I97" s="485"/>
    </row>
    <row r="98" spans="1:9" ht="31.5" outlineLevel="1" x14ac:dyDescent="0.25">
      <c r="A98" s="527">
        <v>8</v>
      </c>
      <c r="B98" s="485" t="s">
        <v>3821</v>
      </c>
      <c r="C98" s="485" t="s">
        <v>3820</v>
      </c>
      <c r="D98" s="485" t="s">
        <v>29</v>
      </c>
      <c r="E98" s="775"/>
      <c r="F98" s="775" t="s">
        <v>287</v>
      </c>
      <c r="G98" s="775"/>
      <c r="H98" s="485" t="s">
        <v>3819</v>
      </c>
      <c r="I98" s="485"/>
    </row>
    <row r="99" spans="1:9" ht="31.5" outlineLevel="1" x14ac:dyDescent="0.25">
      <c r="A99" s="527">
        <v>9</v>
      </c>
      <c r="B99" s="485" t="s">
        <v>3818</v>
      </c>
      <c r="C99" s="485" t="s">
        <v>3817</v>
      </c>
      <c r="D99" s="485" t="s">
        <v>29</v>
      </c>
      <c r="E99" s="775"/>
      <c r="F99" s="775"/>
      <c r="G99" s="775" t="s">
        <v>287</v>
      </c>
      <c r="H99" s="485" t="s">
        <v>3816</v>
      </c>
      <c r="I99" s="485"/>
    </row>
    <row r="100" spans="1:9" ht="31.5" outlineLevel="1" x14ac:dyDescent="0.25">
      <c r="A100" s="527">
        <v>10</v>
      </c>
      <c r="B100" s="485" t="s">
        <v>3815</v>
      </c>
      <c r="C100" s="485" t="s">
        <v>3814</v>
      </c>
      <c r="D100" s="485" t="s">
        <v>29</v>
      </c>
      <c r="E100" s="775"/>
      <c r="F100" s="775"/>
      <c r="G100" s="775" t="s">
        <v>287</v>
      </c>
      <c r="H100" s="485" t="s">
        <v>3813</v>
      </c>
      <c r="I100" s="485"/>
    </row>
    <row r="101" spans="1:9" outlineLevel="1" x14ac:dyDescent="0.25">
      <c r="A101" s="527">
        <v>11</v>
      </c>
      <c r="B101" s="485" t="s">
        <v>3812</v>
      </c>
      <c r="C101" s="485" t="s">
        <v>3811</v>
      </c>
      <c r="D101" s="485" t="s">
        <v>29</v>
      </c>
      <c r="E101" s="775"/>
      <c r="F101" s="775" t="s">
        <v>287</v>
      </c>
      <c r="G101" s="775"/>
      <c r="H101" s="485" t="s">
        <v>3810</v>
      </c>
      <c r="I101" s="485"/>
    </row>
    <row r="102" spans="1:9" ht="63" outlineLevel="1" x14ac:dyDescent="0.25">
      <c r="A102" s="527">
        <v>12</v>
      </c>
      <c r="B102" s="485" t="s">
        <v>3809</v>
      </c>
      <c r="C102" s="485" t="s">
        <v>3808</v>
      </c>
      <c r="D102" s="485" t="s">
        <v>29</v>
      </c>
      <c r="E102" s="775"/>
      <c r="F102" s="775" t="s">
        <v>287</v>
      </c>
      <c r="G102" s="775"/>
      <c r="H102" s="485" t="s">
        <v>3807</v>
      </c>
      <c r="I102" s="485"/>
    </row>
    <row r="103" spans="1:9" s="834" customFormat="1" ht="30" customHeight="1" x14ac:dyDescent="0.25">
      <c r="A103" s="742" t="s">
        <v>56</v>
      </c>
      <c r="B103" s="739" t="s">
        <v>30</v>
      </c>
      <c r="C103" s="739"/>
      <c r="D103" s="739"/>
      <c r="E103" s="752"/>
      <c r="F103" s="738"/>
      <c r="G103" s="752"/>
      <c r="H103" s="753"/>
      <c r="I103" s="739"/>
    </row>
    <row r="104" spans="1:9" outlineLevel="1" x14ac:dyDescent="0.25">
      <c r="A104" s="527">
        <v>1</v>
      </c>
      <c r="B104" s="485" t="s">
        <v>3166</v>
      </c>
      <c r="C104" s="485" t="s">
        <v>3806</v>
      </c>
      <c r="D104" s="485" t="s">
        <v>2588</v>
      </c>
      <c r="E104" s="775"/>
      <c r="F104" s="775" t="s">
        <v>287</v>
      </c>
      <c r="G104" s="775"/>
      <c r="H104" s="589"/>
      <c r="I104" s="523"/>
    </row>
    <row r="105" spans="1:9" outlineLevel="1" x14ac:dyDescent="0.25">
      <c r="A105" s="527">
        <v>2</v>
      </c>
      <c r="B105" s="485" t="s">
        <v>3166</v>
      </c>
      <c r="C105" s="485" t="s">
        <v>3805</v>
      </c>
      <c r="D105" s="485" t="s">
        <v>2588</v>
      </c>
      <c r="E105" s="775"/>
      <c r="F105" s="775" t="s">
        <v>287</v>
      </c>
      <c r="G105" s="775"/>
      <c r="H105" s="589"/>
      <c r="I105" s="523"/>
    </row>
    <row r="106" spans="1:9" outlineLevel="1" x14ac:dyDescent="0.25">
      <c r="A106" s="527">
        <v>3</v>
      </c>
      <c r="B106" s="485" t="s">
        <v>3166</v>
      </c>
      <c r="C106" s="485" t="s">
        <v>3186</v>
      </c>
      <c r="D106" s="485" t="s">
        <v>2588</v>
      </c>
      <c r="E106" s="775"/>
      <c r="F106" s="775" t="s">
        <v>287</v>
      </c>
      <c r="G106" s="775"/>
      <c r="H106" s="589"/>
      <c r="I106" s="523"/>
    </row>
    <row r="107" spans="1:9" outlineLevel="1" x14ac:dyDescent="0.25">
      <c r="A107" s="527">
        <v>4</v>
      </c>
      <c r="B107" s="582" t="s">
        <v>3166</v>
      </c>
      <c r="C107" s="582" t="s">
        <v>3804</v>
      </c>
      <c r="D107" s="485" t="s">
        <v>2588</v>
      </c>
      <c r="E107" s="775"/>
      <c r="F107" s="775" t="s">
        <v>287</v>
      </c>
      <c r="G107" s="775"/>
      <c r="H107" s="485" t="s">
        <v>3803</v>
      </c>
      <c r="I107" s="485"/>
    </row>
    <row r="108" spans="1:9" ht="47.25" outlineLevel="1" x14ac:dyDescent="0.25">
      <c r="A108" s="527">
        <v>5</v>
      </c>
      <c r="B108" s="582" t="s">
        <v>3166</v>
      </c>
      <c r="C108" s="582" t="s">
        <v>3802</v>
      </c>
      <c r="D108" s="485" t="s">
        <v>2588</v>
      </c>
      <c r="E108" s="775" t="s">
        <v>287</v>
      </c>
      <c r="F108" s="775"/>
      <c r="G108" s="775"/>
      <c r="H108" s="485" t="s">
        <v>3801</v>
      </c>
      <c r="I108" s="485"/>
    </row>
    <row r="109" spans="1:9" outlineLevel="1" x14ac:dyDescent="0.25">
      <c r="A109" s="527">
        <v>6</v>
      </c>
      <c r="B109" s="588" t="s">
        <v>3166</v>
      </c>
      <c r="C109" s="485" t="s">
        <v>3800</v>
      </c>
      <c r="D109" s="485" t="s">
        <v>3796</v>
      </c>
      <c r="E109" s="775"/>
      <c r="F109" s="775"/>
      <c r="G109" s="775"/>
      <c r="H109" s="485"/>
      <c r="I109" s="485"/>
    </row>
    <row r="110" spans="1:9" outlineLevel="1" x14ac:dyDescent="0.25">
      <c r="A110" s="527">
        <v>7</v>
      </c>
      <c r="B110" s="588" t="s">
        <v>3166</v>
      </c>
      <c r="C110" s="588" t="s">
        <v>3799</v>
      </c>
      <c r="D110" s="588" t="s">
        <v>3796</v>
      </c>
      <c r="E110" s="775"/>
      <c r="F110" s="775"/>
      <c r="G110" s="775"/>
      <c r="H110" s="485"/>
      <c r="I110" s="485"/>
    </row>
    <row r="111" spans="1:9" outlineLevel="1" x14ac:dyDescent="0.25">
      <c r="A111" s="527">
        <v>8</v>
      </c>
      <c r="B111" s="587" t="s">
        <v>3798</v>
      </c>
      <c r="C111" s="452" t="s">
        <v>3797</v>
      </c>
      <c r="D111" s="485" t="s">
        <v>3796</v>
      </c>
      <c r="E111" s="775"/>
      <c r="F111" s="775"/>
      <c r="G111" s="775"/>
      <c r="H111" s="485"/>
      <c r="I111" s="485"/>
    </row>
    <row r="112" spans="1:9" outlineLevel="1" x14ac:dyDescent="0.25">
      <c r="A112" s="527">
        <v>9</v>
      </c>
      <c r="B112" s="582" t="s">
        <v>3795</v>
      </c>
      <c r="C112" s="582" t="s">
        <v>3794</v>
      </c>
      <c r="D112" s="485" t="s">
        <v>30</v>
      </c>
      <c r="E112" s="775"/>
      <c r="F112" s="775" t="s">
        <v>287</v>
      </c>
      <c r="G112" s="775"/>
      <c r="H112" s="485" t="s">
        <v>3751</v>
      </c>
      <c r="I112" s="485"/>
    </row>
    <row r="113" spans="1:9" ht="31.5" outlineLevel="1" x14ac:dyDescent="0.25">
      <c r="A113" s="527">
        <v>10</v>
      </c>
      <c r="B113" s="582" t="s">
        <v>3793</v>
      </c>
      <c r="C113" s="582" t="s">
        <v>3792</v>
      </c>
      <c r="D113" s="485" t="s">
        <v>30</v>
      </c>
      <c r="E113" s="775"/>
      <c r="F113" s="775"/>
      <c r="G113" s="775" t="s">
        <v>287</v>
      </c>
      <c r="H113" s="485" t="s">
        <v>3791</v>
      </c>
      <c r="I113" s="485"/>
    </row>
    <row r="114" spans="1:9" ht="31.5" outlineLevel="1" x14ac:dyDescent="0.25">
      <c r="A114" s="527">
        <v>11</v>
      </c>
      <c r="B114" s="582" t="s">
        <v>3790</v>
      </c>
      <c r="C114" s="582" t="s">
        <v>3789</v>
      </c>
      <c r="D114" s="485" t="s">
        <v>30</v>
      </c>
      <c r="E114" s="775"/>
      <c r="F114" s="775" t="s">
        <v>287</v>
      </c>
      <c r="G114" s="775"/>
      <c r="H114" s="485" t="s">
        <v>3683</v>
      </c>
      <c r="I114" s="485"/>
    </row>
    <row r="115" spans="1:9" outlineLevel="1" x14ac:dyDescent="0.25">
      <c r="A115" s="527">
        <v>12</v>
      </c>
      <c r="B115" s="582" t="s">
        <v>3788</v>
      </c>
      <c r="C115" s="582" t="s">
        <v>3787</v>
      </c>
      <c r="D115" s="485" t="s">
        <v>30</v>
      </c>
      <c r="E115" s="775"/>
      <c r="F115" s="775" t="s">
        <v>287</v>
      </c>
      <c r="G115" s="775"/>
      <c r="H115" s="485" t="s">
        <v>3785</v>
      </c>
      <c r="I115" s="485"/>
    </row>
    <row r="116" spans="1:9" outlineLevel="1" x14ac:dyDescent="0.25">
      <c r="A116" s="527">
        <v>13</v>
      </c>
      <c r="B116" s="582" t="s">
        <v>3786</v>
      </c>
      <c r="C116" s="582" t="s">
        <v>2009</v>
      </c>
      <c r="D116" s="485" t="s">
        <v>30</v>
      </c>
      <c r="E116" s="775"/>
      <c r="F116" s="775" t="s">
        <v>287</v>
      </c>
      <c r="G116" s="775"/>
      <c r="H116" s="485" t="s">
        <v>3785</v>
      </c>
      <c r="I116" s="485"/>
    </row>
    <row r="117" spans="1:9" ht="31.5" outlineLevel="1" x14ac:dyDescent="0.25">
      <c r="A117" s="527">
        <v>14</v>
      </c>
      <c r="B117" s="582" t="s">
        <v>3784</v>
      </c>
      <c r="C117" s="582" t="s">
        <v>3783</v>
      </c>
      <c r="D117" s="485" t="s">
        <v>30</v>
      </c>
      <c r="E117" s="775"/>
      <c r="F117" s="775" t="s">
        <v>287</v>
      </c>
      <c r="G117" s="775"/>
      <c r="H117" s="485" t="s">
        <v>3782</v>
      </c>
      <c r="I117" s="485"/>
    </row>
    <row r="118" spans="1:9" s="834" customFormat="1" ht="30" customHeight="1" x14ac:dyDescent="0.25">
      <c r="A118" s="742" t="s">
        <v>57</v>
      </c>
      <c r="B118" s="739" t="s">
        <v>31</v>
      </c>
      <c r="C118" s="739"/>
      <c r="D118" s="739"/>
      <c r="E118" s="752"/>
      <c r="F118" s="738"/>
      <c r="G118" s="752"/>
      <c r="H118" s="753"/>
      <c r="I118" s="739"/>
    </row>
    <row r="119" spans="1:9" s="451" customFormat="1" outlineLevel="1" x14ac:dyDescent="0.25">
      <c r="A119" s="569">
        <v>1</v>
      </c>
      <c r="B119" s="485" t="s">
        <v>3780</v>
      </c>
      <c r="C119" s="485" t="s">
        <v>3781</v>
      </c>
      <c r="D119" s="485" t="s">
        <v>1143</v>
      </c>
      <c r="E119" s="775"/>
      <c r="F119" s="775"/>
      <c r="G119" s="775"/>
      <c r="H119" s="586"/>
      <c r="I119" s="528"/>
    </row>
    <row r="120" spans="1:9" s="451" customFormat="1" outlineLevel="1" x14ac:dyDescent="0.25">
      <c r="A120" s="569">
        <v>2</v>
      </c>
      <c r="B120" s="485" t="s">
        <v>3780</v>
      </c>
      <c r="C120" s="485" t="s">
        <v>3779</v>
      </c>
      <c r="D120" s="485" t="s">
        <v>1143</v>
      </c>
      <c r="E120" s="775"/>
      <c r="F120" s="775"/>
      <c r="G120" s="775"/>
      <c r="H120" s="586"/>
      <c r="I120" s="528"/>
    </row>
    <row r="121" spans="1:9" outlineLevel="1" x14ac:dyDescent="0.25">
      <c r="A121" s="775">
        <v>3</v>
      </c>
      <c r="B121" s="485" t="s">
        <v>3778</v>
      </c>
      <c r="C121" s="485" t="s">
        <v>3777</v>
      </c>
      <c r="D121" s="485" t="s">
        <v>31</v>
      </c>
      <c r="E121" s="775"/>
      <c r="F121" s="775" t="s">
        <v>287</v>
      </c>
      <c r="G121" s="775"/>
      <c r="H121" s="485" t="s">
        <v>3761</v>
      </c>
      <c r="I121" s="485" t="s">
        <v>3766</v>
      </c>
    </row>
    <row r="122" spans="1:9" outlineLevel="1" x14ac:dyDescent="0.25">
      <c r="A122" s="775">
        <v>4</v>
      </c>
      <c r="B122" s="485" t="s">
        <v>3776</v>
      </c>
      <c r="C122" s="485" t="s">
        <v>3775</v>
      </c>
      <c r="D122" s="485" t="s">
        <v>31</v>
      </c>
      <c r="E122" s="775"/>
      <c r="F122" s="775" t="s">
        <v>287</v>
      </c>
      <c r="G122" s="775"/>
      <c r="H122" s="485" t="s">
        <v>3761</v>
      </c>
      <c r="I122" s="485" t="s">
        <v>3766</v>
      </c>
    </row>
    <row r="123" spans="1:9" ht="31.5" outlineLevel="1" x14ac:dyDescent="0.25">
      <c r="A123" s="775">
        <v>5</v>
      </c>
      <c r="B123" s="485" t="s">
        <v>3774</v>
      </c>
      <c r="C123" s="485" t="s">
        <v>3773</v>
      </c>
      <c r="D123" s="485" t="s">
        <v>31</v>
      </c>
      <c r="E123" s="775"/>
      <c r="F123" s="775" t="s">
        <v>287</v>
      </c>
      <c r="G123" s="775"/>
      <c r="H123" s="485" t="s">
        <v>3761</v>
      </c>
      <c r="I123" s="485" t="s">
        <v>3766</v>
      </c>
    </row>
    <row r="124" spans="1:9" ht="63" outlineLevel="1" x14ac:dyDescent="0.25">
      <c r="A124" s="775">
        <v>6</v>
      </c>
      <c r="B124" s="485" t="s">
        <v>3772</v>
      </c>
      <c r="C124" s="485" t="s">
        <v>3771</v>
      </c>
      <c r="D124" s="485" t="s">
        <v>31</v>
      </c>
      <c r="E124" s="775"/>
      <c r="F124" s="775" t="s">
        <v>287</v>
      </c>
      <c r="G124" s="775"/>
      <c r="H124" s="485" t="s">
        <v>3761</v>
      </c>
      <c r="I124" s="585" t="s">
        <v>4073</v>
      </c>
    </row>
    <row r="125" spans="1:9" ht="31.5" outlineLevel="1" x14ac:dyDescent="0.25">
      <c r="A125" s="775">
        <v>7</v>
      </c>
      <c r="B125" s="485" t="s">
        <v>3770</v>
      </c>
      <c r="C125" s="485" t="s">
        <v>3769</v>
      </c>
      <c r="D125" s="485" t="s">
        <v>31</v>
      </c>
      <c r="E125" s="775"/>
      <c r="F125" s="775" t="s">
        <v>287</v>
      </c>
      <c r="G125" s="775"/>
      <c r="H125" s="485" t="s">
        <v>3761</v>
      </c>
      <c r="I125" s="584"/>
    </row>
    <row r="126" spans="1:9" ht="47.25" outlineLevel="1" x14ac:dyDescent="0.25">
      <c r="A126" s="775">
        <v>8</v>
      </c>
      <c r="B126" s="485" t="s">
        <v>3768</v>
      </c>
      <c r="C126" s="485" t="s">
        <v>3767</v>
      </c>
      <c r="D126" s="485" t="s">
        <v>31</v>
      </c>
      <c r="E126" s="775"/>
      <c r="F126" s="775" t="s">
        <v>287</v>
      </c>
      <c r="G126" s="775"/>
      <c r="H126" s="485" t="s">
        <v>3761</v>
      </c>
      <c r="I126" s="485" t="s">
        <v>3766</v>
      </c>
    </row>
    <row r="127" spans="1:9" ht="78.75" outlineLevel="1" x14ac:dyDescent="0.25">
      <c r="A127" s="775">
        <v>9</v>
      </c>
      <c r="B127" s="485" t="s">
        <v>3765</v>
      </c>
      <c r="C127" s="485" t="s">
        <v>3764</v>
      </c>
      <c r="D127" s="485" t="s">
        <v>31</v>
      </c>
      <c r="E127" s="775"/>
      <c r="F127" s="775" t="s">
        <v>287</v>
      </c>
      <c r="G127" s="775"/>
      <c r="H127" s="485" t="s">
        <v>3761</v>
      </c>
      <c r="I127" s="485" t="s">
        <v>3763</v>
      </c>
    </row>
    <row r="128" spans="1:9" ht="31.5" outlineLevel="1" x14ac:dyDescent="0.25">
      <c r="A128" s="775">
        <v>10</v>
      </c>
      <c r="B128" s="485" t="s">
        <v>3762</v>
      </c>
      <c r="C128" s="485" t="s">
        <v>2738</v>
      </c>
      <c r="D128" s="485" t="s">
        <v>31</v>
      </c>
      <c r="E128" s="775" t="s">
        <v>287</v>
      </c>
      <c r="F128" s="775"/>
      <c r="G128" s="775"/>
      <c r="H128" s="485" t="s">
        <v>3761</v>
      </c>
      <c r="I128" s="485" t="s">
        <v>3760</v>
      </c>
    </row>
    <row r="129" spans="1:9" s="834" customFormat="1" ht="30" customHeight="1" x14ac:dyDescent="0.25">
      <c r="A129" s="742" t="s">
        <v>58</v>
      </c>
      <c r="B129" s="739" t="s">
        <v>32</v>
      </c>
      <c r="C129" s="739"/>
      <c r="D129" s="739"/>
      <c r="E129" s="752"/>
      <c r="F129" s="738"/>
      <c r="G129" s="752"/>
      <c r="H129" s="753"/>
      <c r="I129" s="739"/>
    </row>
    <row r="130" spans="1:9" ht="110.25" outlineLevel="1" x14ac:dyDescent="0.25">
      <c r="A130" s="527">
        <v>1</v>
      </c>
      <c r="B130" s="485" t="s">
        <v>3759</v>
      </c>
      <c r="C130" s="485" t="s">
        <v>3758</v>
      </c>
      <c r="D130" s="523" t="s">
        <v>32</v>
      </c>
      <c r="E130" s="775"/>
      <c r="F130" s="775"/>
      <c r="G130" s="775" t="s">
        <v>287</v>
      </c>
      <c r="H130" s="485" t="s">
        <v>3757</v>
      </c>
      <c r="I130" s="485" t="s">
        <v>3756</v>
      </c>
    </row>
    <row r="131" spans="1:9" ht="31.5" outlineLevel="1" x14ac:dyDescent="0.25">
      <c r="A131" s="527">
        <v>2</v>
      </c>
      <c r="B131" s="485" t="s">
        <v>261</v>
      </c>
      <c r="C131" s="485" t="s">
        <v>3755</v>
      </c>
      <c r="D131" s="523" t="s">
        <v>32</v>
      </c>
      <c r="E131" s="775"/>
      <c r="F131" s="775" t="s">
        <v>287</v>
      </c>
      <c r="G131" s="775"/>
      <c r="H131" s="485" t="s">
        <v>3754</v>
      </c>
      <c r="I131" s="485"/>
    </row>
    <row r="132" spans="1:9" outlineLevel="1" x14ac:dyDescent="0.25">
      <c r="A132" s="527">
        <v>3</v>
      </c>
      <c r="B132" s="485" t="s">
        <v>3753</v>
      </c>
      <c r="C132" s="485" t="s">
        <v>3752</v>
      </c>
      <c r="D132" s="523" t="s">
        <v>32</v>
      </c>
      <c r="E132" s="775"/>
      <c r="F132" s="775" t="s">
        <v>287</v>
      </c>
      <c r="G132" s="775"/>
      <c r="H132" s="485" t="s">
        <v>3751</v>
      </c>
      <c r="I132" s="485"/>
    </row>
    <row r="133" spans="1:9" ht="31.5" outlineLevel="1" x14ac:dyDescent="0.25">
      <c r="A133" s="527">
        <v>4</v>
      </c>
      <c r="B133" s="485" t="s">
        <v>3750</v>
      </c>
      <c r="C133" s="485" t="s">
        <v>3749</v>
      </c>
      <c r="D133" s="523" t="s">
        <v>32</v>
      </c>
      <c r="E133" s="775"/>
      <c r="F133" s="775" t="s">
        <v>287</v>
      </c>
      <c r="G133" s="775"/>
      <c r="H133" s="485" t="s">
        <v>3748</v>
      </c>
      <c r="I133" s="485"/>
    </row>
    <row r="134" spans="1:9" s="834" customFormat="1" ht="30" customHeight="1" x14ac:dyDescent="0.25">
      <c r="A134" s="742" t="s">
        <v>59</v>
      </c>
      <c r="B134" s="739" t="s">
        <v>33</v>
      </c>
      <c r="C134" s="739"/>
      <c r="D134" s="739"/>
      <c r="E134" s="752"/>
      <c r="F134" s="738"/>
      <c r="G134" s="752"/>
      <c r="H134" s="753"/>
      <c r="I134" s="739"/>
    </row>
    <row r="135" spans="1:9" ht="31.5" outlineLevel="1" x14ac:dyDescent="0.25">
      <c r="A135" s="527">
        <v>1</v>
      </c>
      <c r="B135" s="485" t="s">
        <v>3747</v>
      </c>
      <c r="C135" s="485" t="s">
        <v>3746</v>
      </c>
      <c r="D135" s="485" t="s">
        <v>33</v>
      </c>
      <c r="E135" s="775"/>
      <c r="F135" s="775" t="s">
        <v>287</v>
      </c>
      <c r="G135" s="775"/>
      <c r="H135" s="485" t="s">
        <v>3741</v>
      </c>
      <c r="I135" s="485"/>
    </row>
    <row r="136" spans="1:9" ht="31.5" outlineLevel="1" x14ac:dyDescent="0.25">
      <c r="A136" s="527">
        <v>2</v>
      </c>
      <c r="B136" s="485" t="s">
        <v>3745</v>
      </c>
      <c r="C136" s="485" t="s">
        <v>3744</v>
      </c>
      <c r="D136" s="485" t="s">
        <v>33</v>
      </c>
      <c r="E136" s="775"/>
      <c r="F136" s="775" t="s">
        <v>287</v>
      </c>
      <c r="G136" s="775"/>
      <c r="H136" s="485" t="s">
        <v>3741</v>
      </c>
      <c r="I136" s="485"/>
    </row>
    <row r="137" spans="1:9" ht="31.5" outlineLevel="1" x14ac:dyDescent="0.25">
      <c r="A137" s="527">
        <v>3</v>
      </c>
      <c r="B137" s="485" t="s">
        <v>3743</v>
      </c>
      <c r="C137" s="485" t="s">
        <v>3742</v>
      </c>
      <c r="D137" s="485" t="s">
        <v>33</v>
      </c>
      <c r="E137" s="775"/>
      <c r="F137" s="775" t="s">
        <v>287</v>
      </c>
      <c r="G137" s="775"/>
      <c r="H137" s="485" t="s">
        <v>3741</v>
      </c>
      <c r="I137" s="485"/>
    </row>
    <row r="138" spans="1:9" outlineLevel="1" x14ac:dyDescent="0.25">
      <c r="A138" s="527">
        <v>4</v>
      </c>
      <c r="B138" s="485" t="s">
        <v>3740</v>
      </c>
      <c r="C138" s="485" t="s">
        <v>3739</v>
      </c>
      <c r="D138" s="485" t="s">
        <v>33</v>
      </c>
      <c r="E138" s="775"/>
      <c r="F138" s="775" t="s">
        <v>287</v>
      </c>
      <c r="G138" s="775"/>
      <c r="H138" s="485" t="s">
        <v>3738</v>
      </c>
      <c r="I138" s="485"/>
    </row>
    <row r="139" spans="1:9" outlineLevel="1" x14ac:dyDescent="0.25">
      <c r="A139" s="527">
        <v>5</v>
      </c>
      <c r="B139" s="485" t="s">
        <v>3737</v>
      </c>
      <c r="C139" s="485" t="s">
        <v>3736</v>
      </c>
      <c r="D139" s="485" t="s">
        <v>33</v>
      </c>
      <c r="E139" s="775"/>
      <c r="F139" s="775" t="s">
        <v>287</v>
      </c>
      <c r="G139" s="775"/>
      <c r="H139" s="485" t="s">
        <v>3683</v>
      </c>
      <c r="I139" s="485"/>
    </row>
    <row r="140" spans="1:9" ht="31.5" outlineLevel="1" x14ac:dyDescent="0.25">
      <c r="A140" s="527">
        <v>6</v>
      </c>
      <c r="B140" s="485" t="s">
        <v>3735</v>
      </c>
      <c r="C140" s="485" t="s">
        <v>3734</v>
      </c>
      <c r="D140" s="485" t="s">
        <v>33</v>
      </c>
      <c r="E140" s="775"/>
      <c r="F140" s="775" t="s">
        <v>287</v>
      </c>
      <c r="G140" s="775"/>
      <c r="H140" s="485" t="s">
        <v>3683</v>
      </c>
      <c r="I140" s="485"/>
    </row>
    <row r="141" spans="1:9" ht="31.5" outlineLevel="1" x14ac:dyDescent="0.25">
      <c r="A141" s="527">
        <v>7</v>
      </c>
      <c r="B141" s="485" t="s">
        <v>3733</v>
      </c>
      <c r="C141" s="485" t="s">
        <v>3732</v>
      </c>
      <c r="D141" s="485" t="s">
        <v>33</v>
      </c>
      <c r="E141" s="775"/>
      <c r="F141" s="775" t="s">
        <v>287</v>
      </c>
      <c r="G141" s="775"/>
      <c r="H141" s="485" t="s">
        <v>3683</v>
      </c>
      <c r="I141" s="485"/>
    </row>
    <row r="142" spans="1:9" outlineLevel="1" x14ac:dyDescent="0.25">
      <c r="A142" s="527">
        <v>8</v>
      </c>
      <c r="B142" s="485" t="s">
        <v>3731</v>
      </c>
      <c r="C142" s="485" t="s">
        <v>3730</v>
      </c>
      <c r="D142" s="485" t="s">
        <v>33</v>
      </c>
      <c r="E142" s="775"/>
      <c r="F142" s="775" t="s">
        <v>287</v>
      </c>
      <c r="G142" s="775"/>
      <c r="H142" s="485" t="s">
        <v>3683</v>
      </c>
      <c r="I142" s="485"/>
    </row>
    <row r="143" spans="1:9" s="834" customFormat="1" ht="30" customHeight="1" x14ac:dyDescent="0.25">
      <c r="A143" s="742" t="s">
        <v>60</v>
      </c>
      <c r="B143" s="739" t="s">
        <v>38</v>
      </c>
      <c r="C143" s="739"/>
      <c r="D143" s="739"/>
      <c r="E143" s="752"/>
      <c r="F143" s="738"/>
      <c r="G143" s="752"/>
      <c r="H143" s="753"/>
      <c r="I143" s="739"/>
    </row>
    <row r="144" spans="1:9" ht="31.5" outlineLevel="1" x14ac:dyDescent="0.25">
      <c r="A144" s="527">
        <v>1</v>
      </c>
      <c r="B144" s="485" t="s">
        <v>3729</v>
      </c>
      <c r="C144" s="485" t="s">
        <v>3728</v>
      </c>
      <c r="D144" s="485" t="s">
        <v>38</v>
      </c>
      <c r="E144" s="775"/>
      <c r="F144" s="775" t="s">
        <v>287</v>
      </c>
      <c r="G144" s="775"/>
      <c r="H144" s="485" t="s">
        <v>3727</v>
      </c>
      <c r="I144" s="485"/>
    </row>
    <row r="145" spans="1:9" ht="31.5" outlineLevel="1" x14ac:dyDescent="0.25">
      <c r="A145" s="527">
        <v>2</v>
      </c>
      <c r="B145" s="485" t="s">
        <v>3726</v>
      </c>
      <c r="C145" s="485" t="s">
        <v>3141</v>
      </c>
      <c r="D145" s="485" t="s">
        <v>38</v>
      </c>
      <c r="E145" s="775"/>
      <c r="F145" s="775" t="s">
        <v>287</v>
      </c>
      <c r="G145" s="775"/>
      <c r="H145" s="485" t="s">
        <v>3715</v>
      </c>
      <c r="I145" s="485"/>
    </row>
    <row r="146" spans="1:9" ht="31.5" outlineLevel="1" x14ac:dyDescent="0.25">
      <c r="A146" s="527">
        <v>3</v>
      </c>
      <c r="B146" s="485" t="s">
        <v>3725</v>
      </c>
      <c r="C146" s="485" t="s">
        <v>3138</v>
      </c>
      <c r="D146" s="485" t="s">
        <v>38</v>
      </c>
      <c r="E146" s="775"/>
      <c r="F146" s="775" t="s">
        <v>287</v>
      </c>
      <c r="G146" s="775"/>
      <c r="H146" s="485" t="s">
        <v>3715</v>
      </c>
      <c r="I146" s="485"/>
    </row>
    <row r="147" spans="1:9" ht="31.5" outlineLevel="1" x14ac:dyDescent="0.25">
      <c r="A147" s="527">
        <v>4</v>
      </c>
      <c r="B147" s="485" t="s">
        <v>3724</v>
      </c>
      <c r="C147" s="485" t="s">
        <v>3723</v>
      </c>
      <c r="D147" s="485" t="s">
        <v>38</v>
      </c>
      <c r="E147" s="775" t="s">
        <v>287</v>
      </c>
      <c r="F147" s="775"/>
      <c r="G147" s="775"/>
      <c r="H147" s="485" t="s">
        <v>3715</v>
      </c>
      <c r="I147" s="485"/>
    </row>
    <row r="148" spans="1:9" ht="31.5" outlineLevel="1" x14ac:dyDescent="0.25">
      <c r="A148" s="527">
        <v>5</v>
      </c>
      <c r="B148" s="485" t="s">
        <v>3722</v>
      </c>
      <c r="C148" s="485" t="s">
        <v>3721</v>
      </c>
      <c r="D148" s="485" t="s">
        <v>38</v>
      </c>
      <c r="E148" s="775" t="s">
        <v>287</v>
      </c>
      <c r="F148" s="775"/>
      <c r="G148" s="775"/>
      <c r="H148" s="485" t="s">
        <v>3715</v>
      </c>
      <c r="I148" s="583"/>
    </row>
    <row r="149" spans="1:9" ht="31.5" outlineLevel="1" x14ac:dyDescent="0.25">
      <c r="A149" s="527">
        <v>6</v>
      </c>
      <c r="B149" s="485" t="s">
        <v>3680</v>
      </c>
      <c r="C149" s="485" t="s">
        <v>3720</v>
      </c>
      <c r="D149" s="485" t="s">
        <v>38</v>
      </c>
      <c r="E149" s="775"/>
      <c r="F149" s="775" t="s">
        <v>287</v>
      </c>
      <c r="G149" s="775"/>
      <c r="H149" s="485" t="s">
        <v>3715</v>
      </c>
      <c r="I149" s="485"/>
    </row>
    <row r="150" spans="1:9" ht="31.5" outlineLevel="1" x14ac:dyDescent="0.25">
      <c r="A150" s="527">
        <v>7</v>
      </c>
      <c r="B150" s="485" t="s">
        <v>3166</v>
      </c>
      <c r="C150" s="485" t="s">
        <v>3719</v>
      </c>
      <c r="D150" s="485" t="s">
        <v>38</v>
      </c>
      <c r="E150" s="775"/>
      <c r="F150" s="775" t="s">
        <v>287</v>
      </c>
      <c r="G150" s="775"/>
      <c r="H150" s="485" t="s">
        <v>3715</v>
      </c>
      <c r="I150" s="583"/>
    </row>
    <row r="151" spans="1:9" ht="31.5" outlineLevel="1" x14ac:dyDescent="0.25">
      <c r="A151" s="527">
        <v>8</v>
      </c>
      <c r="B151" s="485" t="s">
        <v>3718</v>
      </c>
      <c r="C151" s="485" t="s">
        <v>2306</v>
      </c>
      <c r="D151" s="485" t="s">
        <v>38</v>
      </c>
      <c r="E151" s="775" t="s">
        <v>287</v>
      </c>
      <c r="F151" s="775"/>
      <c r="G151" s="775"/>
      <c r="H151" s="485" t="s">
        <v>3715</v>
      </c>
      <c r="I151" s="485"/>
    </row>
    <row r="152" spans="1:9" ht="31.5" outlineLevel="1" x14ac:dyDescent="0.25">
      <c r="A152" s="527">
        <v>9</v>
      </c>
      <c r="B152" s="485" t="s">
        <v>3717</v>
      </c>
      <c r="C152" s="485" t="s">
        <v>3716</v>
      </c>
      <c r="D152" s="485" t="s">
        <v>38</v>
      </c>
      <c r="E152" s="775"/>
      <c r="F152" s="775" t="s">
        <v>287</v>
      </c>
      <c r="G152" s="775"/>
      <c r="H152" s="485" t="s">
        <v>3715</v>
      </c>
      <c r="I152" s="485"/>
    </row>
    <row r="153" spans="1:9" ht="63" outlineLevel="1" x14ac:dyDescent="0.25">
      <c r="A153" s="527">
        <v>10</v>
      </c>
      <c r="B153" s="485" t="s">
        <v>3714</v>
      </c>
      <c r="C153" s="485" t="s">
        <v>3128</v>
      </c>
      <c r="D153" s="485" t="s">
        <v>38</v>
      </c>
      <c r="E153" s="775"/>
      <c r="F153" s="775" t="s">
        <v>287</v>
      </c>
      <c r="G153" s="775"/>
      <c r="H153" s="494" t="s">
        <v>3713</v>
      </c>
      <c r="I153" s="583"/>
    </row>
    <row r="154" spans="1:9" ht="31.5" outlineLevel="1" x14ac:dyDescent="0.25">
      <c r="A154" s="527">
        <v>11</v>
      </c>
      <c r="B154" s="485" t="s">
        <v>3712</v>
      </c>
      <c r="C154" s="485" t="s">
        <v>3711</v>
      </c>
      <c r="D154" s="485" t="s">
        <v>38</v>
      </c>
      <c r="E154" s="775"/>
      <c r="F154" s="775" t="s">
        <v>287</v>
      </c>
      <c r="G154" s="775"/>
      <c r="H154" s="485" t="s">
        <v>3710</v>
      </c>
      <c r="I154" s="485"/>
    </row>
    <row r="155" spans="1:9" ht="31.5" outlineLevel="1" x14ac:dyDescent="0.25">
      <c r="A155" s="527">
        <v>12</v>
      </c>
      <c r="B155" s="485" t="s">
        <v>3709</v>
      </c>
      <c r="C155" s="485" t="s">
        <v>3708</v>
      </c>
      <c r="D155" s="485" t="s">
        <v>38</v>
      </c>
      <c r="E155" s="775"/>
      <c r="F155" s="775" t="s">
        <v>287</v>
      </c>
      <c r="G155" s="775"/>
      <c r="H155" s="485"/>
      <c r="I155" s="485"/>
    </row>
    <row r="156" spans="1:9" ht="31.5" outlineLevel="1" x14ac:dyDescent="0.25">
      <c r="A156" s="527">
        <v>13</v>
      </c>
      <c r="B156" s="485" t="s">
        <v>3691</v>
      </c>
      <c r="C156" s="485" t="s">
        <v>3707</v>
      </c>
      <c r="D156" s="485" t="s">
        <v>38</v>
      </c>
      <c r="E156" s="775"/>
      <c r="F156" s="775"/>
      <c r="G156" s="775" t="s">
        <v>287</v>
      </c>
      <c r="H156" s="485" t="s">
        <v>3705</v>
      </c>
      <c r="I156" s="583"/>
    </row>
    <row r="157" spans="1:9" ht="31.5" outlineLevel="1" x14ac:dyDescent="0.25">
      <c r="A157" s="527">
        <v>14</v>
      </c>
      <c r="B157" s="485" t="s">
        <v>3691</v>
      </c>
      <c r="C157" s="485" t="s">
        <v>3706</v>
      </c>
      <c r="D157" s="485" t="s">
        <v>38</v>
      </c>
      <c r="E157" s="775"/>
      <c r="F157" s="775"/>
      <c r="G157" s="775" t="s">
        <v>287</v>
      </c>
      <c r="H157" s="485" t="s">
        <v>3705</v>
      </c>
      <c r="I157" s="485"/>
    </row>
    <row r="158" spans="1:9" outlineLevel="1" x14ac:dyDescent="0.25">
      <c r="A158" s="527">
        <v>15</v>
      </c>
      <c r="B158" s="485" t="s">
        <v>3704</v>
      </c>
      <c r="C158" s="485" t="s">
        <v>3703</v>
      </c>
      <c r="D158" s="485" t="s">
        <v>38</v>
      </c>
      <c r="E158" s="775"/>
      <c r="F158" s="775" t="s">
        <v>287</v>
      </c>
      <c r="G158" s="775"/>
      <c r="H158" s="485" t="s">
        <v>3683</v>
      </c>
      <c r="I158" s="485"/>
    </row>
    <row r="159" spans="1:9" outlineLevel="1" x14ac:dyDescent="0.25">
      <c r="A159" s="527">
        <v>16</v>
      </c>
      <c r="B159" s="485" t="s">
        <v>3702</v>
      </c>
      <c r="C159" s="485" t="s">
        <v>3684</v>
      </c>
      <c r="D159" s="485" t="s">
        <v>38</v>
      </c>
      <c r="E159" s="775"/>
      <c r="F159" s="775" t="s">
        <v>287</v>
      </c>
      <c r="G159" s="775"/>
      <c r="H159" s="485" t="s">
        <v>3683</v>
      </c>
      <c r="I159" s="485"/>
    </row>
    <row r="160" spans="1:9" outlineLevel="1" x14ac:dyDescent="0.25">
      <c r="A160" s="527">
        <v>17</v>
      </c>
      <c r="B160" s="485" t="s">
        <v>3701</v>
      </c>
      <c r="C160" s="485" t="s">
        <v>3700</v>
      </c>
      <c r="D160" s="485" t="s">
        <v>38</v>
      </c>
      <c r="E160" s="775"/>
      <c r="F160" s="775" t="s">
        <v>287</v>
      </c>
      <c r="G160" s="775"/>
      <c r="H160" s="485" t="s">
        <v>3683</v>
      </c>
      <c r="I160" s="485"/>
    </row>
    <row r="161" spans="1:9" ht="31.5" outlineLevel="1" x14ac:dyDescent="0.25">
      <c r="A161" s="527">
        <v>18</v>
      </c>
      <c r="B161" s="485" t="s">
        <v>3699</v>
      </c>
      <c r="C161" s="485" t="s">
        <v>3698</v>
      </c>
      <c r="D161" s="485" t="s">
        <v>38</v>
      </c>
      <c r="E161" s="775"/>
      <c r="F161" s="775" t="s">
        <v>287</v>
      </c>
      <c r="G161" s="775"/>
      <c r="H161" s="485" t="s">
        <v>3683</v>
      </c>
      <c r="I161" s="485"/>
    </row>
    <row r="162" spans="1:9" outlineLevel="1" x14ac:dyDescent="0.25">
      <c r="A162" s="527">
        <v>19</v>
      </c>
      <c r="B162" s="485" t="s">
        <v>3697</v>
      </c>
      <c r="C162" s="485" t="s">
        <v>3696</v>
      </c>
      <c r="D162" s="485" t="s">
        <v>38</v>
      </c>
      <c r="E162" s="775"/>
      <c r="F162" s="775" t="s">
        <v>287</v>
      </c>
      <c r="G162" s="775"/>
      <c r="H162" s="485" t="s">
        <v>3683</v>
      </c>
      <c r="I162" s="485"/>
    </row>
    <row r="163" spans="1:9" ht="31.5" outlineLevel="1" x14ac:dyDescent="0.25">
      <c r="A163" s="527">
        <v>20</v>
      </c>
      <c r="B163" s="485" t="s">
        <v>3695</v>
      </c>
      <c r="C163" s="485" t="s">
        <v>3694</v>
      </c>
      <c r="D163" s="485" t="s">
        <v>38</v>
      </c>
      <c r="E163" s="775"/>
      <c r="F163" s="775" t="s">
        <v>287</v>
      </c>
      <c r="G163" s="775"/>
      <c r="H163" s="485" t="s">
        <v>3683</v>
      </c>
      <c r="I163" s="583"/>
    </row>
    <row r="164" spans="1:9" ht="31.5" outlineLevel="1" x14ac:dyDescent="0.25">
      <c r="A164" s="527">
        <v>21</v>
      </c>
      <c r="B164" s="485" t="s">
        <v>3693</v>
      </c>
      <c r="C164" s="485" t="s">
        <v>3692</v>
      </c>
      <c r="D164" s="485" t="s">
        <v>38</v>
      </c>
      <c r="E164" s="775"/>
      <c r="F164" s="775" t="s">
        <v>287</v>
      </c>
      <c r="G164" s="775"/>
      <c r="H164" s="485" t="s">
        <v>3683</v>
      </c>
      <c r="I164" s="485"/>
    </row>
    <row r="165" spans="1:9" outlineLevel="1" x14ac:dyDescent="0.25">
      <c r="A165" s="527">
        <v>22</v>
      </c>
      <c r="B165" s="485" t="s">
        <v>3691</v>
      </c>
      <c r="C165" s="485" t="s">
        <v>3690</v>
      </c>
      <c r="D165" s="485" t="s">
        <v>38</v>
      </c>
      <c r="E165" s="775"/>
      <c r="F165" s="775" t="s">
        <v>287</v>
      </c>
      <c r="G165" s="775"/>
      <c r="H165" s="485" t="s">
        <v>3683</v>
      </c>
      <c r="I165" s="485"/>
    </row>
    <row r="166" spans="1:9" outlineLevel="1" x14ac:dyDescent="0.25">
      <c r="A166" s="527">
        <v>23</v>
      </c>
      <c r="B166" s="485" t="s">
        <v>3689</v>
      </c>
      <c r="C166" s="485" t="s">
        <v>3688</v>
      </c>
      <c r="D166" s="485" t="s">
        <v>38</v>
      </c>
      <c r="E166" s="775"/>
      <c r="F166" s="775" t="s">
        <v>287</v>
      </c>
      <c r="G166" s="775"/>
      <c r="H166" s="485" t="s">
        <v>3683</v>
      </c>
      <c r="I166" s="485"/>
    </row>
    <row r="167" spans="1:9" outlineLevel="1" x14ac:dyDescent="0.25">
      <c r="A167" s="527">
        <v>24</v>
      </c>
      <c r="B167" s="485" t="s">
        <v>3687</v>
      </c>
      <c r="C167" s="485" t="s">
        <v>3686</v>
      </c>
      <c r="D167" s="485" t="s">
        <v>38</v>
      </c>
      <c r="E167" s="775"/>
      <c r="F167" s="775" t="s">
        <v>287</v>
      </c>
      <c r="G167" s="775"/>
      <c r="H167" s="485" t="s">
        <v>3683</v>
      </c>
      <c r="I167" s="485"/>
    </row>
    <row r="168" spans="1:9" ht="31.5" outlineLevel="1" x14ac:dyDescent="0.25">
      <c r="A168" s="527">
        <v>25</v>
      </c>
      <c r="B168" s="485" t="s">
        <v>3685</v>
      </c>
      <c r="C168" s="485" t="s">
        <v>3684</v>
      </c>
      <c r="D168" s="485" t="s">
        <v>38</v>
      </c>
      <c r="E168" s="775"/>
      <c r="F168" s="775" t="s">
        <v>287</v>
      </c>
      <c r="G168" s="775"/>
      <c r="H168" s="485" t="s">
        <v>3683</v>
      </c>
      <c r="I168" s="583"/>
    </row>
    <row r="169" spans="1:9" s="834" customFormat="1" ht="30" customHeight="1" x14ac:dyDescent="0.25">
      <c r="A169" s="742" t="s">
        <v>61</v>
      </c>
      <c r="B169" s="739" t="s">
        <v>37</v>
      </c>
      <c r="C169" s="739"/>
      <c r="D169" s="739"/>
      <c r="E169" s="752"/>
      <c r="F169" s="738"/>
      <c r="G169" s="752"/>
      <c r="H169" s="753"/>
      <c r="I169" s="739"/>
    </row>
    <row r="170" spans="1:9" ht="31.5" outlineLevel="1" x14ac:dyDescent="0.25">
      <c r="A170" s="527">
        <v>1</v>
      </c>
      <c r="B170" s="582" t="s">
        <v>3682</v>
      </c>
      <c r="C170" s="582" t="s">
        <v>3681</v>
      </c>
      <c r="D170" s="485" t="s">
        <v>37</v>
      </c>
      <c r="E170" s="775"/>
      <c r="F170" s="775" t="s">
        <v>287</v>
      </c>
      <c r="G170" s="775"/>
      <c r="H170" s="485" t="s">
        <v>3678</v>
      </c>
      <c r="I170" s="485"/>
    </row>
    <row r="171" spans="1:9" ht="31.5" outlineLevel="1" x14ac:dyDescent="0.25">
      <c r="A171" s="527">
        <v>2</v>
      </c>
      <c r="B171" s="582" t="s">
        <v>3680</v>
      </c>
      <c r="C171" s="582" t="s">
        <v>3679</v>
      </c>
      <c r="D171" s="485" t="s">
        <v>37</v>
      </c>
      <c r="E171" s="775"/>
      <c r="F171" s="775" t="s">
        <v>287</v>
      </c>
      <c r="G171" s="775"/>
      <c r="H171" s="485" t="s">
        <v>3678</v>
      </c>
      <c r="I171" s="485"/>
    </row>
    <row r="172" spans="1:9" ht="31.5" outlineLevel="1" x14ac:dyDescent="0.25">
      <c r="A172" s="527">
        <v>3</v>
      </c>
      <c r="B172" s="582" t="s">
        <v>3677</v>
      </c>
      <c r="C172" s="582" t="s">
        <v>3676</v>
      </c>
      <c r="D172" s="485" t="s">
        <v>37</v>
      </c>
      <c r="E172" s="775"/>
      <c r="F172" s="775" t="s">
        <v>287</v>
      </c>
      <c r="G172" s="775"/>
      <c r="H172" s="485" t="s">
        <v>3675</v>
      </c>
      <c r="I172" s="485"/>
    </row>
    <row r="173" spans="1:9" ht="31.5" outlineLevel="1" x14ac:dyDescent="0.25">
      <c r="A173" s="527">
        <v>4</v>
      </c>
      <c r="B173" s="582" t="s">
        <v>3672</v>
      </c>
      <c r="C173" s="582" t="s">
        <v>3674</v>
      </c>
      <c r="D173" s="485" t="s">
        <v>37</v>
      </c>
      <c r="E173" s="775"/>
      <c r="F173" s="775" t="s">
        <v>287</v>
      </c>
      <c r="G173" s="775"/>
      <c r="H173" s="485" t="s">
        <v>3673</v>
      </c>
      <c r="I173" s="485"/>
    </row>
    <row r="174" spans="1:9" ht="78.75" outlineLevel="1" x14ac:dyDescent="0.25">
      <c r="A174" s="527">
        <v>5</v>
      </c>
      <c r="B174" s="582" t="s">
        <v>3672</v>
      </c>
      <c r="C174" s="582" t="s">
        <v>3671</v>
      </c>
      <c r="D174" s="485" t="s">
        <v>37</v>
      </c>
      <c r="E174" s="775"/>
      <c r="F174" s="775" t="s">
        <v>287</v>
      </c>
      <c r="G174" s="775"/>
      <c r="H174" s="582" t="s">
        <v>3670</v>
      </c>
      <c r="I174" s="582" t="s">
        <v>3669</v>
      </c>
    </row>
    <row r="175" spans="1:9" ht="31.5" outlineLevel="1" x14ac:dyDescent="0.25">
      <c r="A175" s="527">
        <v>6</v>
      </c>
      <c r="B175" s="582" t="s">
        <v>3668</v>
      </c>
      <c r="C175" s="582" t="s">
        <v>3667</v>
      </c>
      <c r="D175" s="485" t="s">
        <v>37</v>
      </c>
      <c r="E175" s="775"/>
      <c r="F175" s="775" t="s">
        <v>287</v>
      </c>
      <c r="G175" s="775"/>
      <c r="H175" s="485" t="s">
        <v>3660</v>
      </c>
      <c r="I175" s="485"/>
    </row>
    <row r="176" spans="1:9" ht="47.25" outlineLevel="1" x14ac:dyDescent="0.25">
      <c r="A176" s="527">
        <v>7</v>
      </c>
      <c r="B176" s="582" t="s">
        <v>3666</v>
      </c>
      <c r="C176" s="582" t="s">
        <v>3665</v>
      </c>
      <c r="D176" s="485" t="s">
        <v>37</v>
      </c>
      <c r="E176" s="775"/>
      <c r="F176" s="775" t="s">
        <v>287</v>
      </c>
      <c r="G176" s="775"/>
      <c r="H176" s="485" t="s">
        <v>3664</v>
      </c>
      <c r="I176" s="485"/>
    </row>
    <row r="177" spans="1:9" ht="31.5" outlineLevel="1" x14ac:dyDescent="0.25">
      <c r="A177" s="527">
        <v>8</v>
      </c>
      <c r="B177" s="582" t="s">
        <v>3663</v>
      </c>
      <c r="C177" s="582" t="s">
        <v>3662</v>
      </c>
      <c r="D177" s="485" t="s">
        <v>37</v>
      </c>
      <c r="E177" s="775"/>
      <c r="F177" s="775" t="s">
        <v>287</v>
      </c>
      <c r="G177" s="775"/>
      <c r="H177" s="485" t="s">
        <v>3660</v>
      </c>
      <c r="I177" s="485"/>
    </row>
    <row r="178" spans="1:9" ht="31.5" outlineLevel="1" x14ac:dyDescent="0.25">
      <c r="A178" s="527">
        <v>9</v>
      </c>
      <c r="B178" s="582" t="s">
        <v>3661</v>
      </c>
      <c r="C178" s="582" t="s">
        <v>2248</v>
      </c>
      <c r="D178" s="485" t="s">
        <v>37</v>
      </c>
      <c r="E178" s="775"/>
      <c r="F178" s="775" t="s">
        <v>287</v>
      </c>
      <c r="G178" s="775"/>
      <c r="H178" s="485" t="s">
        <v>3660</v>
      </c>
      <c r="I178" s="485"/>
    </row>
    <row r="179" spans="1:9" s="834" customFormat="1" ht="30" customHeight="1" x14ac:dyDescent="0.25">
      <c r="A179" s="742" t="s">
        <v>62</v>
      </c>
      <c r="B179" s="739" t="s">
        <v>36</v>
      </c>
      <c r="C179" s="739"/>
      <c r="D179" s="739"/>
      <c r="E179" s="752"/>
      <c r="F179" s="738"/>
      <c r="G179" s="752"/>
      <c r="H179" s="753"/>
      <c r="I179" s="739"/>
    </row>
    <row r="180" spans="1:9" ht="47.25" outlineLevel="1" x14ac:dyDescent="0.25">
      <c r="A180" s="527">
        <v>1</v>
      </c>
      <c r="B180" s="485" t="s">
        <v>3659</v>
      </c>
      <c r="C180" s="485" t="s">
        <v>3658</v>
      </c>
      <c r="D180" s="485" t="s">
        <v>36</v>
      </c>
      <c r="E180" s="775" t="s">
        <v>287</v>
      </c>
      <c r="F180" s="775"/>
      <c r="G180" s="775"/>
      <c r="H180" s="485" t="s">
        <v>3657</v>
      </c>
      <c r="I180" s="485" t="s">
        <v>3656</v>
      </c>
    </row>
    <row r="181" spans="1:9" ht="31.5" outlineLevel="1" x14ac:dyDescent="0.25">
      <c r="A181" s="527">
        <v>2</v>
      </c>
      <c r="B181" s="485" t="s">
        <v>3655</v>
      </c>
      <c r="C181" s="485" t="s">
        <v>3654</v>
      </c>
      <c r="D181" s="485" t="s">
        <v>36</v>
      </c>
      <c r="E181" s="775" t="s">
        <v>287</v>
      </c>
      <c r="F181" s="775"/>
      <c r="G181" s="775"/>
      <c r="H181" s="485" t="s">
        <v>3651</v>
      </c>
      <c r="I181" s="485"/>
    </row>
    <row r="182" spans="1:9" ht="31.5" outlineLevel="1" x14ac:dyDescent="0.25">
      <c r="A182" s="527">
        <v>3</v>
      </c>
      <c r="B182" s="485" t="s">
        <v>3653</v>
      </c>
      <c r="C182" s="485" t="s">
        <v>3652</v>
      </c>
      <c r="D182" s="485" t="s">
        <v>36</v>
      </c>
      <c r="E182" s="775" t="s">
        <v>287</v>
      </c>
      <c r="F182" s="775"/>
      <c r="G182" s="775"/>
      <c r="H182" s="485" t="s">
        <v>3651</v>
      </c>
      <c r="I182" s="485"/>
    </row>
    <row r="183" spans="1:9" ht="47.25" outlineLevel="1" x14ac:dyDescent="0.25">
      <c r="A183" s="527">
        <v>4</v>
      </c>
      <c r="B183" s="485" t="s">
        <v>3650</v>
      </c>
      <c r="C183" s="485" t="s">
        <v>3649</v>
      </c>
      <c r="D183" s="485" t="s">
        <v>36</v>
      </c>
      <c r="E183" s="775"/>
      <c r="F183" s="775" t="s">
        <v>287</v>
      </c>
      <c r="G183" s="775"/>
      <c r="H183" s="485" t="s">
        <v>3648</v>
      </c>
      <c r="I183" s="485"/>
    </row>
    <row r="184" spans="1:9" s="834" customFormat="1" ht="30" customHeight="1" x14ac:dyDescent="0.25">
      <c r="A184" s="742" t="s">
        <v>63</v>
      </c>
      <c r="B184" s="739" t="s">
        <v>35</v>
      </c>
      <c r="C184" s="739"/>
      <c r="D184" s="739"/>
      <c r="E184" s="752"/>
      <c r="F184" s="738"/>
      <c r="G184" s="752"/>
      <c r="H184" s="753"/>
      <c r="I184" s="739"/>
    </row>
    <row r="185" spans="1:9" ht="63" outlineLevel="1" x14ac:dyDescent="0.25">
      <c r="A185" s="527">
        <v>1</v>
      </c>
      <c r="B185" s="485" t="s">
        <v>3647</v>
      </c>
      <c r="C185" s="485" t="s">
        <v>3646</v>
      </c>
      <c r="D185" s="523" t="s">
        <v>35</v>
      </c>
      <c r="E185" s="775"/>
      <c r="F185" s="775"/>
      <c r="G185" s="460" t="s">
        <v>287</v>
      </c>
      <c r="H185" s="485" t="s">
        <v>3644</v>
      </c>
      <c r="I185" s="775" t="s">
        <v>3645</v>
      </c>
    </row>
    <row r="186" spans="1:9" ht="31.5" outlineLevel="1" x14ac:dyDescent="0.25">
      <c r="A186" s="527">
        <v>2</v>
      </c>
      <c r="B186" s="485" t="s">
        <v>3643</v>
      </c>
      <c r="C186" s="485" t="s">
        <v>3642</v>
      </c>
      <c r="D186" s="523" t="s">
        <v>35</v>
      </c>
      <c r="E186" s="775"/>
      <c r="F186" s="775" t="s">
        <v>287</v>
      </c>
      <c r="G186" s="775"/>
      <c r="H186" s="485" t="s">
        <v>3641</v>
      </c>
      <c r="I186" s="485" t="s">
        <v>3640</v>
      </c>
    </row>
    <row r="187" spans="1:9" ht="47.25" outlineLevel="1" x14ac:dyDescent="0.25">
      <c r="A187" s="527">
        <v>3</v>
      </c>
      <c r="B187" s="485" t="s">
        <v>3639</v>
      </c>
      <c r="C187" s="485" t="s">
        <v>3638</v>
      </c>
      <c r="D187" s="523" t="s">
        <v>35</v>
      </c>
      <c r="E187" s="775"/>
      <c r="F187" s="775"/>
      <c r="G187" s="460" t="s">
        <v>287</v>
      </c>
      <c r="H187" s="485" t="s">
        <v>3636</v>
      </c>
      <c r="I187" s="775" t="s">
        <v>3637</v>
      </c>
    </row>
    <row r="188" spans="1:9" s="834" customFormat="1" ht="30" customHeight="1" x14ac:dyDescent="0.25">
      <c r="A188" s="742" t="s">
        <v>2141</v>
      </c>
      <c r="B188" s="739" t="s">
        <v>34</v>
      </c>
      <c r="C188" s="739"/>
      <c r="D188" s="739"/>
      <c r="E188" s="752"/>
      <c r="F188" s="738"/>
      <c r="G188" s="752"/>
      <c r="H188" s="753"/>
      <c r="I188" s="739"/>
    </row>
    <row r="189" spans="1:9" ht="47.25" outlineLevel="1" x14ac:dyDescent="0.25">
      <c r="A189" s="527">
        <v>1</v>
      </c>
      <c r="B189" s="485" t="s">
        <v>3635</v>
      </c>
      <c r="C189" s="485" t="s">
        <v>3634</v>
      </c>
      <c r="D189" s="523" t="s">
        <v>34</v>
      </c>
      <c r="E189" s="775"/>
      <c r="F189" s="775"/>
      <c r="G189" s="775" t="s">
        <v>287</v>
      </c>
      <c r="H189" s="485" t="s">
        <v>3632</v>
      </c>
      <c r="I189" s="485"/>
    </row>
    <row r="190" spans="1:9" ht="47.25" outlineLevel="1" x14ac:dyDescent="0.25">
      <c r="A190" s="527">
        <v>2</v>
      </c>
      <c r="B190" s="485" t="s">
        <v>2009</v>
      </c>
      <c r="C190" s="485" t="s">
        <v>3633</v>
      </c>
      <c r="D190" s="523" t="s">
        <v>34</v>
      </c>
      <c r="E190" s="775"/>
      <c r="F190" s="775" t="s">
        <v>287</v>
      </c>
      <c r="G190" s="775"/>
      <c r="H190" s="485" t="s">
        <v>3632</v>
      </c>
      <c r="I190" s="485"/>
    </row>
    <row r="191" spans="1:9" ht="31.5" outlineLevel="1" x14ac:dyDescent="0.25">
      <c r="A191" s="527">
        <v>3</v>
      </c>
      <c r="B191" s="485" t="s">
        <v>3631</v>
      </c>
      <c r="C191" s="485" t="s">
        <v>3630</v>
      </c>
      <c r="D191" s="523" t="s">
        <v>34</v>
      </c>
      <c r="E191" s="775"/>
      <c r="F191" s="775"/>
      <c r="G191" s="775" t="s">
        <v>287</v>
      </c>
      <c r="H191" s="485" t="s">
        <v>3627</v>
      </c>
      <c r="I191" s="485"/>
    </row>
    <row r="192" spans="1:9" ht="31.5" outlineLevel="1" x14ac:dyDescent="0.25">
      <c r="A192" s="520">
        <v>4</v>
      </c>
      <c r="B192" s="545" t="s">
        <v>3629</v>
      </c>
      <c r="C192" s="545" t="s">
        <v>3628</v>
      </c>
      <c r="D192" s="517" t="s">
        <v>34</v>
      </c>
      <c r="E192" s="469"/>
      <c r="F192" s="469"/>
      <c r="G192" s="469" t="s">
        <v>287</v>
      </c>
      <c r="H192" s="545" t="s">
        <v>3627</v>
      </c>
      <c r="I192" s="545"/>
    </row>
    <row r="193" spans="1:7" x14ac:dyDescent="0.25">
      <c r="A193" s="460"/>
      <c r="B193" s="452"/>
    </row>
    <row r="194" spans="1:7" s="780" customFormat="1" x14ac:dyDescent="0.25">
      <c r="B194" s="206" t="s">
        <v>4040</v>
      </c>
      <c r="E194" s="833"/>
      <c r="F194" s="833"/>
      <c r="G194" s="833"/>
    </row>
  </sheetData>
  <autoFilter ref="A6:I192">
    <filterColumn colId="0">
      <filters>
        <filter val="I"/>
        <filter val="II"/>
        <filter val="III"/>
        <filter val="IV"/>
        <filter val="IX"/>
        <filter val="V"/>
        <filter val="VI"/>
        <filter val="VII"/>
        <filter val="VIII"/>
        <filter val="X"/>
        <filter val="XI"/>
        <filter val="XII"/>
        <filter val="XIII"/>
        <filter val="XIV"/>
      </filters>
    </filterColumn>
  </autoFilter>
  <mergeCells count="9">
    <mergeCell ref="A1:I1"/>
    <mergeCell ref="A2:I2"/>
    <mergeCell ref="H4:H5"/>
    <mergeCell ref="I4:I5"/>
    <mergeCell ref="A4:A5"/>
    <mergeCell ref="C4:C5"/>
    <mergeCell ref="D4:D5"/>
    <mergeCell ref="B4:B5"/>
    <mergeCell ref="E4:G4"/>
  </mergeCells>
  <hyperlinks>
    <hyperlink ref="C13" r:id="rId1" display="R"/>
  </hyperlinks>
  <printOptions horizontalCentered="1"/>
  <pageMargins left="0.39370078740157483" right="0.39370078740157483" top="0.39370078740157483" bottom="0.39370078740157483" header="0.31496062992125984" footer="0.31496062992125984"/>
  <pageSetup paperSize="9" scale="58" fitToHeight="100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M49"/>
  <sheetViews>
    <sheetView view="pageBreakPreview" zoomScale="85" zoomScaleNormal="70" zoomScaleSheetLayoutView="85" workbookViewId="0">
      <pane xSplit="2" ySplit="5" topLeftCell="C6" activePane="bottomRight" state="frozen"/>
      <selection activeCell="Q24" sqref="Q24"/>
      <selection pane="topRight" activeCell="Q24" sqref="Q24"/>
      <selection pane="bottomLeft" activeCell="Q24" sqref="Q24"/>
      <selection pane="bottomRight" activeCell="Q24" sqref="Q24"/>
    </sheetView>
  </sheetViews>
  <sheetFormatPr defaultRowHeight="15.75" x14ac:dyDescent="0.25"/>
  <cols>
    <col min="1" max="1" width="8.42578125" style="25" customWidth="1"/>
    <col min="2" max="2" width="28.85546875" style="25" customWidth="1"/>
    <col min="3" max="11" width="13.42578125" style="25" customWidth="1"/>
    <col min="12" max="12" width="20.28515625" style="25" customWidth="1"/>
    <col min="13" max="16384" width="9.140625" style="25"/>
  </cols>
  <sheetData>
    <row r="1" spans="1:12" ht="18.75" customHeight="1" x14ac:dyDescent="0.25">
      <c r="A1" s="894" t="s">
        <v>1681</v>
      </c>
      <c r="B1" s="894"/>
      <c r="C1" s="894"/>
      <c r="D1" s="894"/>
      <c r="E1" s="894"/>
      <c r="F1" s="894"/>
      <c r="G1" s="894"/>
      <c r="H1" s="894"/>
      <c r="I1" s="894"/>
      <c r="J1" s="894"/>
      <c r="K1" s="894"/>
      <c r="L1" s="894"/>
    </row>
    <row r="2" spans="1:12" s="151" customFormat="1" ht="26.25" customHeight="1" x14ac:dyDescent="0.25">
      <c r="A2" s="898" t="s">
        <v>4059</v>
      </c>
      <c r="B2" s="898"/>
      <c r="C2" s="898"/>
      <c r="D2" s="898"/>
      <c r="E2" s="898"/>
      <c r="F2" s="898"/>
      <c r="G2" s="898"/>
      <c r="H2" s="898"/>
      <c r="I2" s="898"/>
      <c r="J2" s="898"/>
      <c r="K2" s="898"/>
      <c r="L2" s="898"/>
    </row>
    <row r="3" spans="1:12" x14ac:dyDescent="0.25">
      <c r="A3" s="28"/>
      <c r="B3" s="29"/>
      <c r="C3" s="29"/>
      <c r="D3" s="29"/>
      <c r="E3" s="29"/>
      <c r="F3" s="29"/>
      <c r="G3" s="29"/>
      <c r="H3" s="29"/>
      <c r="K3" s="25" t="s">
        <v>1362</v>
      </c>
    </row>
    <row r="4" spans="1:12" s="62" customFormat="1" ht="30" customHeight="1" x14ac:dyDescent="0.25">
      <c r="A4" s="895" t="s">
        <v>6</v>
      </c>
      <c r="B4" s="895" t="s">
        <v>40</v>
      </c>
      <c r="C4" s="895" t="s">
        <v>0</v>
      </c>
      <c r="D4" s="895"/>
      <c r="E4" s="895"/>
      <c r="F4" s="895" t="s">
        <v>1</v>
      </c>
      <c r="G4" s="895"/>
      <c r="H4" s="895"/>
      <c r="I4" s="895" t="s">
        <v>25</v>
      </c>
      <c r="J4" s="895"/>
      <c r="K4" s="895"/>
      <c r="L4" s="896" t="s">
        <v>7</v>
      </c>
    </row>
    <row r="5" spans="1:12" s="63" customFormat="1" ht="38.25" customHeight="1" x14ac:dyDescent="0.25">
      <c r="A5" s="895"/>
      <c r="B5" s="895"/>
      <c r="C5" s="16" t="s">
        <v>1513</v>
      </c>
      <c r="D5" s="16" t="s">
        <v>1514</v>
      </c>
      <c r="E5" s="16" t="s">
        <v>39</v>
      </c>
      <c r="F5" s="201" t="s">
        <v>1513</v>
      </c>
      <c r="G5" s="201" t="s">
        <v>1514</v>
      </c>
      <c r="H5" s="201" t="s">
        <v>39</v>
      </c>
      <c r="I5" s="201" t="s">
        <v>1513</v>
      </c>
      <c r="J5" s="201" t="s">
        <v>1514</v>
      </c>
      <c r="K5" s="201" t="s">
        <v>39</v>
      </c>
      <c r="L5" s="897"/>
    </row>
    <row r="6" spans="1:12" s="65" customFormat="1" ht="27.95" customHeight="1" x14ac:dyDescent="0.25">
      <c r="A6" s="893" t="s">
        <v>28</v>
      </c>
      <c r="B6" s="893"/>
      <c r="C6" s="135">
        <f>SUM(C9,C12,C15,C18,C21,C24,C27,C30,C33,C36,C39,C42,C45)</f>
        <v>593.4333409333334</v>
      </c>
      <c r="D6" s="135">
        <f>SUM(D9,D12,D15,D18,D21,D24,D27,D30,D33,D36,D39,D42,D45)</f>
        <v>395.39614921266673</v>
      </c>
      <c r="E6" s="135">
        <f t="shared" ref="E6:E14" si="0">D6/C6*100</f>
        <v>66.628570041379888</v>
      </c>
      <c r="F6" s="135">
        <f>SUM(F9,F12,F15,F18,F21,F24,F27,F30,F33,F36,F39,F42,F45)</f>
        <v>627.88118333333341</v>
      </c>
      <c r="G6" s="135">
        <f>SUM(G9,G12,G15,G18,G21,G24,G27,G30,G33,G36,G39,G42,G45)</f>
        <v>464.65520469999996</v>
      </c>
      <c r="H6" s="135">
        <f t="shared" ref="H6:H12" si="1">G6/F6%</f>
        <v>74.003683664035037</v>
      </c>
      <c r="I6" s="135">
        <f>SUM(I9,I12,I15,I18,I21,I24,I27,I30,I33,I36,I39,I42,I45)</f>
        <v>647.76</v>
      </c>
      <c r="J6" s="135">
        <f>SUM(J9,J12,J15,J18,J21,J24,J27,J30,J33,J36,J39,J42,J45)</f>
        <v>517.9897166666666</v>
      </c>
      <c r="K6" s="135">
        <f t="shared" ref="K6:K12" si="2">J6/I6%</f>
        <v>79.966301819603956</v>
      </c>
      <c r="L6" s="64"/>
    </row>
    <row r="7" spans="1:12" s="67" customFormat="1" ht="27.95" customHeight="1" x14ac:dyDescent="0.25">
      <c r="A7" s="891" t="s">
        <v>27</v>
      </c>
      <c r="B7" s="891"/>
      <c r="C7" s="136">
        <f t="shared" ref="C7:D8" si="3">SUM(C10,C13,C16,C19,C22,C25,C28,C31,C34,C37,C40,C43,C46)</f>
        <v>186.11999999999995</v>
      </c>
      <c r="D7" s="136">
        <f t="shared" si="3"/>
        <v>155.73499999999999</v>
      </c>
      <c r="E7" s="136">
        <f t="shared" si="0"/>
        <v>83.674511068128112</v>
      </c>
      <c r="F7" s="136">
        <f t="shared" ref="F7:G8" si="4">SUM(F10,F13,F16,F19,F22,F25,F28,F31,F34,F37,F40,F43,F46)</f>
        <v>197.44</v>
      </c>
      <c r="G7" s="136">
        <f t="shared" si="4"/>
        <v>170.02999999999997</v>
      </c>
      <c r="H7" s="136">
        <f t="shared" si="1"/>
        <v>86.11730145867098</v>
      </c>
      <c r="I7" s="136">
        <f t="shared" ref="I7:J8" si="5">SUM(I10,I13,I16,I19,I22,I25,I28,I31,I34,I37,I40,I43,I46)</f>
        <v>200.43</v>
      </c>
      <c r="J7" s="136">
        <f t="shared" si="5"/>
        <v>179.93</v>
      </c>
      <c r="K7" s="136">
        <f t="shared" si="2"/>
        <v>89.771990221024794</v>
      </c>
      <c r="L7" s="66"/>
    </row>
    <row r="8" spans="1:12" s="67" customFormat="1" ht="27.95" customHeight="1" x14ac:dyDescent="0.25">
      <c r="A8" s="892" t="s">
        <v>26</v>
      </c>
      <c r="B8" s="892"/>
      <c r="C8" s="137">
        <f t="shared" si="3"/>
        <v>407.31334093333334</v>
      </c>
      <c r="D8" s="137">
        <f t="shared" si="3"/>
        <v>239.66114921266669</v>
      </c>
      <c r="E8" s="137">
        <f t="shared" si="0"/>
        <v>58.839503921845029</v>
      </c>
      <c r="F8" s="137">
        <f t="shared" si="4"/>
        <v>430.43118333333342</v>
      </c>
      <c r="G8" s="137">
        <f t="shared" si="4"/>
        <v>294.63520470000003</v>
      </c>
      <c r="H8" s="137">
        <f t="shared" si="1"/>
        <v>68.451175497624064</v>
      </c>
      <c r="I8" s="137">
        <f t="shared" si="5"/>
        <v>447.34000000000003</v>
      </c>
      <c r="J8" s="137">
        <f t="shared" si="5"/>
        <v>338.04971666666665</v>
      </c>
      <c r="K8" s="137">
        <f t="shared" si="2"/>
        <v>75.568855158641441</v>
      </c>
      <c r="L8" s="68"/>
    </row>
    <row r="9" spans="1:12" s="71" customFormat="1" ht="27.95" customHeight="1" x14ac:dyDescent="0.25">
      <c r="A9" s="134" t="s">
        <v>2</v>
      </c>
      <c r="B9" s="69" t="s">
        <v>41</v>
      </c>
      <c r="C9" s="135">
        <f>C10+C11</f>
        <v>68.489999999999995</v>
      </c>
      <c r="D9" s="135">
        <f>D10+D11</f>
        <v>59.17</v>
      </c>
      <c r="E9" s="135">
        <f t="shared" si="0"/>
        <v>86.392174040005855</v>
      </c>
      <c r="F9" s="135">
        <f>F10+F11</f>
        <v>71.850000000000009</v>
      </c>
      <c r="G9" s="135">
        <f>G10+G11</f>
        <v>63.19</v>
      </c>
      <c r="H9" s="135">
        <f t="shared" si="1"/>
        <v>87.947112038970062</v>
      </c>
      <c r="I9" s="135">
        <f>I10+I11</f>
        <v>74.09</v>
      </c>
      <c r="J9" s="135">
        <f>J10+J11</f>
        <v>67.83</v>
      </c>
      <c r="K9" s="135">
        <f t="shared" si="2"/>
        <v>91.550816574436496</v>
      </c>
      <c r="L9" s="70" t="s">
        <v>1360</v>
      </c>
    </row>
    <row r="10" spans="1:12" s="67" customFormat="1" ht="27.95" customHeight="1" x14ac:dyDescent="0.25">
      <c r="A10" s="132"/>
      <c r="B10" s="138" t="s">
        <v>27</v>
      </c>
      <c r="C10" s="136">
        <v>53.21</v>
      </c>
      <c r="D10" s="136">
        <v>46.94</v>
      </c>
      <c r="E10" s="136">
        <f t="shared" si="0"/>
        <v>88.216500657771093</v>
      </c>
      <c r="F10" s="136">
        <v>55.59</v>
      </c>
      <c r="G10" s="136">
        <v>49.86</v>
      </c>
      <c r="H10" s="136">
        <f t="shared" si="1"/>
        <v>89.692390717754975</v>
      </c>
      <c r="I10" s="136">
        <v>57.18</v>
      </c>
      <c r="J10" s="136">
        <v>52.54</v>
      </c>
      <c r="K10" s="136">
        <f t="shared" si="2"/>
        <v>91.885274571528512</v>
      </c>
      <c r="L10" s="139"/>
    </row>
    <row r="11" spans="1:12" s="67" customFormat="1" ht="27.95" customHeight="1" x14ac:dyDescent="0.25">
      <c r="A11" s="133"/>
      <c r="B11" s="140" t="s">
        <v>26</v>
      </c>
      <c r="C11" s="137">
        <v>15.28</v>
      </c>
      <c r="D11" s="137">
        <v>12.23</v>
      </c>
      <c r="E11" s="137">
        <f t="shared" si="0"/>
        <v>80.039267015706812</v>
      </c>
      <c r="F11" s="137">
        <v>16.260000000000002</v>
      </c>
      <c r="G11" s="137">
        <v>13.33</v>
      </c>
      <c r="H11" s="137">
        <f t="shared" si="1"/>
        <v>81.980319803198014</v>
      </c>
      <c r="I11" s="137">
        <v>16.91</v>
      </c>
      <c r="J11" s="137">
        <v>15.29</v>
      </c>
      <c r="K11" s="137">
        <f t="shared" si="2"/>
        <v>90.41986989946777</v>
      </c>
      <c r="L11" s="141"/>
    </row>
    <row r="12" spans="1:12" s="71" customFormat="1" ht="27.95" customHeight="1" x14ac:dyDescent="0.25">
      <c r="A12" s="134" t="s">
        <v>3</v>
      </c>
      <c r="B12" s="69" t="s">
        <v>50</v>
      </c>
      <c r="C12" s="135">
        <f>SUM(C13:C14)</f>
        <v>70.67</v>
      </c>
      <c r="D12" s="135">
        <f>SUM(D13:D14)</f>
        <v>51.364999999999995</v>
      </c>
      <c r="E12" s="135">
        <f t="shared" si="0"/>
        <v>72.682892316400157</v>
      </c>
      <c r="F12" s="135">
        <f>F13+F14</f>
        <v>72.11</v>
      </c>
      <c r="G12" s="135">
        <f>G13+G14</f>
        <v>55.44</v>
      </c>
      <c r="H12" s="135">
        <f t="shared" si="1"/>
        <v>76.882540563028712</v>
      </c>
      <c r="I12" s="135">
        <f>I13+I14</f>
        <v>72.11</v>
      </c>
      <c r="J12" s="135">
        <f>J13+J14</f>
        <v>60.839999999999996</v>
      </c>
      <c r="K12" s="135">
        <f t="shared" si="2"/>
        <v>84.37109970877826</v>
      </c>
      <c r="L12" s="70"/>
    </row>
    <row r="13" spans="1:12" s="67" customFormat="1" ht="27.95" customHeight="1" x14ac:dyDescent="0.25">
      <c r="A13" s="132"/>
      <c r="B13" s="138" t="s">
        <v>27</v>
      </c>
      <c r="C13" s="136">
        <v>53.05</v>
      </c>
      <c r="D13" s="136">
        <v>39.844999999999999</v>
      </c>
      <c r="E13" s="136">
        <f t="shared" si="0"/>
        <v>75.108388312912339</v>
      </c>
      <c r="F13" s="136">
        <v>53.94</v>
      </c>
      <c r="G13" s="136">
        <v>42.699999999999996</v>
      </c>
      <c r="H13" s="136">
        <v>79.162031887282154</v>
      </c>
      <c r="I13" s="136">
        <v>53.94</v>
      </c>
      <c r="J13" s="136">
        <v>46.26</v>
      </c>
      <c r="K13" s="136">
        <v>85.761957730812014</v>
      </c>
      <c r="L13" s="139"/>
    </row>
    <row r="14" spans="1:12" s="67" customFormat="1" ht="27.95" customHeight="1" x14ac:dyDescent="0.25">
      <c r="A14" s="133"/>
      <c r="B14" s="140" t="s">
        <v>26</v>
      </c>
      <c r="C14" s="137">
        <v>17.62</v>
      </c>
      <c r="D14" s="137">
        <v>11.52</v>
      </c>
      <c r="E14" s="137">
        <f t="shared" si="0"/>
        <v>65.38024971623156</v>
      </c>
      <c r="F14" s="137">
        <v>18.170000000000002</v>
      </c>
      <c r="G14" s="137">
        <v>12.74</v>
      </c>
      <c r="H14" s="137">
        <v>70.115575123830482</v>
      </c>
      <c r="I14" s="137">
        <v>18.170000000000002</v>
      </c>
      <c r="J14" s="137">
        <v>14.58</v>
      </c>
      <c r="K14" s="137">
        <v>80.242157402311491</v>
      </c>
      <c r="L14" s="141"/>
    </row>
    <row r="15" spans="1:12" s="71" customFormat="1" ht="27.95" customHeight="1" x14ac:dyDescent="0.25">
      <c r="A15" s="134" t="s">
        <v>4</v>
      </c>
      <c r="B15" s="69" t="s">
        <v>49</v>
      </c>
      <c r="C15" s="135">
        <v>20</v>
      </c>
      <c r="D15" s="135">
        <v>16.899999999999999</v>
      </c>
      <c r="E15" s="135">
        <f>D15/C15%</f>
        <v>84.499999999999986</v>
      </c>
      <c r="F15" s="135">
        <v>26</v>
      </c>
      <c r="G15" s="135">
        <v>22.3</v>
      </c>
      <c r="H15" s="135">
        <f>G15/F15%</f>
        <v>85.769230769230774</v>
      </c>
      <c r="I15" s="135">
        <v>26</v>
      </c>
      <c r="J15" s="135">
        <v>23.3</v>
      </c>
      <c r="K15" s="135">
        <f>J15/I15%</f>
        <v>89.615384615384613</v>
      </c>
      <c r="L15" s="70"/>
    </row>
    <row r="16" spans="1:12" s="67" customFormat="1" ht="27.95" customHeight="1" x14ac:dyDescent="0.25">
      <c r="A16" s="132"/>
      <c r="B16" s="138" t="s">
        <v>27</v>
      </c>
      <c r="C16" s="136">
        <v>18</v>
      </c>
      <c r="D16" s="136">
        <v>15.3</v>
      </c>
      <c r="E16" s="136">
        <f>D16/C16%</f>
        <v>85</v>
      </c>
      <c r="F16" s="136">
        <v>23</v>
      </c>
      <c r="G16" s="136">
        <v>19.8</v>
      </c>
      <c r="H16" s="136">
        <f>G16/F16%</f>
        <v>86.086956521739125</v>
      </c>
      <c r="I16" s="136">
        <v>23</v>
      </c>
      <c r="J16" s="136">
        <v>20.6</v>
      </c>
      <c r="K16" s="136">
        <f>J16/I16%</f>
        <v>89.565217391304344</v>
      </c>
      <c r="L16" s="139"/>
    </row>
    <row r="17" spans="1:12" s="67" customFormat="1" ht="27.95" customHeight="1" x14ac:dyDescent="0.25">
      <c r="A17" s="133"/>
      <c r="B17" s="140" t="s">
        <v>26</v>
      </c>
      <c r="C17" s="137">
        <v>2</v>
      </c>
      <c r="D17" s="137">
        <v>1.6</v>
      </c>
      <c r="E17" s="137">
        <v>80</v>
      </c>
      <c r="F17" s="137">
        <v>3</v>
      </c>
      <c r="G17" s="137">
        <v>2.5</v>
      </c>
      <c r="H17" s="137">
        <v>83</v>
      </c>
      <c r="I17" s="137">
        <v>3</v>
      </c>
      <c r="J17" s="137">
        <v>2.7</v>
      </c>
      <c r="K17" s="137">
        <v>90</v>
      </c>
      <c r="L17" s="141"/>
    </row>
    <row r="18" spans="1:12" s="71" customFormat="1" ht="27.95" customHeight="1" x14ac:dyDescent="0.25">
      <c r="A18" s="134" t="s">
        <v>54</v>
      </c>
      <c r="B18" s="69" t="s">
        <v>29</v>
      </c>
      <c r="C18" s="135">
        <v>58</v>
      </c>
      <c r="D18" s="135">
        <v>10.5</v>
      </c>
      <c r="E18" s="135">
        <f>D18/C18*100</f>
        <v>18.103448275862068</v>
      </c>
      <c r="F18" s="135">
        <v>63.6</v>
      </c>
      <c r="G18" s="135">
        <v>40.1</v>
      </c>
      <c r="H18" s="135">
        <f>G18/F18*100</f>
        <v>63.05031446540881</v>
      </c>
      <c r="I18" s="135">
        <v>65.8</v>
      </c>
      <c r="J18" s="135">
        <v>41.32</v>
      </c>
      <c r="K18" s="135">
        <f>J18/I18*100</f>
        <v>62.796352583586632</v>
      </c>
      <c r="L18" s="70"/>
    </row>
    <row r="19" spans="1:12" s="67" customFormat="1" ht="27.95" customHeight="1" x14ac:dyDescent="0.25">
      <c r="A19" s="132"/>
      <c r="B19" s="138" t="s">
        <v>27</v>
      </c>
      <c r="C19" s="136">
        <v>0</v>
      </c>
      <c r="D19" s="136">
        <v>0</v>
      </c>
      <c r="E19" s="136">
        <v>0</v>
      </c>
      <c r="F19" s="136">
        <v>0</v>
      </c>
      <c r="G19" s="136">
        <v>0</v>
      </c>
      <c r="H19" s="136">
        <v>0</v>
      </c>
      <c r="I19" s="136">
        <v>0</v>
      </c>
      <c r="J19" s="136">
        <v>0</v>
      </c>
      <c r="K19" s="136">
        <v>0</v>
      </c>
      <c r="L19" s="139"/>
    </row>
    <row r="20" spans="1:12" s="67" customFormat="1" ht="27.95" customHeight="1" x14ac:dyDescent="0.25">
      <c r="A20" s="133"/>
      <c r="B20" s="140" t="s">
        <v>26</v>
      </c>
      <c r="C20" s="137">
        <v>58</v>
      </c>
      <c r="D20" s="137">
        <v>10.5</v>
      </c>
      <c r="E20" s="137">
        <f>D20/C20*100</f>
        <v>18.103448275862068</v>
      </c>
      <c r="F20" s="137">
        <v>63.6</v>
      </c>
      <c r="G20" s="137">
        <v>40.1</v>
      </c>
      <c r="H20" s="137">
        <f>G20/F20*100</f>
        <v>63.05031446540881</v>
      </c>
      <c r="I20" s="137">
        <v>65.8</v>
      </c>
      <c r="J20" s="137">
        <v>41.32</v>
      </c>
      <c r="K20" s="137">
        <f>J20/I20*100</f>
        <v>62.796352583586632</v>
      </c>
      <c r="L20" s="141"/>
    </row>
    <row r="21" spans="1:12" s="71" customFormat="1" ht="27.95" customHeight="1" x14ac:dyDescent="0.25">
      <c r="A21" s="134" t="s">
        <v>55</v>
      </c>
      <c r="B21" s="69" t="s">
        <v>38</v>
      </c>
      <c r="C21" s="135">
        <f>C22+C23</f>
        <v>51.52334093333333</v>
      </c>
      <c r="D21" s="135">
        <f>D22+D23</f>
        <v>40.92114921266667</v>
      </c>
      <c r="E21" s="135">
        <f>D21/C21%</f>
        <v>79.422546114808512</v>
      </c>
      <c r="F21" s="135">
        <f>F22+F23</f>
        <v>51.991183333333325</v>
      </c>
      <c r="G21" s="135">
        <f>G22+G23</f>
        <v>44.215204699999987</v>
      </c>
      <c r="H21" s="135">
        <f>G21/F21%</f>
        <v>85.043659069117794</v>
      </c>
      <c r="I21" s="135">
        <f>I22+I23</f>
        <v>52.48</v>
      </c>
      <c r="J21" s="135">
        <f>J22+J23</f>
        <v>46.679716666666671</v>
      </c>
      <c r="K21" s="135">
        <f>J21/I21%</f>
        <v>88.947630843495958</v>
      </c>
      <c r="L21" s="70"/>
    </row>
    <row r="22" spans="1:12" s="67" customFormat="1" ht="27.95" customHeight="1" x14ac:dyDescent="0.25">
      <c r="A22" s="132"/>
      <c r="B22" s="138" t="s">
        <v>27</v>
      </c>
      <c r="C22" s="136">
        <v>7.73</v>
      </c>
      <c r="D22" s="136">
        <v>6.42</v>
      </c>
      <c r="E22" s="136">
        <f>D22/C22%</f>
        <v>83.053040103492876</v>
      </c>
      <c r="F22" s="136">
        <v>7.81</v>
      </c>
      <c r="G22" s="136">
        <v>6.83</v>
      </c>
      <c r="H22" s="136">
        <f>G22/F22*100</f>
        <v>87.451984635083235</v>
      </c>
      <c r="I22" s="136">
        <v>7.89</v>
      </c>
      <c r="J22" s="136">
        <v>7.2</v>
      </c>
      <c r="K22" s="136">
        <f>J22/I22*100</f>
        <v>91.254752851711032</v>
      </c>
      <c r="L22" s="139"/>
    </row>
    <row r="23" spans="1:12" s="67" customFormat="1" ht="27.95" customHeight="1" x14ac:dyDescent="0.25">
      <c r="A23" s="133"/>
      <c r="B23" s="140" t="s">
        <v>26</v>
      </c>
      <c r="C23" s="137">
        <v>43.793340933333333</v>
      </c>
      <c r="D23" s="137">
        <v>34.501149212666668</v>
      </c>
      <c r="E23" s="137">
        <v>78.781724521058621</v>
      </c>
      <c r="F23" s="137">
        <v>44.181183333333323</v>
      </c>
      <c r="G23" s="137">
        <v>37.385204699999989</v>
      </c>
      <c r="H23" s="137">
        <v>84.61793433177246</v>
      </c>
      <c r="I23" s="137">
        <v>44.589999999999996</v>
      </c>
      <c r="J23" s="137">
        <v>39.479716666666668</v>
      </c>
      <c r="K23" s="137">
        <v>88.539395978171498</v>
      </c>
      <c r="L23" s="141"/>
    </row>
    <row r="24" spans="1:12" s="71" customFormat="1" ht="27.95" customHeight="1" x14ac:dyDescent="0.25">
      <c r="A24" s="134" t="s">
        <v>56</v>
      </c>
      <c r="B24" s="69" t="s">
        <v>37</v>
      </c>
      <c r="C24" s="135">
        <v>28.85</v>
      </c>
      <c r="D24" s="135">
        <v>23.2</v>
      </c>
      <c r="E24" s="135">
        <f>D24/C24%</f>
        <v>80.415944540727892</v>
      </c>
      <c r="F24" s="135">
        <v>32.619999999999997</v>
      </c>
      <c r="G24" s="135">
        <v>27.64</v>
      </c>
      <c r="H24" s="135">
        <f>G24/F24%</f>
        <v>84.733292458614358</v>
      </c>
      <c r="I24" s="135">
        <v>32.94</v>
      </c>
      <c r="J24" s="135">
        <v>28.22</v>
      </c>
      <c r="K24" s="135">
        <f>J24/I24%</f>
        <v>85.670916818457812</v>
      </c>
      <c r="L24" s="70"/>
    </row>
    <row r="25" spans="1:12" s="67" customFormat="1" ht="27.95" customHeight="1" x14ac:dyDescent="0.25">
      <c r="A25" s="132"/>
      <c r="B25" s="138" t="s">
        <v>27</v>
      </c>
      <c r="C25" s="136">
        <v>4.5999999999999996</v>
      </c>
      <c r="D25" s="136">
        <v>4.2</v>
      </c>
      <c r="E25" s="136">
        <v>91.3</v>
      </c>
      <c r="F25" s="136">
        <v>6.2</v>
      </c>
      <c r="G25" s="136">
        <v>5.6</v>
      </c>
      <c r="H25" s="136">
        <v>90.3</v>
      </c>
      <c r="I25" s="136">
        <v>4.8</v>
      </c>
      <c r="J25" s="136">
        <v>4.7</v>
      </c>
      <c r="K25" s="136">
        <v>97.9</v>
      </c>
      <c r="L25" s="139"/>
    </row>
    <row r="26" spans="1:12" s="67" customFormat="1" ht="27.95" customHeight="1" x14ac:dyDescent="0.25">
      <c r="A26" s="133"/>
      <c r="B26" s="140" t="s">
        <v>26</v>
      </c>
      <c r="C26" s="137">
        <v>24.25</v>
      </c>
      <c r="D26" s="137">
        <v>19</v>
      </c>
      <c r="E26" s="137">
        <f>D26/C26%</f>
        <v>78.350515463917532</v>
      </c>
      <c r="F26" s="137">
        <v>26.42</v>
      </c>
      <c r="G26" s="137">
        <v>22.04</v>
      </c>
      <c r="H26" s="137">
        <f>G26/F26%</f>
        <v>83.421650264950799</v>
      </c>
      <c r="I26" s="137">
        <v>28.14</v>
      </c>
      <c r="J26" s="137">
        <v>23.52</v>
      </c>
      <c r="K26" s="137">
        <f>J26/I26%</f>
        <v>83.582089552238813</v>
      </c>
      <c r="L26" s="141"/>
    </row>
    <row r="27" spans="1:12" s="71" customFormat="1" ht="27.95" customHeight="1" x14ac:dyDescent="0.25">
      <c r="A27" s="134" t="s">
        <v>57</v>
      </c>
      <c r="B27" s="69" t="s">
        <v>36</v>
      </c>
      <c r="C27" s="135">
        <f>C28+C29</f>
        <v>25.509999999999998</v>
      </c>
      <c r="D27" s="135">
        <f>D28+D29</f>
        <v>19.59</v>
      </c>
      <c r="E27" s="135">
        <f>D27/C27*100</f>
        <v>76.79341434731478</v>
      </c>
      <c r="F27" s="135">
        <f>F28+F29</f>
        <v>25.86</v>
      </c>
      <c r="G27" s="135">
        <f>G28+G29</f>
        <v>20.189999999999998</v>
      </c>
      <c r="H27" s="135">
        <f>G27/F27*100</f>
        <v>78.074245939675166</v>
      </c>
      <c r="I27" s="135">
        <f>I28+I29</f>
        <v>26.2</v>
      </c>
      <c r="J27" s="135">
        <f>J28+J29</f>
        <v>23.38</v>
      </c>
      <c r="K27" s="135">
        <f>J27/I27*100</f>
        <v>89.236641221374043</v>
      </c>
      <c r="L27" s="70"/>
    </row>
    <row r="28" spans="1:12" s="67" customFormat="1" ht="27.95" customHeight="1" x14ac:dyDescent="0.25">
      <c r="A28" s="132"/>
      <c r="B28" s="138" t="s">
        <v>27</v>
      </c>
      <c r="C28" s="136">
        <v>9.9</v>
      </c>
      <c r="D28" s="136">
        <v>8.76</v>
      </c>
      <c r="E28" s="136">
        <f>D28/C28*100</f>
        <v>88.48484848484847</v>
      </c>
      <c r="F28" s="136">
        <v>10</v>
      </c>
      <c r="G28" s="136">
        <v>9.1</v>
      </c>
      <c r="H28" s="136">
        <f>G28/F28*100</f>
        <v>90.999999999999986</v>
      </c>
      <c r="I28" s="136">
        <v>10.199999999999999</v>
      </c>
      <c r="J28" s="136">
        <v>9.6</v>
      </c>
      <c r="K28" s="136">
        <f>J28/I28*100</f>
        <v>94.117647058823522</v>
      </c>
      <c r="L28" s="139"/>
    </row>
    <row r="29" spans="1:12" s="67" customFormat="1" ht="27.95" customHeight="1" x14ac:dyDescent="0.25">
      <c r="A29" s="133"/>
      <c r="B29" s="140" t="s">
        <v>26</v>
      </c>
      <c r="C29" s="137">
        <v>15.61</v>
      </c>
      <c r="D29" s="137">
        <v>10.83</v>
      </c>
      <c r="E29" s="137">
        <f>D29/C29*100</f>
        <v>69.378603459320956</v>
      </c>
      <c r="F29" s="137">
        <v>15.86</v>
      </c>
      <c r="G29" s="137">
        <v>11.09</v>
      </c>
      <c r="H29" s="137">
        <f>G29/F29*100</f>
        <v>69.924337957124848</v>
      </c>
      <c r="I29" s="137">
        <v>16</v>
      </c>
      <c r="J29" s="137">
        <v>13.78</v>
      </c>
      <c r="K29" s="137">
        <f>J29/I29*100</f>
        <v>86.125</v>
      </c>
      <c r="L29" s="141"/>
    </row>
    <row r="30" spans="1:12" s="71" customFormat="1" ht="27.95" customHeight="1" x14ac:dyDescent="0.25">
      <c r="A30" s="134" t="s">
        <v>58</v>
      </c>
      <c r="B30" s="69" t="s">
        <v>35</v>
      </c>
      <c r="C30" s="135">
        <v>10.59</v>
      </c>
      <c r="D30" s="135">
        <v>3.78</v>
      </c>
      <c r="E30" s="135">
        <f>D30/C30%</f>
        <v>35.694050991501413</v>
      </c>
      <c r="F30" s="135">
        <v>13.24</v>
      </c>
      <c r="G30" s="135">
        <v>6.29</v>
      </c>
      <c r="H30" s="135">
        <f>G30/F30%</f>
        <v>47.507552870090642</v>
      </c>
      <c r="I30" s="135">
        <v>15.88</v>
      </c>
      <c r="J30" s="135">
        <v>8.51</v>
      </c>
      <c r="K30" s="135">
        <f>J30/I30%</f>
        <v>53.589420654911841</v>
      </c>
      <c r="L30" s="70" t="s">
        <v>1361</v>
      </c>
    </row>
    <row r="31" spans="1:12" s="67" customFormat="1" ht="27.95" customHeight="1" x14ac:dyDescent="0.25">
      <c r="A31" s="132"/>
      <c r="B31" s="138" t="s">
        <v>27</v>
      </c>
      <c r="C31" s="136">
        <v>1.1399999999999999</v>
      </c>
      <c r="D31" s="136">
        <v>0.68</v>
      </c>
      <c r="E31" s="136">
        <f>D31/C31%</f>
        <v>59.649122807017555</v>
      </c>
      <c r="F31" s="136">
        <v>1.42</v>
      </c>
      <c r="G31" s="136">
        <v>1</v>
      </c>
      <c r="H31" s="136">
        <f>G31/F31%</f>
        <v>70.422535211267615</v>
      </c>
      <c r="I31" s="136">
        <v>1.71</v>
      </c>
      <c r="J31" s="136">
        <v>1.45</v>
      </c>
      <c r="K31" s="136">
        <f>J31/I31%</f>
        <v>84.795321637426895</v>
      </c>
      <c r="L31" s="139"/>
    </row>
    <row r="32" spans="1:12" s="67" customFormat="1" ht="27.95" customHeight="1" x14ac:dyDescent="0.25">
      <c r="A32" s="133"/>
      <c r="B32" s="140" t="s">
        <v>26</v>
      </c>
      <c r="C32" s="137">
        <v>9.4499999999999993</v>
      </c>
      <c r="D32" s="137">
        <v>3.1</v>
      </c>
      <c r="E32" s="137">
        <f>D32/C32%</f>
        <v>32.804232804232811</v>
      </c>
      <c r="F32" s="137">
        <v>11.81</v>
      </c>
      <c r="G32" s="137">
        <v>5.3</v>
      </c>
      <c r="H32" s="137">
        <f>G32/F32%</f>
        <v>44.877222692633353</v>
      </c>
      <c r="I32" s="137">
        <v>14.18</v>
      </c>
      <c r="J32" s="137">
        <v>7.06</v>
      </c>
      <c r="K32" s="137">
        <f>J32/I32%</f>
        <v>49.788434414668544</v>
      </c>
      <c r="L32" s="141"/>
    </row>
    <row r="33" spans="1:13" s="71" customFormat="1" ht="27.95" customHeight="1" x14ac:dyDescent="0.25">
      <c r="A33" s="134" t="s">
        <v>59</v>
      </c>
      <c r="B33" s="69" t="s">
        <v>34</v>
      </c>
      <c r="C33" s="135">
        <f>C34+C35</f>
        <v>25.29</v>
      </c>
      <c r="D33" s="135">
        <f>D34+D35</f>
        <v>19</v>
      </c>
      <c r="E33" s="135">
        <f>D33*100/C33</f>
        <v>75.128509292210367</v>
      </c>
      <c r="F33" s="135">
        <f>F34+F35</f>
        <v>26.79</v>
      </c>
      <c r="G33" s="135">
        <f>G34+G35</f>
        <v>21.240000000000002</v>
      </c>
      <c r="H33" s="135">
        <v>79</v>
      </c>
      <c r="I33" s="135">
        <f>I34+I35</f>
        <v>28.91</v>
      </c>
      <c r="J33" s="135">
        <f>J34+J35</f>
        <v>23.740000000000002</v>
      </c>
      <c r="K33" s="135">
        <v>83</v>
      </c>
      <c r="L33" s="70"/>
    </row>
    <row r="34" spans="1:13" s="67" customFormat="1" ht="27.95" customHeight="1" x14ac:dyDescent="0.25">
      <c r="A34" s="132"/>
      <c r="B34" s="138" t="s">
        <v>27</v>
      </c>
      <c r="C34" s="136">
        <v>13.2</v>
      </c>
      <c r="D34" s="136">
        <v>11.35</v>
      </c>
      <c r="E34" s="136">
        <f>D34*100/C34</f>
        <v>85.984848484848484</v>
      </c>
      <c r="F34" s="136">
        <v>13.4</v>
      </c>
      <c r="G34" s="136">
        <v>11.78</v>
      </c>
      <c r="H34" s="136">
        <f>G34*100/F34</f>
        <v>87.910447761194021</v>
      </c>
      <c r="I34" s="136">
        <v>14.13</v>
      </c>
      <c r="J34" s="136">
        <v>13</v>
      </c>
      <c r="K34" s="136">
        <f>J34*100/I34</f>
        <v>92.002830856334029</v>
      </c>
      <c r="L34" s="139"/>
    </row>
    <row r="35" spans="1:13" s="67" customFormat="1" ht="27.95" customHeight="1" x14ac:dyDescent="0.25">
      <c r="A35" s="133"/>
      <c r="B35" s="140" t="s">
        <v>26</v>
      </c>
      <c r="C35" s="137">
        <v>12.09</v>
      </c>
      <c r="D35" s="137">
        <v>7.65</v>
      </c>
      <c r="E35" s="137">
        <v>63</v>
      </c>
      <c r="F35" s="137">
        <v>13.39</v>
      </c>
      <c r="G35" s="137">
        <v>9.4600000000000009</v>
      </c>
      <c r="H35" s="137">
        <v>70.599999999999994</v>
      </c>
      <c r="I35" s="137">
        <v>14.78</v>
      </c>
      <c r="J35" s="137">
        <v>10.74</v>
      </c>
      <c r="K35" s="137">
        <v>73</v>
      </c>
      <c r="L35" s="141"/>
    </row>
    <row r="36" spans="1:13" s="71" customFormat="1" ht="27.95" customHeight="1" x14ac:dyDescent="0.25">
      <c r="A36" s="134" t="s">
        <v>60</v>
      </c>
      <c r="B36" s="69" t="s">
        <v>33</v>
      </c>
      <c r="C36" s="135">
        <f>C37+C38</f>
        <v>61.5</v>
      </c>
      <c r="D36" s="135">
        <f>D37+D38</f>
        <v>46.5</v>
      </c>
      <c r="E36" s="135">
        <f>D36/C36%</f>
        <v>75.609756097560975</v>
      </c>
      <c r="F36" s="135">
        <f>F37+F38</f>
        <v>66.3</v>
      </c>
      <c r="G36" s="135">
        <f>G37+G38</f>
        <v>50.099999999999994</v>
      </c>
      <c r="H36" s="135">
        <f>G36/F36%</f>
        <v>75.565610859728508</v>
      </c>
      <c r="I36" s="135">
        <f>I37+I38</f>
        <v>71.400000000000006</v>
      </c>
      <c r="J36" s="135">
        <f>J37+J38</f>
        <v>57.1</v>
      </c>
      <c r="K36" s="135">
        <f>J36/I36%</f>
        <v>79.9719887955182</v>
      </c>
      <c r="L36" s="70"/>
    </row>
    <row r="37" spans="1:13" s="67" customFormat="1" ht="27.95" customHeight="1" x14ac:dyDescent="0.25">
      <c r="A37" s="132"/>
      <c r="B37" s="138" t="s">
        <v>27</v>
      </c>
      <c r="C37" s="136">
        <v>9.1999999999999993</v>
      </c>
      <c r="D37" s="136">
        <v>8.5</v>
      </c>
      <c r="E37" s="136">
        <f>D37/C37*100</f>
        <v>92.391304347826093</v>
      </c>
      <c r="F37" s="136">
        <v>9.5</v>
      </c>
      <c r="G37" s="136">
        <v>8.6999999999999993</v>
      </c>
      <c r="H37" s="136">
        <f>G37/F37*100</f>
        <v>91.578947368421055</v>
      </c>
      <c r="I37" s="136">
        <v>10.5</v>
      </c>
      <c r="J37" s="136">
        <v>9</v>
      </c>
      <c r="K37" s="136">
        <f>J37/I37*100</f>
        <v>85.714285714285708</v>
      </c>
      <c r="L37" s="139"/>
    </row>
    <row r="38" spans="1:13" s="67" customFormat="1" ht="27.95" customHeight="1" x14ac:dyDescent="0.25">
      <c r="A38" s="133"/>
      <c r="B38" s="140" t="s">
        <v>26</v>
      </c>
      <c r="C38" s="137">
        <v>52.3</v>
      </c>
      <c r="D38" s="137">
        <v>38</v>
      </c>
      <c r="E38" s="137">
        <v>72.66</v>
      </c>
      <c r="F38" s="137">
        <v>56.8</v>
      </c>
      <c r="G38" s="137">
        <v>41.4</v>
      </c>
      <c r="H38" s="137">
        <v>72.89</v>
      </c>
      <c r="I38" s="137">
        <v>60.9</v>
      </c>
      <c r="J38" s="137">
        <v>48.1</v>
      </c>
      <c r="K38" s="137">
        <v>78.98</v>
      </c>
      <c r="L38" s="141"/>
    </row>
    <row r="39" spans="1:13" s="71" customFormat="1" ht="27.95" customHeight="1" x14ac:dyDescent="0.25">
      <c r="A39" s="134" t="s">
        <v>61</v>
      </c>
      <c r="B39" s="69" t="s">
        <v>32</v>
      </c>
      <c r="C39" s="135">
        <v>48.23</v>
      </c>
      <c r="D39" s="135">
        <v>31.67</v>
      </c>
      <c r="E39" s="135">
        <v>65.66</v>
      </c>
      <c r="F39" s="135">
        <v>50.64</v>
      </c>
      <c r="G39" s="135">
        <v>35.770000000000003</v>
      </c>
      <c r="H39" s="135">
        <v>70.63</v>
      </c>
      <c r="I39" s="135">
        <v>53.17</v>
      </c>
      <c r="J39" s="135">
        <v>37.270000000000003</v>
      </c>
      <c r="K39" s="135">
        <v>70.09</v>
      </c>
      <c r="L39" s="70"/>
    </row>
    <row r="40" spans="1:13" s="67" customFormat="1" ht="27.95" customHeight="1" x14ac:dyDescent="0.25">
      <c r="A40" s="132"/>
      <c r="B40" s="138" t="s">
        <v>27</v>
      </c>
      <c r="C40" s="136">
        <v>3.84</v>
      </c>
      <c r="D40" s="136">
        <v>3.07</v>
      </c>
      <c r="E40" s="136">
        <v>80</v>
      </c>
      <c r="F40" s="136">
        <v>4.03</v>
      </c>
      <c r="G40" s="136">
        <v>3.22</v>
      </c>
      <c r="H40" s="136">
        <v>80</v>
      </c>
      <c r="I40" s="136">
        <v>4.2300000000000004</v>
      </c>
      <c r="J40" s="136">
        <v>3.38</v>
      </c>
      <c r="K40" s="136">
        <v>79.91</v>
      </c>
      <c r="L40" s="139"/>
    </row>
    <row r="41" spans="1:13" s="67" customFormat="1" ht="27.95" customHeight="1" x14ac:dyDescent="0.25">
      <c r="A41" s="133"/>
      <c r="B41" s="140" t="s">
        <v>26</v>
      </c>
      <c r="C41" s="137">
        <v>44.39</v>
      </c>
      <c r="D41" s="137">
        <v>28.6</v>
      </c>
      <c r="E41" s="137">
        <v>64.42</v>
      </c>
      <c r="F41" s="137">
        <v>46.61</v>
      </c>
      <c r="G41" s="137">
        <v>32.549999999999997</v>
      </c>
      <c r="H41" s="137">
        <v>69.819999999999993</v>
      </c>
      <c r="I41" s="137">
        <v>48.94</v>
      </c>
      <c r="J41" s="137">
        <v>33.880000000000003</v>
      </c>
      <c r="K41" s="137">
        <v>69.23</v>
      </c>
      <c r="L41" s="141"/>
    </row>
    <row r="42" spans="1:13" s="71" customFormat="1" ht="27.95" customHeight="1" x14ac:dyDescent="0.25">
      <c r="A42" s="134" t="s">
        <v>62</v>
      </c>
      <c r="B42" s="69" t="s">
        <v>31</v>
      </c>
      <c r="C42" s="135">
        <f>C43+C44</f>
        <v>77.28</v>
      </c>
      <c r="D42" s="135">
        <f>D43+D44</f>
        <v>34.799999999999997</v>
      </c>
      <c r="E42" s="135">
        <f t="shared" ref="E42:E47" si="6">D42/C42*100</f>
        <v>45.031055900621112</v>
      </c>
      <c r="F42" s="135">
        <f>F43+F44</f>
        <v>77.28</v>
      </c>
      <c r="G42" s="135">
        <f>G43+G44</f>
        <v>35.979999999999997</v>
      </c>
      <c r="H42" s="135">
        <f t="shared" ref="H42:H47" si="7">G42/F42*100</f>
        <v>46.55797101449275</v>
      </c>
      <c r="I42" s="135">
        <f>I43+I44</f>
        <v>77.28</v>
      </c>
      <c r="J42" s="135">
        <f>J43+J44</f>
        <v>55</v>
      </c>
      <c r="K42" s="135">
        <f t="shared" ref="K42:K47" si="8">J42/I42*100</f>
        <v>71.169772256728777</v>
      </c>
      <c r="L42" s="70" t="s">
        <v>289</v>
      </c>
    </row>
    <row r="43" spans="1:13" s="67" customFormat="1" ht="27.95" customHeight="1" x14ac:dyDescent="0.25">
      <c r="A43" s="132"/>
      <c r="B43" s="138" t="s">
        <v>27</v>
      </c>
      <c r="C43" s="136">
        <v>5.05</v>
      </c>
      <c r="D43" s="136">
        <v>4.1900000000000004</v>
      </c>
      <c r="E43" s="136">
        <f t="shared" si="6"/>
        <v>82.970297029702976</v>
      </c>
      <c r="F43" s="136">
        <v>5.05</v>
      </c>
      <c r="G43" s="136">
        <v>4.4400000000000004</v>
      </c>
      <c r="H43" s="136">
        <f t="shared" si="7"/>
        <v>87.920792079207928</v>
      </c>
      <c r="I43" s="136">
        <v>5.05</v>
      </c>
      <c r="J43" s="136">
        <v>4.8</v>
      </c>
      <c r="K43" s="136">
        <f t="shared" si="8"/>
        <v>95.049504950495049</v>
      </c>
      <c r="L43" s="139"/>
    </row>
    <row r="44" spans="1:13" s="67" customFormat="1" ht="27.95" customHeight="1" x14ac:dyDescent="0.25">
      <c r="A44" s="133"/>
      <c r="B44" s="140" t="s">
        <v>26</v>
      </c>
      <c r="C44" s="137">
        <v>72.23</v>
      </c>
      <c r="D44" s="137">
        <v>30.61</v>
      </c>
      <c r="E44" s="137">
        <f t="shared" si="6"/>
        <v>42.378513083206421</v>
      </c>
      <c r="F44" s="137">
        <v>72.23</v>
      </c>
      <c r="G44" s="137">
        <v>31.54</v>
      </c>
      <c r="H44" s="137">
        <f t="shared" si="7"/>
        <v>43.666066731275087</v>
      </c>
      <c r="I44" s="137">
        <v>72.23</v>
      </c>
      <c r="J44" s="137">
        <v>50.2</v>
      </c>
      <c r="K44" s="137">
        <f t="shared" si="8"/>
        <v>69.500207669943237</v>
      </c>
      <c r="L44" s="141"/>
    </row>
    <row r="45" spans="1:13" s="71" customFormat="1" ht="27.95" customHeight="1" x14ac:dyDescent="0.25">
      <c r="A45" s="134" t="s">
        <v>63</v>
      </c>
      <c r="B45" s="69" t="s">
        <v>30</v>
      </c>
      <c r="C45" s="135">
        <v>47.5</v>
      </c>
      <c r="D45" s="135">
        <v>38</v>
      </c>
      <c r="E45" s="135">
        <f t="shared" si="6"/>
        <v>80</v>
      </c>
      <c r="F45" s="135">
        <v>49.6</v>
      </c>
      <c r="G45" s="135">
        <v>42.2</v>
      </c>
      <c r="H45" s="135">
        <f t="shared" si="7"/>
        <v>85.08064516129032</v>
      </c>
      <c r="I45" s="135">
        <v>51.5</v>
      </c>
      <c r="J45" s="135">
        <v>44.8</v>
      </c>
      <c r="K45" s="135">
        <f t="shared" si="8"/>
        <v>86.990291262135926</v>
      </c>
      <c r="L45" s="70"/>
    </row>
    <row r="46" spans="1:13" s="67" customFormat="1" ht="27.95" customHeight="1" x14ac:dyDescent="0.25">
      <c r="A46" s="132"/>
      <c r="B46" s="138" t="s">
        <v>27</v>
      </c>
      <c r="C46" s="136">
        <v>7.2</v>
      </c>
      <c r="D46" s="136">
        <v>6.48</v>
      </c>
      <c r="E46" s="136">
        <f t="shared" si="6"/>
        <v>90</v>
      </c>
      <c r="F46" s="136">
        <v>7.5</v>
      </c>
      <c r="G46" s="136">
        <v>7</v>
      </c>
      <c r="H46" s="136">
        <f t="shared" si="7"/>
        <v>93.333333333333329</v>
      </c>
      <c r="I46" s="136">
        <v>7.8</v>
      </c>
      <c r="J46" s="136">
        <v>7.4</v>
      </c>
      <c r="K46" s="136">
        <f t="shared" si="8"/>
        <v>94.871794871794876</v>
      </c>
      <c r="L46" s="139"/>
    </row>
    <row r="47" spans="1:13" s="67" customFormat="1" ht="27.95" customHeight="1" x14ac:dyDescent="0.25">
      <c r="A47" s="133"/>
      <c r="B47" s="140" t="s">
        <v>26</v>
      </c>
      <c r="C47" s="137">
        <f>C45-C46</f>
        <v>40.299999999999997</v>
      </c>
      <c r="D47" s="137">
        <f>D45-D46</f>
        <v>31.52</v>
      </c>
      <c r="E47" s="137">
        <f t="shared" si="6"/>
        <v>78.213399503722087</v>
      </c>
      <c r="F47" s="137">
        <f>F45-F46</f>
        <v>42.1</v>
      </c>
      <c r="G47" s="137">
        <f>G45-G46</f>
        <v>35.200000000000003</v>
      </c>
      <c r="H47" s="137">
        <f t="shared" si="7"/>
        <v>83.610451306413296</v>
      </c>
      <c r="I47" s="137">
        <f>I45-I46</f>
        <v>43.7</v>
      </c>
      <c r="J47" s="137">
        <f>J45-J46</f>
        <v>37.4</v>
      </c>
      <c r="K47" s="137">
        <f t="shared" si="8"/>
        <v>85.583524027459944</v>
      </c>
      <c r="L47" s="141"/>
    </row>
    <row r="48" spans="1:13" s="3" customFormat="1" ht="21" customHeight="1" x14ac:dyDescent="0.25">
      <c r="B48" s="21"/>
      <c r="I48" s="147"/>
      <c r="K48" s="21"/>
      <c r="M48" s="21"/>
    </row>
    <row r="49" spans="2:13" s="3" customFormat="1" ht="21" customHeight="1" x14ac:dyDescent="0.25">
      <c r="B49" s="206" t="s">
        <v>1499</v>
      </c>
      <c r="I49" s="147"/>
      <c r="K49" s="21"/>
      <c r="M49" s="21"/>
    </row>
  </sheetData>
  <autoFilter ref="A5:L47"/>
  <mergeCells count="11">
    <mergeCell ref="A7:B7"/>
    <mergeCell ref="A8:B8"/>
    <mergeCell ref="A6:B6"/>
    <mergeCell ref="A1:L1"/>
    <mergeCell ref="A4:A5"/>
    <mergeCell ref="B4:B5"/>
    <mergeCell ref="C4:E4"/>
    <mergeCell ref="F4:H4"/>
    <mergeCell ref="I4:K4"/>
    <mergeCell ref="L4:L5"/>
    <mergeCell ref="A2:L2"/>
  </mergeCells>
  <printOptions horizontalCentered="1"/>
  <pageMargins left="0.39370078740157483" right="0.39370078740157483" top="0.39370078740157483" bottom="0.39370078740157483" header="0.31496062992125984" footer="0.11811023622047245"/>
  <pageSetup paperSize="9" scale="77" fitToHeight="1000" orientation="landscape" r:id="rId1"/>
  <ignoredErrors>
    <ignoredError sqref="H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L30"/>
  <sheetViews>
    <sheetView view="pageBreakPreview" zoomScale="70" zoomScaleNormal="70" zoomScaleSheetLayoutView="70" workbookViewId="0">
      <pane xSplit="2" ySplit="4" topLeftCell="C5"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9.140625" style="3" customWidth="1"/>
    <col min="2" max="2" width="72" style="85" customWidth="1"/>
    <col min="3" max="3" width="89.28515625" style="347" customWidth="1"/>
    <col min="4" max="4" width="41.85546875" style="347" customWidth="1"/>
    <col min="5" max="5" width="16.42578125" style="72" customWidth="1"/>
    <col min="6" max="256" width="9.140625" style="3"/>
    <col min="257" max="257" width="9.140625" style="3" customWidth="1"/>
    <col min="258" max="258" width="74.85546875" style="3" customWidth="1"/>
    <col min="259" max="259" width="46.85546875" style="3" customWidth="1"/>
    <col min="260" max="260" width="24" style="3" customWidth="1"/>
    <col min="261" max="261" width="16.42578125" style="3" customWidth="1"/>
    <col min="262" max="512" width="9.140625" style="3"/>
    <col min="513" max="513" width="9.140625" style="3" customWidth="1"/>
    <col min="514" max="514" width="74.85546875" style="3" customWidth="1"/>
    <col min="515" max="515" width="46.85546875" style="3" customWidth="1"/>
    <col min="516" max="516" width="24" style="3" customWidth="1"/>
    <col min="517" max="517" width="16.42578125" style="3" customWidth="1"/>
    <col min="518" max="768" width="9.140625" style="3"/>
    <col min="769" max="769" width="9.140625" style="3" customWidth="1"/>
    <col min="770" max="770" width="74.85546875" style="3" customWidth="1"/>
    <col min="771" max="771" width="46.85546875" style="3" customWidth="1"/>
    <col min="772" max="772" width="24" style="3" customWidth="1"/>
    <col min="773" max="773" width="16.42578125" style="3" customWidth="1"/>
    <col min="774" max="1024" width="9.140625" style="3"/>
    <col min="1025" max="1025" width="9.140625" style="3" customWidth="1"/>
    <col min="1026" max="1026" width="74.85546875" style="3" customWidth="1"/>
    <col min="1027" max="1027" width="46.85546875" style="3" customWidth="1"/>
    <col min="1028" max="1028" width="24" style="3" customWidth="1"/>
    <col min="1029" max="1029" width="16.42578125" style="3" customWidth="1"/>
    <col min="1030" max="1280" width="9.140625" style="3"/>
    <col min="1281" max="1281" width="9.140625" style="3" customWidth="1"/>
    <col min="1282" max="1282" width="74.85546875" style="3" customWidth="1"/>
    <col min="1283" max="1283" width="46.85546875" style="3" customWidth="1"/>
    <col min="1284" max="1284" width="24" style="3" customWidth="1"/>
    <col min="1285" max="1285" width="16.42578125" style="3" customWidth="1"/>
    <col min="1286" max="1536" width="9.140625" style="3"/>
    <col min="1537" max="1537" width="9.140625" style="3" customWidth="1"/>
    <col min="1538" max="1538" width="74.85546875" style="3" customWidth="1"/>
    <col min="1539" max="1539" width="46.85546875" style="3" customWidth="1"/>
    <col min="1540" max="1540" width="24" style="3" customWidth="1"/>
    <col min="1541" max="1541" width="16.42578125" style="3" customWidth="1"/>
    <col min="1542" max="1792" width="9.140625" style="3"/>
    <col min="1793" max="1793" width="9.140625" style="3" customWidth="1"/>
    <col min="1794" max="1794" width="74.85546875" style="3" customWidth="1"/>
    <col min="1795" max="1795" width="46.85546875" style="3" customWidth="1"/>
    <col min="1796" max="1796" width="24" style="3" customWidth="1"/>
    <col min="1797" max="1797" width="16.42578125" style="3" customWidth="1"/>
    <col min="1798" max="2048" width="9.140625" style="3"/>
    <col min="2049" max="2049" width="9.140625" style="3" customWidth="1"/>
    <col min="2050" max="2050" width="74.85546875" style="3" customWidth="1"/>
    <col min="2051" max="2051" width="46.85546875" style="3" customWidth="1"/>
    <col min="2052" max="2052" width="24" style="3" customWidth="1"/>
    <col min="2053" max="2053" width="16.42578125" style="3" customWidth="1"/>
    <col min="2054" max="2304" width="9.140625" style="3"/>
    <col min="2305" max="2305" width="9.140625" style="3" customWidth="1"/>
    <col min="2306" max="2306" width="74.85546875" style="3" customWidth="1"/>
    <col min="2307" max="2307" width="46.85546875" style="3" customWidth="1"/>
    <col min="2308" max="2308" width="24" style="3" customWidth="1"/>
    <col min="2309" max="2309" width="16.42578125" style="3" customWidth="1"/>
    <col min="2310" max="2560" width="9.140625" style="3"/>
    <col min="2561" max="2561" width="9.140625" style="3" customWidth="1"/>
    <col min="2562" max="2562" width="74.85546875" style="3" customWidth="1"/>
    <col min="2563" max="2563" width="46.85546875" style="3" customWidth="1"/>
    <col min="2564" max="2564" width="24" style="3" customWidth="1"/>
    <col min="2565" max="2565" width="16.42578125" style="3" customWidth="1"/>
    <col min="2566" max="2816" width="9.140625" style="3"/>
    <col min="2817" max="2817" width="9.140625" style="3" customWidth="1"/>
    <col min="2818" max="2818" width="74.85546875" style="3" customWidth="1"/>
    <col min="2819" max="2819" width="46.85546875" style="3" customWidth="1"/>
    <col min="2820" max="2820" width="24" style="3" customWidth="1"/>
    <col min="2821" max="2821" width="16.42578125" style="3" customWidth="1"/>
    <col min="2822" max="3072" width="9.140625" style="3"/>
    <col min="3073" max="3073" width="9.140625" style="3" customWidth="1"/>
    <col min="3074" max="3074" width="74.85546875" style="3" customWidth="1"/>
    <col min="3075" max="3075" width="46.85546875" style="3" customWidth="1"/>
    <col min="3076" max="3076" width="24" style="3" customWidth="1"/>
    <col min="3077" max="3077" width="16.42578125" style="3" customWidth="1"/>
    <col min="3078" max="3328" width="9.140625" style="3"/>
    <col min="3329" max="3329" width="9.140625" style="3" customWidth="1"/>
    <col min="3330" max="3330" width="74.85546875" style="3" customWidth="1"/>
    <col min="3331" max="3331" width="46.85546875" style="3" customWidth="1"/>
    <col min="3332" max="3332" width="24" style="3" customWidth="1"/>
    <col min="3333" max="3333" width="16.42578125" style="3" customWidth="1"/>
    <col min="3334" max="3584" width="9.140625" style="3"/>
    <col min="3585" max="3585" width="9.140625" style="3" customWidth="1"/>
    <col min="3586" max="3586" width="74.85546875" style="3" customWidth="1"/>
    <col min="3587" max="3587" width="46.85546875" style="3" customWidth="1"/>
    <col min="3588" max="3588" width="24" style="3" customWidth="1"/>
    <col min="3589" max="3589" width="16.42578125" style="3" customWidth="1"/>
    <col min="3590" max="3840" width="9.140625" style="3"/>
    <col min="3841" max="3841" width="9.140625" style="3" customWidth="1"/>
    <col min="3842" max="3842" width="74.85546875" style="3" customWidth="1"/>
    <col min="3843" max="3843" width="46.85546875" style="3" customWidth="1"/>
    <col min="3844" max="3844" width="24" style="3" customWidth="1"/>
    <col min="3845" max="3845" width="16.42578125" style="3" customWidth="1"/>
    <col min="3846" max="4096" width="9.140625" style="3"/>
    <col min="4097" max="4097" width="9.140625" style="3" customWidth="1"/>
    <col min="4098" max="4098" width="74.85546875" style="3" customWidth="1"/>
    <col min="4099" max="4099" width="46.85546875" style="3" customWidth="1"/>
    <col min="4100" max="4100" width="24" style="3" customWidth="1"/>
    <col min="4101" max="4101" width="16.42578125" style="3" customWidth="1"/>
    <col min="4102" max="4352" width="9.140625" style="3"/>
    <col min="4353" max="4353" width="9.140625" style="3" customWidth="1"/>
    <col min="4354" max="4354" width="74.85546875" style="3" customWidth="1"/>
    <col min="4355" max="4355" width="46.85546875" style="3" customWidth="1"/>
    <col min="4356" max="4356" width="24" style="3" customWidth="1"/>
    <col min="4357" max="4357" width="16.42578125" style="3" customWidth="1"/>
    <col min="4358" max="4608" width="9.140625" style="3"/>
    <col min="4609" max="4609" width="9.140625" style="3" customWidth="1"/>
    <col min="4610" max="4610" width="74.85546875" style="3" customWidth="1"/>
    <col min="4611" max="4611" width="46.85546875" style="3" customWidth="1"/>
    <col min="4612" max="4612" width="24" style="3" customWidth="1"/>
    <col min="4613" max="4613" width="16.42578125" style="3" customWidth="1"/>
    <col min="4614" max="4864" width="9.140625" style="3"/>
    <col min="4865" max="4865" width="9.140625" style="3" customWidth="1"/>
    <col min="4866" max="4866" width="74.85546875" style="3" customWidth="1"/>
    <col min="4867" max="4867" width="46.85546875" style="3" customWidth="1"/>
    <col min="4868" max="4868" width="24" style="3" customWidth="1"/>
    <col min="4869" max="4869" width="16.42578125" style="3" customWidth="1"/>
    <col min="4870" max="5120" width="9.140625" style="3"/>
    <col min="5121" max="5121" width="9.140625" style="3" customWidth="1"/>
    <col min="5122" max="5122" width="74.85546875" style="3" customWidth="1"/>
    <col min="5123" max="5123" width="46.85546875" style="3" customWidth="1"/>
    <col min="5124" max="5124" width="24" style="3" customWidth="1"/>
    <col min="5125" max="5125" width="16.42578125" style="3" customWidth="1"/>
    <col min="5126" max="5376" width="9.140625" style="3"/>
    <col min="5377" max="5377" width="9.140625" style="3" customWidth="1"/>
    <col min="5378" max="5378" width="74.85546875" style="3" customWidth="1"/>
    <col min="5379" max="5379" width="46.85546875" style="3" customWidth="1"/>
    <col min="5380" max="5380" width="24" style="3" customWidth="1"/>
    <col min="5381" max="5381" width="16.42578125" style="3" customWidth="1"/>
    <col min="5382" max="5632" width="9.140625" style="3"/>
    <col min="5633" max="5633" width="9.140625" style="3" customWidth="1"/>
    <col min="5634" max="5634" width="74.85546875" style="3" customWidth="1"/>
    <col min="5635" max="5635" width="46.85546875" style="3" customWidth="1"/>
    <col min="5636" max="5636" width="24" style="3" customWidth="1"/>
    <col min="5637" max="5637" width="16.42578125" style="3" customWidth="1"/>
    <col min="5638" max="5888" width="9.140625" style="3"/>
    <col min="5889" max="5889" width="9.140625" style="3" customWidth="1"/>
    <col min="5890" max="5890" width="74.85546875" style="3" customWidth="1"/>
    <col min="5891" max="5891" width="46.85546875" style="3" customWidth="1"/>
    <col min="5892" max="5892" width="24" style="3" customWidth="1"/>
    <col min="5893" max="5893" width="16.42578125" style="3" customWidth="1"/>
    <col min="5894" max="6144" width="9.140625" style="3"/>
    <col min="6145" max="6145" width="9.140625" style="3" customWidth="1"/>
    <col min="6146" max="6146" width="74.85546875" style="3" customWidth="1"/>
    <col min="6147" max="6147" width="46.85546875" style="3" customWidth="1"/>
    <col min="6148" max="6148" width="24" style="3" customWidth="1"/>
    <col min="6149" max="6149" width="16.42578125" style="3" customWidth="1"/>
    <col min="6150" max="6400" width="9.140625" style="3"/>
    <col min="6401" max="6401" width="9.140625" style="3" customWidth="1"/>
    <col min="6402" max="6402" width="74.85546875" style="3" customWidth="1"/>
    <col min="6403" max="6403" width="46.85546875" style="3" customWidth="1"/>
    <col min="6404" max="6404" width="24" style="3" customWidth="1"/>
    <col min="6405" max="6405" width="16.42578125" style="3" customWidth="1"/>
    <col min="6406" max="6656" width="9.140625" style="3"/>
    <col min="6657" max="6657" width="9.140625" style="3" customWidth="1"/>
    <col min="6658" max="6658" width="74.85546875" style="3" customWidth="1"/>
    <col min="6659" max="6659" width="46.85546875" style="3" customWidth="1"/>
    <col min="6660" max="6660" width="24" style="3" customWidth="1"/>
    <col min="6661" max="6661" width="16.42578125" style="3" customWidth="1"/>
    <col min="6662" max="6912" width="9.140625" style="3"/>
    <col min="6913" max="6913" width="9.140625" style="3" customWidth="1"/>
    <col min="6914" max="6914" width="74.85546875" style="3" customWidth="1"/>
    <col min="6915" max="6915" width="46.85546875" style="3" customWidth="1"/>
    <col min="6916" max="6916" width="24" style="3" customWidth="1"/>
    <col min="6917" max="6917" width="16.42578125" style="3" customWidth="1"/>
    <col min="6918" max="7168" width="9.140625" style="3"/>
    <col min="7169" max="7169" width="9.140625" style="3" customWidth="1"/>
    <col min="7170" max="7170" width="74.85546875" style="3" customWidth="1"/>
    <col min="7171" max="7171" width="46.85546875" style="3" customWidth="1"/>
    <col min="7172" max="7172" width="24" style="3" customWidth="1"/>
    <col min="7173" max="7173" width="16.42578125" style="3" customWidth="1"/>
    <col min="7174" max="7424" width="9.140625" style="3"/>
    <col min="7425" max="7425" width="9.140625" style="3" customWidth="1"/>
    <col min="7426" max="7426" width="74.85546875" style="3" customWidth="1"/>
    <col min="7427" max="7427" width="46.85546875" style="3" customWidth="1"/>
    <col min="7428" max="7428" width="24" style="3" customWidth="1"/>
    <col min="7429" max="7429" width="16.42578125" style="3" customWidth="1"/>
    <col min="7430" max="7680" width="9.140625" style="3"/>
    <col min="7681" max="7681" width="9.140625" style="3" customWidth="1"/>
    <col min="7682" max="7682" width="74.85546875" style="3" customWidth="1"/>
    <col min="7683" max="7683" width="46.85546875" style="3" customWidth="1"/>
    <col min="7684" max="7684" width="24" style="3" customWidth="1"/>
    <col min="7685" max="7685" width="16.42578125" style="3" customWidth="1"/>
    <col min="7686" max="7936" width="9.140625" style="3"/>
    <col min="7937" max="7937" width="9.140625" style="3" customWidth="1"/>
    <col min="7938" max="7938" width="74.85546875" style="3" customWidth="1"/>
    <col min="7939" max="7939" width="46.85546875" style="3" customWidth="1"/>
    <col min="7940" max="7940" width="24" style="3" customWidth="1"/>
    <col min="7941" max="7941" width="16.42578125" style="3" customWidth="1"/>
    <col min="7942" max="8192" width="9.140625" style="3"/>
    <col min="8193" max="8193" width="9.140625" style="3" customWidth="1"/>
    <col min="8194" max="8194" width="74.85546875" style="3" customWidth="1"/>
    <col min="8195" max="8195" width="46.85546875" style="3" customWidth="1"/>
    <col min="8196" max="8196" width="24" style="3" customWidth="1"/>
    <col min="8197" max="8197" width="16.42578125" style="3" customWidth="1"/>
    <col min="8198" max="8448" width="9.140625" style="3"/>
    <col min="8449" max="8449" width="9.140625" style="3" customWidth="1"/>
    <col min="8450" max="8450" width="74.85546875" style="3" customWidth="1"/>
    <col min="8451" max="8451" width="46.85546875" style="3" customWidth="1"/>
    <col min="8452" max="8452" width="24" style="3" customWidth="1"/>
    <col min="8453" max="8453" width="16.42578125" style="3" customWidth="1"/>
    <col min="8454" max="8704" width="9.140625" style="3"/>
    <col min="8705" max="8705" width="9.140625" style="3" customWidth="1"/>
    <col min="8706" max="8706" width="74.85546875" style="3" customWidth="1"/>
    <col min="8707" max="8707" width="46.85546875" style="3" customWidth="1"/>
    <col min="8708" max="8708" width="24" style="3" customWidth="1"/>
    <col min="8709" max="8709" width="16.42578125" style="3" customWidth="1"/>
    <col min="8710" max="8960" width="9.140625" style="3"/>
    <col min="8961" max="8961" width="9.140625" style="3" customWidth="1"/>
    <col min="8962" max="8962" width="74.85546875" style="3" customWidth="1"/>
    <col min="8963" max="8963" width="46.85546875" style="3" customWidth="1"/>
    <col min="8964" max="8964" width="24" style="3" customWidth="1"/>
    <col min="8965" max="8965" width="16.42578125" style="3" customWidth="1"/>
    <col min="8966" max="9216" width="9.140625" style="3"/>
    <col min="9217" max="9217" width="9.140625" style="3" customWidth="1"/>
    <col min="9218" max="9218" width="74.85546875" style="3" customWidth="1"/>
    <col min="9219" max="9219" width="46.85546875" style="3" customWidth="1"/>
    <col min="9220" max="9220" width="24" style="3" customWidth="1"/>
    <col min="9221" max="9221" width="16.42578125" style="3" customWidth="1"/>
    <col min="9222" max="9472" width="9.140625" style="3"/>
    <col min="9473" max="9473" width="9.140625" style="3" customWidth="1"/>
    <col min="9474" max="9474" width="74.85546875" style="3" customWidth="1"/>
    <col min="9475" max="9475" width="46.85546875" style="3" customWidth="1"/>
    <col min="9476" max="9476" width="24" style="3" customWidth="1"/>
    <col min="9477" max="9477" width="16.42578125" style="3" customWidth="1"/>
    <col min="9478" max="9728" width="9.140625" style="3"/>
    <col min="9729" max="9729" width="9.140625" style="3" customWidth="1"/>
    <col min="9730" max="9730" width="74.85546875" style="3" customWidth="1"/>
    <col min="9731" max="9731" width="46.85546875" style="3" customWidth="1"/>
    <col min="9732" max="9732" width="24" style="3" customWidth="1"/>
    <col min="9733" max="9733" width="16.42578125" style="3" customWidth="1"/>
    <col min="9734" max="9984" width="9.140625" style="3"/>
    <col min="9985" max="9985" width="9.140625" style="3" customWidth="1"/>
    <col min="9986" max="9986" width="74.85546875" style="3" customWidth="1"/>
    <col min="9987" max="9987" width="46.85546875" style="3" customWidth="1"/>
    <col min="9988" max="9988" width="24" style="3" customWidth="1"/>
    <col min="9989" max="9989" width="16.42578125" style="3" customWidth="1"/>
    <col min="9990" max="10240" width="9.140625" style="3"/>
    <col min="10241" max="10241" width="9.140625" style="3" customWidth="1"/>
    <col min="10242" max="10242" width="74.85546875" style="3" customWidth="1"/>
    <col min="10243" max="10243" width="46.85546875" style="3" customWidth="1"/>
    <col min="10244" max="10244" width="24" style="3" customWidth="1"/>
    <col min="10245" max="10245" width="16.42578125" style="3" customWidth="1"/>
    <col min="10246" max="10496" width="9.140625" style="3"/>
    <col min="10497" max="10497" width="9.140625" style="3" customWidth="1"/>
    <col min="10498" max="10498" width="74.85546875" style="3" customWidth="1"/>
    <col min="10499" max="10499" width="46.85546875" style="3" customWidth="1"/>
    <col min="10500" max="10500" width="24" style="3" customWidth="1"/>
    <col min="10501" max="10501" width="16.42578125" style="3" customWidth="1"/>
    <col min="10502" max="10752" width="9.140625" style="3"/>
    <col min="10753" max="10753" width="9.140625" style="3" customWidth="1"/>
    <col min="10754" max="10754" width="74.85546875" style="3" customWidth="1"/>
    <col min="10755" max="10755" width="46.85546875" style="3" customWidth="1"/>
    <col min="10756" max="10756" width="24" style="3" customWidth="1"/>
    <col min="10757" max="10757" width="16.42578125" style="3" customWidth="1"/>
    <col min="10758" max="11008" width="9.140625" style="3"/>
    <col min="11009" max="11009" width="9.140625" style="3" customWidth="1"/>
    <col min="11010" max="11010" width="74.85546875" style="3" customWidth="1"/>
    <col min="11011" max="11011" width="46.85546875" style="3" customWidth="1"/>
    <col min="11012" max="11012" width="24" style="3" customWidth="1"/>
    <col min="11013" max="11013" width="16.42578125" style="3" customWidth="1"/>
    <col min="11014" max="11264" width="9.140625" style="3"/>
    <col min="11265" max="11265" width="9.140625" style="3" customWidth="1"/>
    <col min="11266" max="11266" width="74.85546875" style="3" customWidth="1"/>
    <col min="11267" max="11267" width="46.85546875" style="3" customWidth="1"/>
    <col min="11268" max="11268" width="24" style="3" customWidth="1"/>
    <col min="11269" max="11269" width="16.42578125" style="3" customWidth="1"/>
    <col min="11270" max="11520" width="9.140625" style="3"/>
    <col min="11521" max="11521" width="9.140625" style="3" customWidth="1"/>
    <col min="11522" max="11522" width="74.85546875" style="3" customWidth="1"/>
    <col min="11523" max="11523" width="46.85546875" style="3" customWidth="1"/>
    <col min="11524" max="11524" width="24" style="3" customWidth="1"/>
    <col min="11525" max="11525" width="16.42578125" style="3" customWidth="1"/>
    <col min="11526" max="11776" width="9.140625" style="3"/>
    <col min="11777" max="11777" width="9.140625" style="3" customWidth="1"/>
    <col min="11778" max="11778" width="74.85546875" style="3" customWidth="1"/>
    <col min="11779" max="11779" width="46.85546875" style="3" customWidth="1"/>
    <col min="11780" max="11780" width="24" style="3" customWidth="1"/>
    <col min="11781" max="11781" width="16.42578125" style="3" customWidth="1"/>
    <col min="11782" max="12032" width="9.140625" style="3"/>
    <col min="12033" max="12033" width="9.140625" style="3" customWidth="1"/>
    <col min="12034" max="12034" width="74.85546875" style="3" customWidth="1"/>
    <col min="12035" max="12035" width="46.85546875" style="3" customWidth="1"/>
    <col min="12036" max="12036" width="24" style="3" customWidth="1"/>
    <col min="12037" max="12037" width="16.42578125" style="3" customWidth="1"/>
    <col min="12038" max="12288" width="9.140625" style="3"/>
    <col min="12289" max="12289" width="9.140625" style="3" customWidth="1"/>
    <col min="12290" max="12290" width="74.85546875" style="3" customWidth="1"/>
    <col min="12291" max="12291" width="46.85546875" style="3" customWidth="1"/>
    <col min="12292" max="12292" width="24" style="3" customWidth="1"/>
    <col min="12293" max="12293" width="16.42578125" style="3" customWidth="1"/>
    <col min="12294" max="12544" width="9.140625" style="3"/>
    <col min="12545" max="12545" width="9.140625" style="3" customWidth="1"/>
    <col min="12546" max="12546" width="74.85546875" style="3" customWidth="1"/>
    <col min="12547" max="12547" width="46.85546875" style="3" customWidth="1"/>
    <col min="12548" max="12548" width="24" style="3" customWidth="1"/>
    <col min="12549" max="12549" width="16.42578125" style="3" customWidth="1"/>
    <col min="12550" max="12800" width="9.140625" style="3"/>
    <col min="12801" max="12801" width="9.140625" style="3" customWidth="1"/>
    <col min="12802" max="12802" width="74.85546875" style="3" customWidth="1"/>
    <col min="12803" max="12803" width="46.85546875" style="3" customWidth="1"/>
    <col min="12804" max="12804" width="24" style="3" customWidth="1"/>
    <col min="12805" max="12805" width="16.42578125" style="3" customWidth="1"/>
    <col min="12806" max="13056" width="9.140625" style="3"/>
    <col min="13057" max="13057" width="9.140625" style="3" customWidth="1"/>
    <col min="13058" max="13058" width="74.85546875" style="3" customWidth="1"/>
    <col min="13059" max="13059" width="46.85546875" style="3" customWidth="1"/>
    <col min="13060" max="13060" width="24" style="3" customWidth="1"/>
    <col min="13061" max="13061" width="16.42578125" style="3" customWidth="1"/>
    <col min="13062" max="13312" width="9.140625" style="3"/>
    <col min="13313" max="13313" width="9.140625" style="3" customWidth="1"/>
    <col min="13314" max="13314" width="74.85546875" style="3" customWidth="1"/>
    <col min="13315" max="13315" width="46.85546875" style="3" customWidth="1"/>
    <col min="13316" max="13316" width="24" style="3" customWidth="1"/>
    <col min="13317" max="13317" width="16.42578125" style="3" customWidth="1"/>
    <col min="13318" max="13568" width="9.140625" style="3"/>
    <col min="13569" max="13569" width="9.140625" style="3" customWidth="1"/>
    <col min="13570" max="13570" width="74.85546875" style="3" customWidth="1"/>
    <col min="13571" max="13571" width="46.85546875" style="3" customWidth="1"/>
    <col min="13572" max="13572" width="24" style="3" customWidth="1"/>
    <col min="13573" max="13573" width="16.42578125" style="3" customWidth="1"/>
    <col min="13574" max="13824" width="9.140625" style="3"/>
    <col min="13825" max="13825" width="9.140625" style="3" customWidth="1"/>
    <col min="13826" max="13826" width="74.85546875" style="3" customWidth="1"/>
    <col min="13827" max="13827" width="46.85546875" style="3" customWidth="1"/>
    <col min="13828" max="13828" width="24" style="3" customWidth="1"/>
    <col min="13829" max="13829" width="16.42578125" style="3" customWidth="1"/>
    <col min="13830" max="14080" width="9.140625" style="3"/>
    <col min="14081" max="14081" width="9.140625" style="3" customWidth="1"/>
    <col min="14082" max="14082" width="74.85546875" style="3" customWidth="1"/>
    <col min="14083" max="14083" width="46.85546875" style="3" customWidth="1"/>
    <col min="14084" max="14084" width="24" style="3" customWidth="1"/>
    <col min="14085" max="14085" width="16.42578125" style="3" customWidth="1"/>
    <col min="14086" max="14336" width="9.140625" style="3"/>
    <col min="14337" max="14337" width="9.140625" style="3" customWidth="1"/>
    <col min="14338" max="14338" width="74.85546875" style="3" customWidth="1"/>
    <col min="14339" max="14339" width="46.85546875" style="3" customWidth="1"/>
    <col min="14340" max="14340" width="24" style="3" customWidth="1"/>
    <col min="14341" max="14341" width="16.42578125" style="3" customWidth="1"/>
    <col min="14342" max="14592" width="9.140625" style="3"/>
    <col min="14593" max="14593" width="9.140625" style="3" customWidth="1"/>
    <col min="14594" max="14594" width="74.85546875" style="3" customWidth="1"/>
    <col min="14595" max="14595" width="46.85546875" style="3" customWidth="1"/>
    <col min="14596" max="14596" width="24" style="3" customWidth="1"/>
    <col min="14597" max="14597" width="16.42578125" style="3" customWidth="1"/>
    <col min="14598" max="14848" width="9.140625" style="3"/>
    <col min="14849" max="14849" width="9.140625" style="3" customWidth="1"/>
    <col min="14850" max="14850" width="74.85546875" style="3" customWidth="1"/>
    <col min="14851" max="14851" width="46.85546875" style="3" customWidth="1"/>
    <col min="14852" max="14852" width="24" style="3" customWidth="1"/>
    <col min="14853" max="14853" width="16.42578125" style="3" customWidth="1"/>
    <col min="14854" max="15104" width="9.140625" style="3"/>
    <col min="15105" max="15105" width="9.140625" style="3" customWidth="1"/>
    <col min="15106" max="15106" width="74.85546875" style="3" customWidth="1"/>
    <col min="15107" max="15107" width="46.85546875" style="3" customWidth="1"/>
    <col min="15108" max="15108" width="24" style="3" customWidth="1"/>
    <col min="15109" max="15109" width="16.42578125" style="3" customWidth="1"/>
    <col min="15110" max="15360" width="9.140625" style="3"/>
    <col min="15361" max="15361" width="9.140625" style="3" customWidth="1"/>
    <col min="15362" max="15362" width="74.85546875" style="3" customWidth="1"/>
    <col min="15363" max="15363" width="46.85546875" style="3" customWidth="1"/>
    <col min="15364" max="15364" width="24" style="3" customWidth="1"/>
    <col min="15365" max="15365" width="16.42578125" style="3" customWidth="1"/>
    <col min="15366" max="15616" width="9.140625" style="3"/>
    <col min="15617" max="15617" width="9.140625" style="3" customWidth="1"/>
    <col min="15618" max="15618" width="74.85546875" style="3" customWidth="1"/>
    <col min="15619" max="15619" width="46.85546875" style="3" customWidth="1"/>
    <col min="15620" max="15620" width="24" style="3" customWidth="1"/>
    <col min="15621" max="15621" width="16.42578125" style="3" customWidth="1"/>
    <col min="15622" max="15872" width="9.140625" style="3"/>
    <col min="15873" max="15873" width="9.140625" style="3" customWidth="1"/>
    <col min="15874" max="15874" width="74.85546875" style="3" customWidth="1"/>
    <col min="15875" max="15875" width="46.85546875" style="3" customWidth="1"/>
    <col min="15876" max="15876" width="24" style="3" customWidth="1"/>
    <col min="15877" max="15877" width="16.42578125" style="3" customWidth="1"/>
    <col min="15878" max="16128" width="9.140625" style="3"/>
    <col min="16129" max="16129" width="9.140625" style="3" customWidth="1"/>
    <col min="16130" max="16130" width="74.85546875" style="3" customWidth="1"/>
    <col min="16131" max="16131" width="46.85546875" style="3" customWidth="1"/>
    <col min="16132" max="16132" width="24" style="3" customWidth="1"/>
    <col min="16133" max="16133" width="16.42578125" style="3" customWidth="1"/>
    <col min="16134" max="16384" width="9.140625" style="3"/>
  </cols>
  <sheetData>
    <row r="1" spans="1:5" ht="24.95" customHeight="1" x14ac:dyDescent="0.25">
      <c r="A1" s="899" t="s">
        <v>1682</v>
      </c>
      <c r="B1" s="899"/>
      <c r="C1" s="899"/>
      <c r="D1" s="899"/>
      <c r="E1" s="899"/>
    </row>
    <row r="2" spans="1:5" s="131" customFormat="1" ht="26.25" customHeight="1" x14ac:dyDescent="0.25">
      <c r="A2" s="900" t="s">
        <v>4059</v>
      </c>
      <c r="B2" s="900"/>
      <c r="C2" s="900"/>
      <c r="D2" s="900"/>
      <c r="E2" s="900"/>
    </row>
    <row r="3" spans="1:5" ht="18.75" customHeight="1" x14ac:dyDescent="0.25">
      <c r="A3" s="8"/>
      <c r="B3" s="18"/>
      <c r="C3" s="233"/>
      <c r="D3" s="233"/>
      <c r="E3" s="8"/>
    </row>
    <row r="4" spans="1:5" s="63" customFormat="1" ht="44.25" customHeight="1" x14ac:dyDescent="0.25">
      <c r="A4" s="396" t="s">
        <v>6</v>
      </c>
      <c r="B4" s="396" t="s">
        <v>1181</v>
      </c>
      <c r="C4" s="396" t="s">
        <v>1182</v>
      </c>
      <c r="D4" s="396" t="s">
        <v>1183</v>
      </c>
      <c r="E4" s="396" t="s">
        <v>7</v>
      </c>
    </row>
    <row r="5" spans="1:5" s="38" customFormat="1" ht="33.75" customHeight="1" x14ac:dyDescent="0.25">
      <c r="A5" s="234" t="s">
        <v>2</v>
      </c>
      <c r="B5" s="235" t="s">
        <v>1521</v>
      </c>
      <c r="C5" s="236"/>
      <c r="D5" s="236"/>
      <c r="E5" s="237"/>
    </row>
    <row r="6" spans="1:5" s="53" customFormat="1" ht="36.75" customHeight="1" outlineLevel="1" x14ac:dyDescent="0.25">
      <c r="A6" s="325">
        <v>1</v>
      </c>
      <c r="B6" s="326" t="s">
        <v>1522</v>
      </c>
      <c r="C6" s="327" t="s">
        <v>1487</v>
      </c>
      <c r="D6" s="327" t="s">
        <v>1487</v>
      </c>
      <c r="E6" s="901" t="s">
        <v>1523</v>
      </c>
    </row>
    <row r="7" spans="1:5" s="53" customFormat="1" ht="55.5" customHeight="1" outlineLevel="1" x14ac:dyDescent="0.25">
      <c r="A7" s="328">
        <v>2</v>
      </c>
      <c r="B7" s="329" t="s">
        <v>1524</v>
      </c>
      <c r="C7" s="330" t="s">
        <v>1487</v>
      </c>
      <c r="D7" s="330" t="s">
        <v>1487</v>
      </c>
      <c r="E7" s="902"/>
    </row>
    <row r="8" spans="1:5" s="53" customFormat="1" ht="60" customHeight="1" outlineLevel="1" x14ac:dyDescent="0.25">
      <c r="A8" s="337">
        <v>3</v>
      </c>
      <c r="B8" s="338" t="s">
        <v>1525</v>
      </c>
      <c r="C8" s="339" t="s">
        <v>1487</v>
      </c>
      <c r="D8" s="339" t="s">
        <v>1487</v>
      </c>
      <c r="E8" s="903"/>
    </row>
    <row r="9" spans="1:5" s="38" customFormat="1" ht="33.75" customHeight="1" x14ac:dyDescent="0.25">
      <c r="A9" s="234" t="s">
        <v>3</v>
      </c>
      <c r="B9" s="235" t="s">
        <v>1184</v>
      </c>
      <c r="C9" s="236"/>
      <c r="D9" s="236"/>
      <c r="E9" s="237"/>
    </row>
    <row r="10" spans="1:5" s="53" customFormat="1" ht="56.25" outlineLevel="1" x14ac:dyDescent="0.25">
      <c r="A10" s="340">
        <v>1</v>
      </c>
      <c r="B10" s="341" t="s">
        <v>1526</v>
      </c>
      <c r="C10" s="342" t="s">
        <v>1527</v>
      </c>
      <c r="D10" s="342" t="s">
        <v>1528</v>
      </c>
      <c r="E10" s="340"/>
    </row>
    <row r="11" spans="1:5" s="53" customFormat="1" ht="112.5" outlineLevel="1" x14ac:dyDescent="0.25">
      <c r="A11" s="328">
        <v>2</v>
      </c>
      <c r="B11" s="329" t="s">
        <v>1529</v>
      </c>
      <c r="C11" s="331" t="s">
        <v>1649</v>
      </c>
      <c r="D11" s="330" t="s">
        <v>1648</v>
      </c>
      <c r="E11" s="332"/>
    </row>
    <row r="12" spans="1:5" s="53" customFormat="1" ht="150" outlineLevel="1" x14ac:dyDescent="0.25">
      <c r="A12" s="328">
        <v>3</v>
      </c>
      <c r="B12" s="329" t="s">
        <v>1530</v>
      </c>
      <c r="C12" s="331" t="s">
        <v>1650</v>
      </c>
      <c r="D12" s="330" t="s">
        <v>1531</v>
      </c>
      <c r="E12" s="332"/>
    </row>
    <row r="13" spans="1:5" s="53" customFormat="1" ht="37.5" outlineLevel="1" x14ac:dyDescent="0.25">
      <c r="A13" s="328">
        <v>4</v>
      </c>
      <c r="B13" s="329" t="s">
        <v>1532</v>
      </c>
      <c r="C13" s="330" t="s">
        <v>1647</v>
      </c>
      <c r="D13" s="330" t="s">
        <v>1646</v>
      </c>
      <c r="E13" s="332"/>
    </row>
    <row r="14" spans="1:5" s="53" customFormat="1" ht="112.5" outlineLevel="1" x14ac:dyDescent="0.25">
      <c r="A14" s="328">
        <v>5</v>
      </c>
      <c r="B14" s="329" t="s">
        <v>1533</v>
      </c>
      <c r="C14" s="330" t="s">
        <v>1534</v>
      </c>
      <c r="D14" s="330" t="s">
        <v>1535</v>
      </c>
      <c r="E14" s="332"/>
    </row>
    <row r="15" spans="1:5" s="53" customFormat="1" ht="120.75" outlineLevel="1" x14ac:dyDescent="0.25">
      <c r="A15" s="328">
        <v>6</v>
      </c>
      <c r="B15" s="329" t="s">
        <v>1536</v>
      </c>
      <c r="C15" s="345" t="s">
        <v>1537</v>
      </c>
      <c r="D15" s="330" t="s">
        <v>1538</v>
      </c>
      <c r="E15" s="332"/>
    </row>
    <row r="16" spans="1:5" s="53" customFormat="1" ht="49.5" customHeight="1" outlineLevel="1" x14ac:dyDescent="0.25">
      <c r="A16" s="328">
        <v>7</v>
      </c>
      <c r="B16" s="329" t="s">
        <v>1539</v>
      </c>
      <c r="C16" s="330" t="s">
        <v>1185</v>
      </c>
      <c r="D16" s="330" t="s">
        <v>1538</v>
      </c>
      <c r="E16" s="332"/>
    </row>
    <row r="17" spans="1:12" s="53" customFormat="1" ht="49.5" customHeight="1" outlineLevel="1" x14ac:dyDescent="0.25">
      <c r="A17" s="337">
        <v>8</v>
      </c>
      <c r="B17" s="338" t="s">
        <v>1540</v>
      </c>
      <c r="C17" s="339" t="s">
        <v>1186</v>
      </c>
      <c r="D17" s="339" t="s">
        <v>1538</v>
      </c>
      <c r="E17" s="343"/>
    </row>
    <row r="18" spans="1:12" s="38" customFormat="1" ht="40.5" customHeight="1" x14ac:dyDescent="0.25">
      <c r="A18" s="234" t="s">
        <v>4</v>
      </c>
      <c r="B18" s="235" t="s">
        <v>1187</v>
      </c>
      <c r="C18" s="236"/>
      <c r="D18" s="236"/>
      <c r="E18" s="237"/>
    </row>
    <row r="19" spans="1:12" s="53" customFormat="1" ht="112.5" outlineLevel="1" x14ac:dyDescent="0.25">
      <c r="A19" s="344">
        <v>1</v>
      </c>
      <c r="B19" s="341" t="s">
        <v>1541</v>
      </c>
      <c r="C19" s="342" t="s">
        <v>1542</v>
      </c>
      <c r="D19" s="342" t="s">
        <v>1547</v>
      </c>
      <c r="E19" s="344"/>
    </row>
    <row r="20" spans="1:12" s="53" customFormat="1" ht="56.25" outlineLevel="1" x14ac:dyDescent="0.25">
      <c r="A20" s="332">
        <v>2</v>
      </c>
      <c r="B20" s="329" t="s">
        <v>1543</v>
      </c>
      <c r="C20" s="330" t="s">
        <v>1544</v>
      </c>
      <c r="D20" s="330" t="s">
        <v>1651</v>
      </c>
      <c r="E20" s="332"/>
    </row>
    <row r="21" spans="1:12" s="53" customFormat="1" ht="56.25" outlineLevel="1" x14ac:dyDescent="0.25">
      <c r="A21" s="332">
        <v>3</v>
      </c>
      <c r="B21" s="329" t="s">
        <v>1545</v>
      </c>
      <c r="C21" s="330" t="s">
        <v>1546</v>
      </c>
      <c r="D21" s="330" t="s">
        <v>1547</v>
      </c>
      <c r="E21" s="332"/>
    </row>
    <row r="22" spans="1:12" s="53" customFormat="1" ht="75" outlineLevel="1" x14ac:dyDescent="0.25">
      <c r="A22" s="332">
        <v>4</v>
      </c>
      <c r="B22" s="329" t="s">
        <v>1548</v>
      </c>
      <c r="C22" s="330" t="s">
        <v>1549</v>
      </c>
      <c r="D22" s="330" t="s">
        <v>1547</v>
      </c>
      <c r="E22" s="332"/>
    </row>
    <row r="23" spans="1:12" s="53" customFormat="1" ht="75" outlineLevel="1" x14ac:dyDescent="0.25">
      <c r="A23" s="332">
        <v>5</v>
      </c>
      <c r="B23" s="329" t="s">
        <v>1550</v>
      </c>
      <c r="C23" s="330" t="s">
        <v>1551</v>
      </c>
      <c r="D23" s="330" t="s">
        <v>1547</v>
      </c>
      <c r="E23" s="332"/>
    </row>
    <row r="24" spans="1:12" s="53" customFormat="1" ht="56.25" outlineLevel="1" x14ac:dyDescent="0.25">
      <c r="A24" s="332">
        <v>6</v>
      </c>
      <c r="B24" s="329" t="s">
        <v>1552</v>
      </c>
      <c r="C24" s="330" t="s">
        <v>1188</v>
      </c>
      <c r="D24" s="330" t="s">
        <v>1547</v>
      </c>
      <c r="E24" s="332"/>
    </row>
    <row r="25" spans="1:12" s="53" customFormat="1" ht="37.5" outlineLevel="1" x14ac:dyDescent="0.25">
      <c r="A25" s="332">
        <v>7</v>
      </c>
      <c r="B25" s="329" t="s">
        <v>1553</v>
      </c>
      <c r="C25" s="330" t="s">
        <v>1189</v>
      </c>
      <c r="D25" s="330" t="s">
        <v>1547</v>
      </c>
      <c r="E25" s="332"/>
    </row>
    <row r="26" spans="1:12" s="53" customFormat="1" ht="37.5" outlineLevel="1" x14ac:dyDescent="0.25">
      <c r="A26" s="332">
        <v>8</v>
      </c>
      <c r="B26" s="329" t="s">
        <v>1554</v>
      </c>
      <c r="C26" s="330" t="s">
        <v>1555</v>
      </c>
      <c r="D26" s="330" t="s">
        <v>1651</v>
      </c>
      <c r="E26" s="332"/>
    </row>
    <row r="27" spans="1:12" s="53" customFormat="1" ht="56.25" outlineLevel="1" x14ac:dyDescent="0.25">
      <c r="A27" s="332">
        <v>9</v>
      </c>
      <c r="B27" s="329" t="s">
        <v>1557</v>
      </c>
      <c r="C27" s="330" t="s">
        <v>1558</v>
      </c>
      <c r="D27" s="331" t="s">
        <v>1652</v>
      </c>
      <c r="E27" s="332"/>
    </row>
    <row r="28" spans="1:12" s="53" customFormat="1" ht="75" outlineLevel="1" x14ac:dyDescent="0.25">
      <c r="A28" s="333">
        <v>10</v>
      </c>
      <c r="B28" s="334" t="s">
        <v>1559</v>
      </c>
      <c r="C28" s="335" t="s">
        <v>1560</v>
      </c>
      <c r="D28" s="336" t="s">
        <v>1651</v>
      </c>
      <c r="E28" s="333"/>
    </row>
    <row r="29" spans="1:12" x14ac:dyDescent="0.25">
      <c r="C29" s="346"/>
      <c r="D29" s="346"/>
      <c r="I29" s="147"/>
      <c r="K29" s="21"/>
      <c r="L29" s="21"/>
    </row>
    <row r="30" spans="1:12" ht="21" customHeight="1" x14ac:dyDescent="0.25">
      <c r="B30" s="244" t="s">
        <v>1593</v>
      </c>
      <c r="C30" s="346"/>
      <c r="D30" s="346"/>
      <c r="I30" s="147"/>
      <c r="K30" s="21"/>
      <c r="L30" s="21"/>
    </row>
  </sheetData>
  <autoFilter ref="A4:E4"/>
  <mergeCells count="3">
    <mergeCell ref="A1:E1"/>
    <mergeCell ref="A2:E2"/>
    <mergeCell ref="E6:E8"/>
  </mergeCells>
  <printOptions horizontalCentered="1"/>
  <pageMargins left="0.39370078740157483" right="0.39370078740157483" top="0.39370078740157483" bottom="0.39370078740157483" header="0.31496062992125984" footer="0.11811023622047245"/>
  <pageSetup paperSize="9" scale="60" fitToHeight="10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L17"/>
  <sheetViews>
    <sheetView view="pageBreakPreview" zoomScale="70" zoomScaleNormal="70" zoomScaleSheetLayoutView="70" workbookViewId="0">
      <pane xSplit="3" ySplit="4" topLeftCell="D5"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7.140625" style="238" customWidth="1"/>
    <col min="2" max="2" width="23.28515625" style="245" customWidth="1"/>
    <col min="3" max="3" width="33.85546875" style="245" customWidth="1"/>
    <col min="4" max="4" width="11.7109375" style="238" customWidth="1"/>
    <col min="5" max="5" width="14.85546875" style="238" customWidth="1"/>
    <col min="6" max="6" width="27.7109375" style="245" customWidth="1"/>
    <col min="7" max="7" width="79.42578125" style="245" customWidth="1"/>
    <col min="8" max="8" width="17" style="238" customWidth="1"/>
    <col min="9" max="9" width="13.140625" style="238" customWidth="1"/>
    <col min="10" max="256" width="9.140625" style="238"/>
    <col min="257" max="257" width="9.140625" style="238" customWidth="1"/>
    <col min="258" max="258" width="33.28515625" style="238" customWidth="1"/>
    <col min="259" max="259" width="48.42578125" style="238" customWidth="1"/>
    <col min="260" max="261" width="14.85546875" style="238" customWidth="1"/>
    <col min="262" max="262" width="34" style="238" customWidth="1"/>
    <col min="263" max="263" width="49.7109375" style="238" customWidth="1"/>
    <col min="264" max="264" width="18.5703125" style="238" customWidth="1"/>
    <col min="265" max="265" width="16.42578125" style="238" customWidth="1"/>
    <col min="266" max="512" width="9.140625" style="238"/>
    <col min="513" max="513" width="9.140625" style="238" customWidth="1"/>
    <col min="514" max="514" width="33.28515625" style="238" customWidth="1"/>
    <col min="515" max="515" width="48.42578125" style="238" customWidth="1"/>
    <col min="516" max="517" width="14.85546875" style="238" customWidth="1"/>
    <col min="518" max="518" width="34" style="238" customWidth="1"/>
    <col min="519" max="519" width="49.7109375" style="238" customWidth="1"/>
    <col min="520" max="520" width="18.5703125" style="238" customWidth="1"/>
    <col min="521" max="521" width="16.42578125" style="238" customWidth="1"/>
    <col min="522" max="768" width="9.140625" style="238"/>
    <col min="769" max="769" width="9.140625" style="238" customWidth="1"/>
    <col min="770" max="770" width="33.28515625" style="238" customWidth="1"/>
    <col min="771" max="771" width="48.42578125" style="238" customWidth="1"/>
    <col min="772" max="773" width="14.85546875" style="238" customWidth="1"/>
    <col min="774" max="774" width="34" style="238" customWidth="1"/>
    <col min="775" max="775" width="49.7109375" style="238" customWidth="1"/>
    <col min="776" max="776" width="18.5703125" style="238" customWidth="1"/>
    <col min="777" max="777" width="16.42578125" style="238" customWidth="1"/>
    <col min="778" max="1024" width="9.140625" style="238"/>
    <col min="1025" max="1025" width="9.140625" style="238" customWidth="1"/>
    <col min="1026" max="1026" width="33.28515625" style="238" customWidth="1"/>
    <col min="1027" max="1027" width="48.42578125" style="238" customWidth="1"/>
    <col min="1028" max="1029" width="14.85546875" style="238" customWidth="1"/>
    <col min="1030" max="1030" width="34" style="238" customWidth="1"/>
    <col min="1031" max="1031" width="49.7109375" style="238" customWidth="1"/>
    <col min="1032" max="1032" width="18.5703125" style="238" customWidth="1"/>
    <col min="1033" max="1033" width="16.42578125" style="238" customWidth="1"/>
    <col min="1034" max="1280" width="9.140625" style="238"/>
    <col min="1281" max="1281" width="9.140625" style="238" customWidth="1"/>
    <col min="1282" max="1282" width="33.28515625" style="238" customWidth="1"/>
    <col min="1283" max="1283" width="48.42578125" style="238" customWidth="1"/>
    <col min="1284" max="1285" width="14.85546875" style="238" customWidth="1"/>
    <col min="1286" max="1286" width="34" style="238" customWidth="1"/>
    <col min="1287" max="1287" width="49.7109375" style="238" customWidth="1"/>
    <col min="1288" max="1288" width="18.5703125" style="238" customWidth="1"/>
    <col min="1289" max="1289" width="16.42578125" style="238" customWidth="1"/>
    <col min="1290" max="1536" width="9.140625" style="238"/>
    <col min="1537" max="1537" width="9.140625" style="238" customWidth="1"/>
    <col min="1538" max="1538" width="33.28515625" style="238" customWidth="1"/>
    <col min="1539" max="1539" width="48.42578125" style="238" customWidth="1"/>
    <col min="1540" max="1541" width="14.85546875" style="238" customWidth="1"/>
    <col min="1542" max="1542" width="34" style="238" customWidth="1"/>
    <col min="1543" max="1543" width="49.7109375" style="238" customWidth="1"/>
    <col min="1544" max="1544" width="18.5703125" style="238" customWidth="1"/>
    <col min="1545" max="1545" width="16.42578125" style="238" customWidth="1"/>
    <col min="1546" max="1792" width="9.140625" style="238"/>
    <col min="1793" max="1793" width="9.140625" style="238" customWidth="1"/>
    <col min="1794" max="1794" width="33.28515625" style="238" customWidth="1"/>
    <col min="1795" max="1795" width="48.42578125" style="238" customWidth="1"/>
    <col min="1796" max="1797" width="14.85546875" style="238" customWidth="1"/>
    <col min="1798" max="1798" width="34" style="238" customWidth="1"/>
    <col min="1799" max="1799" width="49.7109375" style="238" customWidth="1"/>
    <col min="1800" max="1800" width="18.5703125" style="238" customWidth="1"/>
    <col min="1801" max="1801" width="16.42578125" style="238" customWidth="1"/>
    <col min="1802" max="2048" width="9.140625" style="238"/>
    <col min="2049" max="2049" width="9.140625" style="238" customWidth="1"/>
    <col min="2050" max="2050" width="33.28515625" style="238" customWidth="1"/>
    <col min="2051" max="2051" width="48.42578125" style="238" customWidth="1"/>
    <col min="2052" max="2053" width="14.85546875" style="238" customWidth="1"/>
    <col min="2054" max="2054" width="34" style="238" customWidth="1"/>
    <col min="2055" max="2055" width="49.7109375" style="238" customWidth="1"/>
    <col min="2056" max="2056" width="18.5703125" style="238" customWidth="1"/>
    <col min="2057" max="2057" width="16.42578125" style="238" customWidth="1"/>
    <col min="2058" max="2304" width="9.140625" style="238"/>
    <col min="2305" max="2305" width="9.140625" style="238" customWidth="1"/>
    <col min="2306" max="2306" width="33.28515625" style="238" customWidth="1"/>
    <col min="2307" max="2307" width="48.42578125" style="238" customWidth="1"/>
    <col min="2308" max="2309" width="14.85546875" style="238" customWidth="1"/>
    <col min="2310" max="2310" width="34" style="238" customWidth="1"/>
    <col min="2311" max="2311" width="49.7109375" style="238" customWidth="1"/>
    <col min="2312" max="2312" width="18.5703125" style="238" customWidth="1"/>
    <col min="2313" max="2313" width="16.42578125" style="238" customWidth="1"/>
    <col min="2314" max="2560" width="9.140625" style="238"/>
    <col min="2561" max="2561" width="9.140625" style="238" customWidth="1"/>
    <col min="2562" max="2562" width="33.28515625" style="238" customWidth="1"/>
    <col min="2563" max="2563" width="48.42578125" style="238" customWidth="1"/>
    <col min="2564" max="2565" width="14.85546875" style="238" customWidth="1"/>
    <col min="2566" max="2566" width="34" style="238" customWidth="1"/>
    <col min="2567" max="2567" width="49.7109375" style="238" customWidth="1"/>
    <col min="2568" max="2568" width="18.5703125" style="238" customWidth="1"/>
    <col min="2569" max="2569" width="16.42578125" style="238" customWidth="1"/>
    <col min="2570" max="2816" width="9.140625" style="238"/>
    <col min="2817" max="2817" width="9.140625" style="238" customWidth="1"/>
    <col min="2818" max="2818" width="33.28515625" style="238" customWidth="1"/>
    <col min="2819" max="2819" width="48.42578125" style="238" customWidth="1"/>
    <col min="2820" max="2821" width="14.85546875" style="238" customWidth="1"/>
    <col min="2822" max="2822" width="34" style="238" customWidth="1"/>
    <col min="2823" max="2823" width="49.7109375" style="238" customWidth="1"/>
    <col min="2824" max="2824" width="18.5703125" style="238" customWidth="1"/>
    <col min="2825" max="2825" width="16.42578125" style="238" customWidth="1"/>
    <col min="2826" max="3072" width="9.140625" style="238"/>
    <col min="3073" max="3073" width="9.140625" style="238" customWidth="1"/>
    <col min="3074" max="3074" width="33.28515625" style="238" customWidth="1"/>
    <col min="3075" max="3075" width="48.42578125" style="238" customWidth="1"/>
    <col min="3076" max="3077" width="14.85546875" style="238" customWidth="1"/>
    <col min="3078" max="3078" width="34" style="238" customWidth="1"/>
    <col min="3079" max="3079" width="49.7109375" style="238" customWidth="1"/>
    <col min="3080" max="3080" width="18.5703125" style="238" customWidth="1"/>
    <col min="3081" max="3081" width="16.42578125" style="238" customWidth="1"/>
    <col min="3082" max="3328" width="9.140625" style="238"/>
    <col min="3329" max="3329" width="9.140625" style="238" customWidth="1"/>
    <col min="3330" max="3330" width="33.28515625" style="238" customWidth="1"/>
    <col min="3331" max="3331" width="48.42578125" style="238" customWidth="1"/>
    <col min="3332" max="3333" width="14.85546875" style="238" customWidth="1"/>
    <col min="3334" max="3334" width="34" style="238" customWidth="1"/>
    <col min="3335" max="3335" width="49.7109375" style="238" customWidth="1"/>
    <col min="3336" max="3336" width="18.5703125" style="238" customWidth="1"/>
    <col min="3337" max="3337" width="16.42578125" style="238" customWidth="1"/>
    <col min="3338" max="3584" width="9.140625" style="238"/>
    <col min="3585" max="3585" width="9.140625" style="238" customWidth="1"/>
    <col min="3586" max="3586" width="33.28515625" style="238" customWidth="1"/>
    <col min="3587" max="3587" width="48.42578125" style="238" customWidth="1"/>
    <col min="3588" max="3589" width="14.85546875" style="238" customWidth="1"/>
    <col min="3590" max="3590" width="34" style="238" customWidth="1"/>
    <col min="3591" max="3591" width="49.7109375" style="238" customWidth="1"/>
    <col min="3592" max="3592" width="18.5703125" style="238" customWidth="1"/>
    <col min="3593" max="3593" width="16.42578125" style="238" customWidth="1"/>
    <col min="3594" max="3840" width="9.140625" style="238"/>
    <col min="3841" max="3841" width="9.140625" style="238" customWidth="1"/>
    <col min="3842" max="3842" width="33.28515625" style="238" customWidth="1"/>
    <col min="3843" max="3843" width="48.42578125" style="238" customWidth="1"/>
    <col min="3844" max="3845" width="14.85546875" style="238" customWidth="1"/>
    <col min="3846" max="3846" width="34" style="238" customWidth="1"/>
    <col min="3847" max="3847" width="49.7109375" style="238" customWidth="1"/>
    <col min="3848" max="3848" width="18.5703125" style="238" customWidth="1"/>
    <col min="3849" max="3849" width="16.42578125" style="238" customWidth="1"/>
    <col min="3850" max="4096" width="9.140625" style="238"/>
    <col min="4097" max="4097" width="9.140625" style="238" customWidth="1"/>
    <col min="4098" max="4098" width="33.28515625" style="238" customWidth="1"/>
    <col min="4099" max="4099" width="48.42578125" style="238" customWidth="1"/>
    <col min="4100" max="4101" width="14.85546875" style="238" customWidth="1"/>
    <col min="4102" max="4102" width="34" style="238" customWidth="1"/>
    <col min="4103" max="4103" width="49.7109375" style="238" customWidth="1"/>
    <col min="4104" max="4104" width="18.5703125" style="238" customWidth="1"/>
    <col min="4105" max="4105" width="16.42578125" style="238" customWidth="1"/>
    <col min="4106" max="4352" width="9.140625" style="238"/>
    <col min="4353" max="4353" width="9.140625" style="238" customWidth="1"/>
    <col min="4354" max="4354" width="33.28515625" style="238" customWidth="1"/>
    <col min="4355" max="4355" width="48.42578125" style="238" customWidth="1"/>
    <col min="4356" max="4357" width="14.85546875" style="238" customWidth="1"/>
    <col min="4358" max="4358" width="34" style="238" customWidth="1"/>
    <col min="4359" max="4359" width="49.7109375" style="238" customWidth="1"/>
    <col min="4360" max="4360" width="18.5703125" style="238" customWidth="1"/>
    <col min="4361" max="4361" width="16.42578125" style="238" customWidth="1"/>
    <col min="4362" max="4608" width="9.140625" style="238"/>
    <col min="4609" max="4609" width="9.140625" style="238" customWidth="1"/>
    <col min="4610" max="4610" width="33.28515625" style="238" customWidth="1"/>
    <col min="4611" max="4611" width="48.42578125" style="238" customWidth="1"/>
    <col min="4612" max="4613" width="14.85546875" style="238" customWidth="1"/>
    <col min="4614" max="4614" width="34" style="238" customWidth="1"/>
    <col min="4615" max="4615" width="49.7109375" style="238" customWidth="1"/>
    <col min="4616" max="4616" width="18.5703125" style="238" customWidth="1"/>
    <col min="4617" max="4617" width="16.42578125" style="238" customWidth="1"/>
    <col min="4618" max="4864" width="9.140625" style="238"/>
    <col min="4865" max="4865" width="9.140625" style="238" customWidth="1"/>
    <col min="4866" max="4866" width="33.28515625" style="238" customWidth="1"/>
    <col min="4867" max="4867" width="48.42578125" style="238" customWidth="1"/>
    <col min="4868" max="4869" width="14.85546875" style="238" customWidth="1"/>
    <col min="4870" max="4870" width="34" style="238" customWidth="1"/>
    <col min="4871" max="4871" width="49.7109375" style="238" customWidth="1"/>
    <col min="4872" max="4872" width="18.5703125" style="238" customWidth="1"/>
    <col min="4873" max="4873" width="16.42578125" style="238" customWidth="1"/>
    <col min="4874" max="5120" width="9.140625" style="238"/>
    <col min="5121" max="5121" width="9.140625" style="238" customWidth="1"/>
    <col min="5122" max="5122" width="33.28515625" style="238" customWidth="1"/>
    <col min="5123" max="5123" width="48.42578125" style="238" customWidth="1"/>
    <col min="5124" max="5125" width="14.85546875" style="238" customWidth="1"/>
    <col min="5126" max="5126" width="34" style="238" customWidth="1"/>
    <col min="5127" max="5127" width="49.7109375" style="238" customWidth="1"/>
    <col min="5128" max="5128" width="18.5703125" style="238" customWidth="1"/>
    <col min="5129" max="5129" width="16.42578125" style="238" customWidth="1"/>
    <col min="5130" max="5376" width="9.140625" style="238"/>
    <col min="5377" max="5377" width="9.140625" style="238" customWidth="1"/>
    <col min="5378" max="5378" width="33.28515625" style="238" customWidth="1"/>
    <col min="5379" max="5379" width="48.42578125" style="238" customWidth="1"/>
    <col min="5380" max="5381" width="14.85546875" style="238" customWidth="1"/>
    <col min="5382" max="5382" width="34" style="238" customWidth="1"/>
    <col min="5383" max="5383" width="49.7109375" style="238" customWidth="1"/>
    <col min="5384" max="5384" width="18.5703125" style="238" customWidth="1"/>
    <col min="5385" max="5385" width="16.42578125" style="238" customWidth="1"/>
    <col min="5386" max="5632" width="9.140625" style="238"/>
    <col min="5633" max="5633" width="9.140625" style="238" customWidth="1"/>
    <col min="5634" max="5634" width="33.28515625" style="238" customWidth="1"/>
    <col min="5635" max="5635" width="48.42578125" style="238" customWidth="1"/>
    <col min="5636" max="5637" width="14.85546875" style="238" customWidth="1"/>
    <col min="5638" max="5638" width="34" style="238" customWidth="1"/>
    <col min="5639" max="5639" width="49.7109375" style="238" customWidth="1"/>
    <col min="5640" max="5640" width="18.5703125" style="238" customWidth="1"/>
    <col min="5641" max="5641" width="16.42578125" style="238" customWidth="1"/>
    <col min="5642" max="5888" width="9.140625" style="238"/>
    <col min="5889" max="5889" width="9.140625" style="238" customWidth="1"/>
    <col min="5890" max="5890" width="33.28515625" style="238" customWidth="1"/>
    <col min="5891" max="5891" width="48.42578125" style="238" customWidth="1"/>
    <col min="5892" max="5893" width="14.85546875" style="238" customWidth="1"/>
    <col min="5894" max="5894" width="34" style="238" customWidth="1"/>
    <col min="5895" max="5895" width="49.7109375" style="238" customWidth="1"/>
    <col min="5896" max="5896" width="18.5703125" style="238" customWidth="1"/>
    <col min="5897" max="5897" width="16.42578125" style="238" customWidth="1"/>
    <col min="5898" max="6144" width="9.140625" style="238"/>
    <col min="6145" max="6145" width="9.140625" style="238" customWidth="1"/>
    <col min="6146" max="6146" width="33.28515625" style="238" customWidth="1"/>
    <col min="6147" max="6147" width="48.42578125" style="238" customWidth="1"/>
    <col min="6148" max="6149" width="14.85546875" style="238" customWidth="1"/>
    <col min="6150" max="6150" width="34" style="238" customWidth="1"/>
    <col min="6151" max="6151" width="49.7109375" style="238" customWidth="1"/>
    <col min="6152" max="6152" width="18.5703125" style="238" customWidth="1"/>
    <col min="6153" max="6153" width="16.42578125" style="238" customWidth="1"/>
    <col min="6154" max="6400" width="9.140625" style="238"/>
    <col min="6401" max="6401" width="9.140625" style="238" customWidth="1"/>
    <col min="6402" max="6402" width="33.28515625" style="238" customWidth="1"/>
    <col min="6403" max="6403" width="48.42578125" style="238" customWidth="1"/>
    <col min="6404" max="6405" width="14.85546875" style="238" customWidth="1"/>
    <col min="6406" max="6406" width="34" style="238" customWidth="1"/>
    <col min="6407" max="6407" width="49.7109375" style="238" customWidth="1"/>
    <col min="6408" max="6408" width="18.5703125" style="238" customWidth="1"/>
    <col min="6409" max="6409" width="16.42578125" style="238" customWidth="1"/>
    <col min="6410" max="6656" width="9.140625" style="238"/>
    <col min="6657" max="6657" width="9.140625" style="238" customWidth="1"/>
    <col min="6658" max="6658" width="33.28515625" style="238" customWidth="1"/>
    <col min="6659" max="6659" width="48.42578125" style="238" customWidth="1"/>
    <col min="6660" max="6661" width="14.85546875" style="238" customWidth="1"/>
    <col min="6662" max="6662" width="34" style="238" customWidth="1"/>
    <col min="6663" max="6663" width="49.7109375" style="238" customWidth="1"/>
    <col min="6664" max="6664" width="18.5703125" style="238" customWidth="1"/>
    <col min="6665" max="6665" width="16.42578125" style="238" customWidth="1"/>
    <col min="6666" max="6912" width="9.140625" style="238"/>
    <col min="6913" max="6913" width="9.140625" style="238" customWidth="1"/>
    <col min="6914" max="6914" width="33.28515625" style="238" customWidth="1"/>
    <col min="6915" max="6915" width="48.42578125" style="238" customWidth="1"/>
    <col min="6916" max="6917" width="14.85546875" style="238" customWidth="1"/>
    <col min="6918" max="6918" width="34" style="238" customWidth="1"/>
    <col min="6919" max="6919" width="49.7109375" style="238" customWidth="1"/>
    <col min="6920" max="6920" width="18.5703125" style="238" customWidth="1"/>
    <col min="6921" max="6921" width="16.42578125" style="238" customWidth="1"/>
    <col min="6922" max="7168" width="9.140625" style="238"/>
    <col min="7169" max="7169" width="9.140625" style="238" customWidth="1"/>
    <col min="7170" max="7170" width="33.28515625" style="238" customWidth="1"/>
    <col min="7171" max="7171" width="48.42578125" style="238" customWidth="1"/>
    <col min="7172" max="7173" width="14.85546875" style="238" customWidth="1"/>
    <col min="7174" max="7174" width="34" style="238" customWidth="1"/>
    <col min="7175" max="7175" width="49.7109375" style="238" customWidth="1"/>
    <col min="7176" max="7176" width="18.5703125" style="238" customWidth="1"/>
    <col min="7177" max="7177" width="16.42578125" style="238" customWidth="1"/>
    <col min="7178" max="7424" width="9.140625" style="238"/>
    <col min="7425" max="7425" width="9.140625" style="238" customWidth="1"/>
    <col min="7426" max="7426" width="33.28515625" style="238" customWidth="1"/>
    <col min="7427" max="7427" width="48.42578125" style="238" customWidth="1"/>
    <col min="7428" max="7429" width="14.85546875" style="238" customWidth="1"/>
    <col min="7430" max="7430" width="34" style="238" customWidth="1"/>
    <col min="7431" max="7431" width="49.7109375" style="238" customWidth="1"/>
    <col min="7432" max="7432" width="18.5703125" style="238" customWidth="1"/>
    <col min="7433" max="7433" width="16.42578125" style="238" customWidth="1"/>
    <col min="7434" max="7680" width="9.140625" style="238"/>
    <col min="7681" max="7681" width="9.140625" style="238" customWidth="1"/>
    <col min="7682" max="7682" width="33.28515625" style="238" customWidth="1"/>
    <col min="7683" max="7683" width="48.42578125" style="238" customWidth="1"/>
    <col min="7684" max="7685" width="14.85546875" style="238" customWidth="1"/>
    <col min="7686" max="7686" width="34" style="238" customWidth="1"/>
    <col min="7687" max="7687" width="49.7109375" style="238" customWidth="1"/>
    <col min="7688" max="7688" width="18.5703125" style="238" customWidth="1"/>
    <col min="7689" max="7689" width="16.42578125" style="238" customWidth="1"/>
    <col min="7690" max="7936" width="9.140625" style="238"/>
    <col min="7937" max="7937" width="9.140625" style="238" customWidth="1"/>
    <col min="7938" max="7938" width="33.28515625" style="238" customWidth="1"/>
    <col min="7939" max="7939" width="48.42578125" style="238" customWidth="1"/>
    <col min="7940" max="7941" width="14.85546875" style="238" customWidth="1"/>
    <col min="7942" max="7942" width="34" style="238" customWidth="1"/>
    <col min="7943" max="7943" width="49.7109375" style="238" customWidth="1"/>
    <col min="7944" max="7944" width="18.5703125" style="238" customWidth="1"/>
    <col min="7945" max="7945" width="16.42578125" style="238" customWidth="1"/>
    <col min="7946" max="8192" width="9.140625" style="238"/>
    <col min="8193" max="8193" width="9.140625" style="238" customWidth="1"/>
    <col min="8194" max="8194" width="33.28515625" style="238" customWidth="1"/>
    <col min="8195" max="8195" width="48.42578125" style="238" customWidth="1"/>
    <col min="8196" max="8197" width="14.85546875" style="238" customWidth="1"/>
    <col min="8198" max="8198" width="34" style="238" customWidth="1"/>
    <col min="8199" max="8199" width="49.7109375" style="238" customWidth="1"/>
    <col min="8200" max="8200" width="18.5703125" style="238" customWidth="1"/>
    <col min="8201" max="8201" width="16.42578125" style="238" customWidth="1"/>
    <col min="8202" max="8448" width="9.140625" style="238"/>
    <col min="8449" max="8449" width="9.140625" style="238" customWidth="1"/>
    <col min="8450" max="8450" width="33.28515625" style="238" customWidth="1"/>
    <col min="8451" max="8451" width="48.42578125" style="238" customWidth="1"/>
    <col min="8452" max="8453" width="14.85546875" style="238" customWidth="1"/>
    <col min="8454" max="8454" width="34" style="238" customWidth="1"/>
    <col min="8455" max="8455" width="49.7109375" style="238" customWidth="1"/>
    <col min="8456" max="8456" width="18.5703125" style="238" customWidth="1"/>
    <col min="8457" max="8457" width="16.42578125" style="238" customWidth="1"/>
    <col min="8458" max="8704" width="9.140625" style="238"/>
    <col min="8705" max="8705" width="9.140625" style="238" customWidth="1"/>
    <col min="8706" max="8706" width="33.28515625" style="238" customWidth="1"/>
    <col min="8707" max="8707" width="48.42578125" style="238" customWidth="1"/>
    <col min="8708" max="8709" width="14.85546875" style="238" customWidth="1"/>
    <col min="8710" max="8710" width="34" style="238" customWidth="1"/>
    <col min="8711" max="8711" width="49.7109375" style="238" customWidth="1"/>
    <col min="8712" max="8712" width="18.5703125" style="238" customWidth="1"/>
    <col min="8713" max="8713" width="16.42578125" style="238" customWidth="1"/>
    <col min="8714" max="8960" width="9.140625" style="238"/>
    <col min="8961" max="8961" width="9.140625" style="238" customWidth="1"/>
    <col min="8962" max="8962" width="33.28515625" style="238" customWidth="1"/>
    <col min="8963" max="8963" width="48.42578125" style="238" customWidth="1"/>
    <col min="8964" max="8965" width="14.85546875" style="238" customWidth="1"/>
    <col min="8966" max="8966" width="34" style="238" customWidth="1"/>
    <col min="8967" max="8967" width="49.7109375" style="238" customWidth="1"/>
    <col min="8968" max="8968" width="18.5703125" style="238" customWidth="1"/>
    <col min="8969" max="8969" width="16.42578125" style="238" customWidth="1"/>
    <col min="8970" max="9216" width="9.140625" style="238"/>
    <col min="9217" max="9217" width="9.140625" style="238" customWidth="1"/>
    <col min="9218" max="9218" width="33.28515625" style="238" customWidth="1"/>
    <col min="9219" max="9219" width="48.42578125" style="238" customWidth="1"/>
    <col min="9220" max="9221" width="14.85546875" style="238" customWidth="1"/>
    <col min="9222" max="9222" width="34" style="238" customWidth="1"/>
    <col min="9223" max="9223" width="49.7109375" style="238" customWidth="1"/>
    <col min="9224" max="9224" width="18.5703125" style="238" customWidth="1"/>
    <col min="9225" max="9225" width="16.42578125" style="238" customWidth="1"/>
    <col min="9226" max="9472" width="9.140625" style="238"/>
    <col min="9473" max="9473" width="9.140625" style="238" customWidth="1"/>
    <col min="9474" max="9474" width="33.28515625" style="238" customWidth="1"/>
    <col min="9475" max="9475" width="48.42578125" style="238" customWidth="1"/>
    <col min="9476" max="9477" width="14.85546875" style="238" customWidth="1"/>
    <col min="9478" max="9478" width="34" style="238" customWidth="1"/>
    <col min="9479" max="9479" width="49.7109375" style="238" customWidth="1"/>
    <col min="9480" max="9480" width="18.5703125" style="238" customWidth="1"/>
    <col min="9481" max="9481" width="16.42578125" style="238" customWidth="1"/>
    <col min="9482" max="9728" width="9.140625" style="238"/>
    <col min="9729" max="9729" width="9.140625" style="238" customWidth="1"/>
    <col min="9730" max="9730" width="33.28515625" style="238" customWidth="1"/>
    <col min="9731" max="9731" width="48.42578125" style="238" customWidth="1"/>
    <col min="9732" max="9733" width="14.85546875" style="238" customWidth="1"/>
    <col min="9734" max="9734" width="34" style="238" customWidth="1"/>
    <col min="9735" max="9735" width="49.7109375" style="238" customWidth="1"/>
    <col min="9736" max="9736" width="18.5703125" style="238" customWidth="1"/>
    <col min="9737" max="9737" width="16.42578125" style="238" customWidth="1"/>
    <col min="9738" max="9984" width="9.140625" style="238"/>
    <col min="9985" max="9985" width="9.140625" style="238" customWidth="1"/>
    <col min="9986" max="9986" width="33.28515625" style="238" customWidth="1"/>
    <col min="9987" max="9987" width="48.42578125" style="238" customWidth="1"/>
    <col min="9988" max="9989" width="14.85546875" style="238" customWidth="1"/>
    <col min="9990" max="9990" width="34" style="238" customWidth="1"/>
    <col min="9991" max="9991" width="49.7109375" style="238" customWidth="1"/>
    <col min="9992" max="9992" width="18.5703125" style="238" customWidth="1"/>
    <col min="9993" max="9993" width="16.42578125" style="238" customWidth="1"/>
    <col min="9994" max="10240" width="9.140625" style="238"/>
    <col min="10241" max="10241" width="9.140625" style="238" customWidth="1"/>
    <col min="10242" max="10242" width="33.28515625" style="238" customWidth="1"/>
    <col min="10243" max="10243" width="48.42578125" style="238" customWidth="1"/>
    <col min="10244" max="10245" width="14.85546875" style="238" customWidth="1"/>
    <col min="10246" max="10246" width="34" style="238" customWidth="1"/>
    <col min="10247" max="10247" width="49.7109375" style="238" customWidth="1"/>
    <col min="10248" max="10248" width="18.5703125" style="238" customWidth="1"/>
    <col min="10249" max="10249" width="16.42578125" style="238" customWidth="1"/>
    <col min="10250" max="10496" width="9.140625" style="238"/>
    <col min="10497" max="10497" width="9.140625" style="238" customWidth="1"/>
    <col min="10498" max="10498" width="33.28515625" style="238" customWidth="1"/>
    <col min="10499" max="10499" width="48.42578125" style="238" customWidth="1"/>
    <col min="10500" max="10501" width="14.85546875" style="238" customWidth="1"/>
    <col min="10502" max="10502" width="34" style="238" customWidth="1"/>
    <col min="10503" max="10503" width="49.7109375" style="238" customWidth="1"/>
    <col min="10504" max="10504" width="18.5703125" style="238" customWidth="1"/>
    <col min="10505" max="10505" width="16.42578125" style="238" customWidth="1"/>
    <col min="10506" max="10752" width="9.140625" style="238"/>
    <col min="10753" max="10753" width="9.140625" style="238" customWidth="1"/>
    <col min="10754" max="10754" width="33.28515625" style="238" customWidth="1"/>
    <col min="10755" max="10755" width="48.42578125" style="238" customWidth="1"/>
    <col min="10756" max="10757" width="14.85546875" style="238" customWidth="1"/>
    <col min="10758" max="10758" width="34" style="238" customWidth="1"/>
    <col min="10759" max="10759" width="49.7109375" style="238" customWidth="1"/>
    <col min="10760" max="10760" width="18.5703125" style="238" customWidth="1"/>
    <col min="10761" max="10761" width="16.42578125" style="238" customWidth="1"/>
    <col min="10762" max="11008" width="9.140625" style="238"/>
    <col min="11009" max="11009" width="9.140625" style="238" customWidth="1"/>
    <col min="11010" max="11010" width="33.28515625" style="238" customWidth="1"/>
    <col min="11011" max="11011" width="48.42578125" style="238" customWidth="1"/>
    <col min="11012" max="11013" width="14.85546875" style="238" customWidth="1"/>
    <col min="11014" max="11014" width="34" style="238" customWidth="1"/>
    <col min="11015" max="11015" width="49.7109375" style="238" customWidth="1"/>
    <col min="11016" max="11016" width="18.5703125" style="238" customWidth="1"/>
    <col min="11017" max="11017" width="16.42578125" style="238" customWidth="1"/>
    <col min="11018" max="11264" width="9.140625" style="238"/>
    <col min="11265" max="11265" width="9.140625" style="238" customWidth="1"/>
    <col min="11266" max="11266" width="33.28515625" style="238" customWidth="1"/>
    <col min="11267" max="11267" width="48.42578125" style="238" customWidth="1"/>
    <col min="11268" max="11269" width="14.85546875" style="238" customWidth="1"/>
    <col min="11270" max="11270" width="34" style="238" customWidth="1"/>
    <col min="11271" max="11271" width="49.7109375" style="238" customWidth="1"/>
    <col min="11272" max="11272" width="18.5703125" style="238" customWidth="1"/>
    <col min="11273" max="11273" width="16.42578125" style="238" customWidth="1"/>
    <col min="11274" max="11520" width="9.140625" style="238"/>
    <col min="11521" max="11521" width="9.140625" style="238" customWidth="1"/>
    <col min="11522" max="11522" width="33.28515625" style="238" customWidth="1"/>
    <col min="11523" max="11523" width="48.42578125" style="238" customWidth="1"/>
    <col min="11524" max="11525" width="14.85546875" style="238" customWidth="1"/>
    <col min="11526" max="11526" width="34" style="238" customWidth="1"/>
    <col min="11527" max="11527" width="49.7109375" style="238" customWidth="1"/>
    <col min="11528" max="11528" width="18.5703125" style="238" customWidth="1"/>
    <col min="11529" max="11529" width="16.42578125" style="238" customWidth="1"/>
    <col min="11530" max="11776" width="9.140625" style="238"/>
    <col min="11777" max="11777" width="9.140625" style="238" customWidth="1"/>
    <col min="11778" max="11778" width="33.28515625" style="238" customWidth="1"/>
    <col min="11779" max="11779" width="48.42578125" style="238" customWidth="1"/>
    <col min="11780" max="11781" width="14.85546875" style="238" customWidth="1"/>
    <col min="11782" max="11782" width="34" style="238" customWidth="1"/>
    <col min="11783" max="11783" width="49.7109375" style="238" customWidth="1"/>
    <col min="11784" max="11784" width="18.5703125" style="238" customWidth="1"/>
    <col min="11785" max="11785" width="16.42578125" style="238" customWidth="1"/>
    <col min="11786" max="12032" width="9.140625" style="238"/>
    <col min="12033" max="12033" width="9.140625" style="238" customWidth="1"/>
    <col min="12034" max="12034" width="33.28515625" style="238" customWidth="1"/>
    <col min="12035" max="12035" width="48.42578125" style="238" customWidth="1"/>
    <col min="12036" max="12037" width="14.85546875" style="238" customWidth="1"/>
    <col min="12038" max="12038" width="34" style="238" customWidth="1"/>
    <col min="12039" max="12039" width="49.7109375" style="238" customWidth="1"/>
    <col min="12040" max="12040" width="18.5703125" style="238" customWidth="1"/>
    <col min="12041" max="12041" width="16.42578125" style="238" customWidth="1"/>
    <col min="12042" max="12288" width="9.140625" style="238"/>
    <col min="12289" max="12289" width="9.140625" style="238" customWidth="1"/>
    <col min="12290" max="12290" width="33.28515625" style="238" customWidth="1"/>
    <col min="12291" max="12291" width="48.42578125" style="238" customWidth="1"/>
    <col min="12292" max="12293" width="14.85546875" style="238" customWidth="1"/>
    <col min="12294" max="12294" width="34" style="238" customWidth="1"/>
    <col min="12295" max="12295" width="49.7109375" style="238" customWidth="1"/>
    <col min="12296" max="12296" width="18.5703125" style="238" customWidth="1"/>
    <col min="12297" max="12297" width="16.42578125" style="238" customWidth="1"/>
    <col min="12298" max="12544" width="9.140625" style="238"/>
    <col min="12545" max="12545" width="9.140625" style="238" customWidth="1"/>
    <col min="12546" max="12546" width="33.28515625" style="238" customWidth="1"/>
    <col min="12547" max="12547" width="48.42578125" style="238" customWidth="1"/>
    <col min="12548" max="12549" width="14.85546875" style="238" customWidth="1"/>
    <col min="12550" max="12550" width="34" style="238" customWidth="1"/>
    <col min="12551" max="12551" width="49.7109375" style="238" customWidth="1"/>
    <col min="12552" max="12552" width="18.5703125" style="238" customWidth="1"/>
    <col min="12553" max="12553" width="16.42578125" style="238" customWidth="1"/>
    <col min="12554" max="12800" width="9.140625" style="238"/>
    <col min="12801" max="12801" width="9.140625" style="238" customWidth="1"/>
    <col min="12802" max="12802" width="33.28515625" style="238" customWidth="1"/>
    <col min="12803" max="12803" width="48.42578125" style="238" customWidth="1"/>
    <col min="12804" max="12805" width="14.85546875" style="238" customWidth="1"/>
    <col min="12806" max="12806" width="34" style="238" customWidth="1"/>
    <col min="12807" max="12807" width="49.7109375" style="238" customWidth="1"/>
    <col min="12808" max="12808" width="18.5703125" style="238" customWidth="1"/>
    <col min="12809" max="12809" width="16.42578125" style="238" customWidth="1"/>
    <col min="12810" max="13056" width="9.140625" style="238"/>
    <col min="13057" max="13057" width="9.140625" style="238" customWidth="1"/>
    <col min="13058" max="13058" width="33.28515625" style="238" customWidth="1"/>
    <col min="13059" max="13059" width="48.42578125" style="238" customWidth="1"/>
    <col min="13060" max="13061" width="14.85546875" style="238" customWidth="1"/>
    <col min="13062" max="13062" width="34" style="238" customWidth="1"/>
    <col min="13063" max="13063" width="49.7109375" style="238" customWidth="1"/>
    <col min="13064" max="13064" width="18.5703125" style="238" customWidth="1"/>
    <col min="13065" max="13065" width="16.42578125" style="238" customWidth="1"/>
    <col min="13066" max="13312" width="9.140625" style="238"/>
    <col min="13313" max="13313" width="9.140625" style="238" customWidth="1"/>
    <col min="13314" max="13314" width="33.28515625" style="238" customWidth="1"/>
    <col min="13315" max="13315" width="48.42578125" style="238" customWidth="1"/>
    <col min="13316" max="13317" width="14.85546875" style="238" customWidth="1"/>
    <col min="13318" max="13318" width="34" style="238" customWidth="1"/>
    <col min="13319" max="13319" width="49.7109375" style="238" customWidth="1"/>
    <col min="13320" max="13320" width="18.5703125" style="238" customWidth="1"/>
    <col min="13321" max="13321" width="16.42578125" style="238" customWidth="1"/>
    <col min="13322" max="13568" width="9.140625" style="238"/>
    <col min="13569" max="13569" width="9.140625" style="238" customWidth="1"/>
    <col min="13570" max="13570" width="33.28515625" style="238" customWidth="1"/>
    <col min="13571" max="13571" width="48.42578125" style="238" customWidth="1"/>
    <col min="13572" max="13573" width="14.85546875" style="238" customWidth="1"/>
    <col min="13574" max="13574" width="34" style="238" customWidth="1"/>
    <col min="13575" max="13575" width="49.7109375" style="238" customWidth="1"/>
    <col min="13576" max="13576" width="18.5703125" style="238" customWidth="1"/>
    <col min="13577" max="13577" width="16.42578125" style="238" customWidth="1"/>
    <col min="13578" max="13824" width="9.140625" style="238"/>
    <col min="13825" max="13825" width="9.140625" style="238" customWidth="1"/>
    <col min="13826" max="13826" width="33.28515625" style="238" customWidth="1"/>
    <col min="13827" max="13827" width="48.42578125" style="238" customWidth="1"/>
    <col min="13828" max="13829" width="14.85546875" style="238" customWidth="1"/>
    <col min="13830" max="13830" width="34" style="238" customWidth="1"/>
    <col min="13831" max="13831" width="49.7109375" style="238" customWidth="1"/>
    <col min="13832" max="13832" width="18.5703125" style="238" customWidth="1"/>
    <col min="13833" max="13833" width="16.42578125" style="238" customWidth="1"/>
    <col min="13834" max="14080" width="9.140625" style="238"/>
    <col min="14081" max="14081" width="9.140625" style="238" customWidth="1"/>
    <col min="14082" max="14082" width="33.28515625" style="238" customWidth="1"/>
    <col min="14083" max="14083" width="48.42578125" style="238" customWidth="1"/>
    <col min="14084" max="14085" width="14.85546875" style="238" customWidth="1"/>
    <col min="14086" max="14086" width="34" style="238" customWidth="1"/>
    <col min="14087" max="14087" width="49.7109375" style="238" customWidth="1"/>
    <col min="14088" max="14088" width="18.5703125" style="238" customWidth="1"/>
    <col min="14089" max="14089" width="16.42578125" style="238" customWidth="1"/>
    <col min="14090" max="14336" width="9.140625" style="238"/>
    <col min="14337" max="14337" width="9.140625" style="238" customWidth="1"/>
    <col min="14338" max="14338" width="33.28515625" style="238" customWidth="1"/>
    <col min="14339" max="14339" width="48.42578125" style="238" customWidth="1"/>
    <col min="14340" max="14341" width="14.85546875" style="238" customWidth="1"/>
    <col min="14342" max="14342" width="34" style="238" customWidth="1"/>
    <col min="14343" max="14343" width="49.7109375" style="238" customWidth="1"/>
    <col min="14344" max="14344" width="18.5703125" style="238" customWidth="1"/>
    <col min="14345" max="14345" width="16.42578125" style="238" customWidth="1"/>
    <col min="14346" max="14592" width="9.140625" style="238"/>
    <col min="14593" max="14593" width="9.140625" style="238" customWidth="1"/>
    <col min="14594" max="14594" width="33.28515625" style="238" customWidth="1"/>
    <col min="14595" max="14595" width="48.42578125" style="238" customWidth="1"/>
    <col min="14596" max="14597" width="14.85546875" style="238" customWidth="1"/>
    <col min="14598" max="14598" width="34" style="238" customWidth="1"/>
    <col min="14599" max="14599" width="49.7109375" style="238" customWidth="1"/>
    <col min="14600" max="14600" width="18.5703125" style="238" customWidth="1"/>
    <col min="14601" max="14601" width="16.42578125" style="238" customWidth="1"/>
    <col min="14602" max="14848" width="9.140625" style="238"/>
    <col min="14849" max="14849" width="9.140625" style="238" customWidth="1"/>
    <col min="14850" max="14850" width="33.28515625" style="238" customWidth="1"/>
    <col min="14851" max="14851" width="48.42578125" style="238" customWidth="1"/>
    <col min="14852" max="14853" width="14.85546875" style="238" customWidth="1"/>
    <col min="14854" max="14854" width="34" style="238" customWidth="1"/>
    <col min="14855" max="14855" width="49.7109375" style="238" customWidth="1"/>
    <col min="14856" max="14856" width="18.5703125" style="238" customWidth="1"/>
    <col min="14857" max="14857" width="16.42578125" style="238" customWidth="1"/>
    <col min="14858" max="15104" width="9.140625" style="238"/>
    <col min="15105" max="15105" width="9.140625" style="238" customWidth="1"/>
    <col min="15106" max="15106" width="33.28515625" style="238" customWidth="1"/>
    <col min="15107" max="15107" width="48.42578125" style="238" customWidth="1"/>
    <col min="15108" max="15109" width="14.85546875" style="238" customWidth="1"/>
    <col min="15110" max="15110" width="34" style="238" customWidth="1"/>
    <col min="15111" max="15111" width="49.7109375" style="238" customWidth="1"/>
    <col min="15112" max="15112" width="18.5703125" style="238" customWidth="1"/>
    <col min="15113" max="15113" width="16.42578125" style="238" customWidth="1"/>
    <col min="15114" max="15360" width="9.140625" style="238"/>
    <col min="15361" max="15361" width="9.140625" style="238" customWidth="1"/>
    <col min="15362" max="15362" width="33.28515625" style="238" customWidth="1"/>
    <col min="15363" max="15363" width="48.42578125" style="238" customWidth="1"/>
    <col min="15364" max="15365" width="14.85546875" style="238" customWidth="1"/>
    <col min="15366" max="15366" width="34" style="238" customWidth="1"/>
    <col min="15367" max="15367" width="49.7109375" style="238" customWidth="1"/>
    <col min="15368" max="15368" width="18.5703125" style="238" customWidth="1"/>
    <col min="15369" max="15369" width="16.42578125" style="238" customWidth="1"/>
    <col min="15370" max="15616" width="9.140625" style="238"/>
    <col min="15617" max="15617" width="9.140625" style="238" customWidth="1"/>
    <col min="15618" max="15618" width="33.28515625" style="238" customWidth="1"/>
    <col min="15619" max="15619" width="48.42578125" style="238" customWidth="1"/>
    <col min="15620" max="15621" width="14.85546875" style="238" customWidth="1"/>
    <col min="15622" max="15622" width="34" style="238" customWidth="1"/>
    <col min="15623" max="15623" width="49.7109375" style="238" customWidth="1"/>
    <col min="15624" max="15624" width="18.5703125" style="238" customWidth="1"/>
    <col min="15625" max="15625" width="16.42578125" style="238" customWidth="1"/>
    <col min="15626" max="15872" width="9.140625" style="238"/>
    <col min="15873" max="15873" width="9.140625" style="238" customWidth="1"/>
    <col min="15874" max="15874" width="33.28515625" style="238" customWidth="1"/>
    <col min="15875" max="15875" width="48.42578125" style="238" customWidth="1"/>
    <col min="15876" max="15877" width="14.85546875" style="238" customWidth="1"/>
    <col min="15878" max="15878" width="34" style="238" customWidth="1"/>
    <col min="15879" max="15879" width="49.7109375" style="238" customWidth="1"/>
    <col min="15880" max="15880" width="18.5703125" style="238" customWidth="1"/>
    <col min="15881" max="15881" width="16.42578125" style="238" customWidth="1"/>
    <col min="15882" max="16128" width="9.140625" style="238"/>
    <col min="16129" max="16129" width="9.140625" style="238" customWidth="1"/>
    <col min="16130" max="16130" width="33.28515625" style="238" customWidth="1"/>
    <col min="16131" max="16131" width="48.42578125" style="238" customWidth="1"/>
    <col min="16132" max="16133" width="14.85546875" style="238" customWidth="1"/>
    <col min="16134" max="16134" width="34" style="238" customWidth="1"/>
    <col min="16135" max="16135" width="49.7109375" style="238" customWidth="1"/>
    <col min="16136" max="16136" width="18.5703125" style="238" customWidth="1"/>
    <col min="16137" max="16137" width="16.42578125" style="238" customWidth="1"/>
    <col min="16138" max="16384" width="9.140625" style="238"/>
  </cols>
  <sheetData>
    <row r="1" spans="1:12" ht="33" customHeight="1" x14ac:dyDescent="0.25">
      <c r="A1" s="894" t="s">
        <v>1683</v>
      </c>
      <c r="B1" s="894"/>
      <c r="C1" s="894"/>
      <c r="D1" s="894"/>
      <c r="E1" s="894"/>
      <c r="F1" s="894"/>
      <c r="G1" s="894"/>
      <c r="H1" s="894"/>
      <c r="I1" s="894"/>
    </row>
    <row r="2" spans="1:12" s="239" customFormat="1" ht="26.25" customHeight="1" x14ac:dyDescent="0.25">
      <c r="A2" s="898" t="s">
        <v>4059</v>
      </c>
      <c r="B2" s="898"/>
      <c r="C2" s="898"/>
      <c r="D2" s="898"/>
      <c r="E2" s="898"/>
      <c r="F2" s="898"/>
      <c r="G2" s="898"/>
      <c r="H2" s="898"/>
      <c r="I2" s="898"/>
    </row>
    <row r="3" spans="1:12" x14ac:dyDescent="0.25">
      <c r="A3" s="8"/>
      <c r="B3" s="18"/>
      <c r="C3" s="18"/>
      <c r="D3" s="8"/>
      <c r="E3" s="8"/>
      <c r="F3" s="18"/>
      <c r="G3" s="18"/>
      <c r="H3" s="8"/>
      <c r="I3" s="8"/>
    </row>
    <row r="4" spans="1:12" s="62" customFormat="1" ht="68.25" customHeight="1" x14ac:dyDescent="0.25">
      <c r="A4" s="231" t="s">
        <v>6</v>
      </c>
      <c r="B4" s="231" t="s">
        <v>1190</v>
      </c>
      <c r="C4" s="231" t="s">
        <v>1191</v>
      </c>
      <c r="D4" s="231" t="s">
        <v>1192</v>
      </c>
      <c r="E4" s="231" t="s">
        <v>1193</v>
      </c>
      <c r="F4" s="231" t="s">
        <v>1194</v>
      </c>
      <c r="G4" s="231" t="s">
        <v>1195</v>
      </c>
      <c r="H4" s="231" t="s">
        <v>1183</v>
      </c>
      <c r="I4" s="231" t="s">
        <v>7</v>
      </c>
    </row>
    <row r="5" spans="1:12" s="240" customFormat="1" ht="150" outlineLevel="1" x14ac:dyDescent="0.25">
      <c r="A5" s="325">
        <v>1</v>
      </c>
      <c r="B5" s="348" t="s">
        <v>1196</v>
      </c>
      <c r="C5" s="349" t="s">
        <v>1197</v>
      </c>
      <c r="D5" s="350">
        <v>2015</v>
      </c>
      <c r="E5" s="350" t="s">
        <v>1198</v>
      </c>
      <c r="F5" s="351" t="s">
        <v>1199</v>
      </c>
      <c r="G5" s="351" t="s">
        <v>1592</v>
      </c>
      <c r="H5" s="350" t="s">
        <v>1547</v>
      </c>
      <c r="I5" s="325"/>
    </row>
    <row r="6" spans="1:12" s="240" customFormat="1" ht="168.75" outlineLevel="1" x14ac:dyDescent="0.25">
      <c r="A6" s="328">
        <v>2</v>
      </c>
      <c r="B6" s="352" t="s">
        <v>1200</v>
      </c>
      <c r="C6" s="353" t="s">
        <v>1201</v>
      </c>
      <c r="D6" s="354">
        <v>2015</v>
      </c>
      <c r="E6" s="354" t="s">
        <v>1198</v>
      </c>
      <c r="F6" s="355" t="s">
        <v>1202</v>
      </c>
      <c r="G6" s="355" t="s">
        <v>1561</v>
      </c>
      <c r="H6" s="354" t="s">
        <v>1547</v>
      </c>
      <c r="I6" s="328"/>
    </row>
    <row r="7" spans="1:12" s="241" customFormat="1" ht="150" outlineLevel="1" x14ac:dyDescent="0.25">
      <c r="A7" s="356">
        <v>3</v>
      </c>
      <c r="B7" s="357" t="s">
        <v>1203</v>
      </c>
      <c r="C7" s="357" t="s">
        <v>1204</v>
      </c>
      <c r="D7" s="358">
        <v>2015</v>
      </c>
      <c r="E7" s="358" t="s">
        <v>1205</v>
      </c>
      <c r="F7" s="359" t="s">
        <v>1206</v>
      </c>
      <c r="G7" s="359" t="s">
        <v>1654</v>
      </c>
      <c r="H7" s="354" t="s">
        <v>1565</v>
      </c>
      <c r="I7" s="356"/>
    </row>
    <row r="8" spans="1:12" s="241" customFormat="1" ht="131.25" outlineLevel="1" x14ac:dyDescent="0.25">
      <c r="A8" s="356">
        <v>4</v>
      </c>
      <c r="B8" s="357" t="s">
        <v>1207</v>
      </c>
      <c r="C8" s="357" t="s">
        <v>1208</v>
      </c>
      <c r="D8" s="358">
        <v>2015</v>
      </c>
      <c r="E8" s="358" t="s">
        <v>1205</v>
      </c>
      <c r="F8" s="359" t="s">
        <v>1209</v>
      </c>
      <c r="G8" s="359" t="s">
        <v>1562</v>
      </c>
      <c r="H8" s="354" t="s">
        <v>1565</v>
      </c>
      <c r="I8" s="356"/>
    </row>
    <row r="9" spans="1:12" s="240" customFormat="1" ht="168.75" outlineLevel="1" x14ac:dyDescent="0.25">
      <c r="A9" s="328">
        <v>5</v>
      </c>
      <c r="B9" s="352" t="s">
        <v>1210</v>
      </c>
      <c r="C9" s="353" t="s">
        <v>1563</v>
      </c>
      <c r="D9" s="354" t="s">
        <v>281</v>
      </c>
      <c r="E9" s="354" t="s">
        <v>1198</v>
      </c>
      <c r="F9" s="355" t="s">
        <v>1211</v>
      </c>
      <c r="G9" s="361" t="s">
        <v>1657</v>
      </c>
      <c r="H9" s="362" t="s">
        <v>1655</v>
      </c>
      <c r="I9" s="328"/>
    </row>
    <row r="10" spans="1:12" s="241" customFormat="1" ht="75" outlineLevel="1" x14ac:dyDescent="0.25">
      <c r="A10" s="356">
        <v>6</v>
      </c>
      <c r="B10" s="357" t="s">
        <v>1212</v>
      </c>
      <c r="C10" s="357" t="s">
        <v>1213</v>
      </c>
      <c r="D10" s="358">
        <v>2020</v>
      </c>
      <c r="E10" s="358" t="s">
        <v>1214</v>
      </c>
      <c r="F10" s="359" t="s">
        <v>1215</v>
      </c>
      <c r="G10" s="359" t="s">
        <v>1564</v>
      </c>
      <c r="H10" s="362" t="s">
        <v>1565</v>
      </c>
      <c r="I10" s="356"/>
    </row>
    <row r="11" spans="1:12" s="240" customFormat="1" ht="112.5" outlineLevel="1" x14ac:dyDescent="0.25">
      <c r="A11" s="328">
        <v>7</v>
      </c>
      <c r="B11" s="352" t="s">
        <v>1216</v>
      </c>
      <c r="C11" s="352" t="s">
        <v>1217</v>
      </c>
      <c r="D11" s="354">
        <v>2015</v>
      </c>
      <c r="E11" s="354" t="s">
        <v>1198</v>
      </c>
      <c r="F11" s="355" t="s">
        <v>1218</v>
      </c>
      <c r="G11" s="355" t="s">
        <v>1587</v>
      </c>
      <c r="H11" s="362" t="s">
        <v>1565</v>
      </c>
      <c r="I11" s="328"/>
    </row>
    <row r="12" spans="1:12" s="241" customFormat="1" ht="168.75" outlineLevel="1" x14ac:dyDescent="0.25">
      <c r="A12" s="356">
        <v>8</v>
      </c>
      <c r="B12" s="357" t="s">
        <v>1219</v>
      </c>
      <c r="C12" s="357" t="s">
        <v>1220</v>
      </c>
      <c r="D12" s="358">
        <v>2015</v>
      </c>
      <c r="E12" s="358" t="s">
        <v>1221</v>
      </c>
      <c r="F12" s="359" t="s">
        <v>1222</v>
      </c>
      <c r="G12" s="363" t="s">
        <v>1566</v>
      </c>
      <c r="H12" s="360" t="s">
        <v>1658</v>
      </c>
      <c r="I12" s="356"/>
    </row>
    <row r="13" spans="1:12" s="241" customFormat="1" ht="112.5" outlineLevel="1" x14ac:dyDescent="0.25">
      <c r="A13" s="356">
        <v>9</v>
      </c>
      <c r="B13" s="357" t="s">
        <v>1223</v>
      </c>
      <c r="C13" s="357" t="s">
        <v>1224</v>
      </c>
      <c r="D13" s="358">
        <v>2015</v>
      </c>
      <c r="E13" s="358" t="s">
        <v>1205</v>
      </c>
      <c r="F13" s="359" t="s">
        <v>1225</v>
      </c>
      <c r="G13" s="359" t="s">
        <v>1567</v>
      </c>
      <c r="H13" s="360" t="s">
        <v>1547</v>
      </c>
      <c r="I13" s="356"/>
    </row>
    <row r="14" spans="1:12" s="241" customFormat="1" ht="243.75" outlineLevel="1" x14ac:dyDescent="0.25">
      <c r="A14" s="356">
        <v>10</v>
      </c>
      <c r="B14" s="357" t="s">
        <v>1226</v>
      </c>
      <c r="C14" s="357" t="s">
        <v>1227</v>
      </c>
      <c r="D14" s="358">
        <v>2015</v>
      </c>
      <c r="E14" s="358" t="s">
        <v>1228</v>
      </c>
      <c r="F14" s="359" t="s">
        <v>1229</v>
      </c>
      <c r="G14" s="364" t="s">
        <v>1656</v>
      </c>
      <c r="H14" s="360" t="s">
        <v>1547</v>
      </c>
      <c r="I14" s="356"/>
    </row>
    <row r="15" spans="1:12" s="241" customFormat="1" ht="93.75" outlineLevel="1" x14ac:dyDescent="0.25">
      <c r="A15" s="365">
        <v>11</v>
      </c>
      <c r="B15" s="366" t="s">
        <v>1230</v>
      </c>
      <c r="C15" s="366" t="s">
        <v>1231</v>
      </c>
      <c r="D15" s="367">
        <v>2020</v>
      </c>
      <c r="E15" s="367" t="s">
        <v>1232</v>
      </c>
      <c r="F15" s="368" t="s">
        <v>1233</v>
      </c>
      <c r="G15" s="369" t="s">
        <v>1653</v>
      </c>
      <c r="H15" s="370" t="s">
        <v>1556</v>
      </c>
      <c r="I15" s="365"/>
    </row>
    <row r="16" spans="1:12" s="25" customFormat="1" ht="21" customHeight="1" x14ac:dyDescent="0.25">
      <c r="B16" s="242"/>
      <c r="I16" s="243"/>
      <c r="K16" s="242"/>
      <c r="L16" s="242"/>
    </row>
    <row r="17" spans="2:12" s="25" customFormat="1" ht="21" customHeight="1" x14ac:dyDescent="0.25">
      <c r="B17" s="244" t="s">
        <v>1593</v>
      </c>
      <c r="I17" s="243"/>
      <c r="K17" s="242"/>
      <c r="L17" s="242"/>
    </row>
  </sheetData>
  <autoFilter ref="A4:I4"/>
  <mergeCells count="2">
    <mergeCell ref="A1:I1"/>
    <mergeCell ref="A2:I2"/>
  </mergeCells>
  <printOptions horizontalCentered="1"/>
  <pageMargins left="0.39370078740157483" right="0.39370078740157483" top="0.39370078740157483" bottom="0.39370078740157483" header="0.31496062992125984" footer="0.11811023622047245"/>
  <pageSetup paperSize="9" scale="60" fitToHeight="100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M20"/>
  <sheetViews>
    <sheetView view="pageBreakPreview" zoomScaleNormal="70" zoomScaleSheetLayoutView="100" workbookViewId="0">
      <pane xSplit="2" ySplit="4" topLeftCell="C5"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7.85546875" style="54" customWidth="1"/>
    <col min="2" max="2" width="28.140625" style="54" customWidth="1"/>
    <col min="3" max="4" width="19" style="61" customWidth="1"/>
    <col min="5" max="9" width="15" style="61" customWidth="1"/>
    <col min="10" max="10" width="14.85546875" style="54" customWidth="1"/>
    <col min="11" max="16384" width="9.140625" style="54"/>
  </cols>
  <sheetData>
    <row r="1" spans="1:10" ht="33" customHeight="1" x14ac:dyDescent="0.25">
      <c r="A1" s="894" t="s">
        <v>1684</v>
      </c>
      <c r="B1" s="894"/>
      <c r="C1" s="894"/>
      <c r="D1" s="894"/>
      <c r="E1" s="894"/>
      <c r="F1" s="894"/>
      <c r="G1" s="894"/>
      <c r="H1" s="894"/>
      <c r="I1" s="894"/>
      <c r="J1" s="894"/>
    </row>
    <row r="2" spans="1:10" s="152" customFormat="1" ht="26.25" customHeight="1" x14ac:dyDescent="0.25">
      <c r="A2" s="898" t="s">
        <v>4059</v>
      </c>
      <c r="B2" s="898"/>
      <c r="C2" s="898"/>
      <c r="D2" s="898"/>
      <c r="E2" s="898"/>
      <c r="F2" s="898"/>
      <c r="G2" s="898"/>
      <c r="H2" s="898"/>
      <c r="I2" s="898"/>
      <c r="J2" s="898"/>
    </row>
    <row r="3" spans="1:10" x14ac:dyDescent="0.25">
      <c r="A3" s="28"/>
      <c r="B3" s="29"/>
      <c r="C3" s="29"/>
      <c r="D3" s="29"/>
      <c r="E3" s="29"/>
      <c r="F3" s="29"/>
      <c r="G3" s="29"/>
      <c r="H3" s="222"/>
      <c r="I3" s="29"/>
      <c r="J3" s="29"/>
    </row>
    <row r="4" spans="1:10" s="55" customFormat="1" ht="48" customHeight="1" x14ac:dyDescent="0.25">
      <c r="A4" s="16" t="s">
        <v>6</v>
      </c>
      <c r="B4" s="16" t="s">
        <v>16</v>
      </c>
      <c r="C4" s="16" t="s">
        <v>51</v>
      </c>
      <c r="D4" s="16" t="s">
        <v>52</v>
      </c>
      <c r="E4" s="16" t="s">
        <v>53</v>
      </c>
      <c r="F4" s="16" t="s">
        <v>42</v>
      </c>
      <c r="G4" s="16" t="s">
        <v>43</v>
      </c>
      <c r="H4" s="221" t="s">
        <v>44</v>
      </c>
      <c r="I4" s="16" t="s">
        <v>1568</v>
      </c>
      <c r="J4" s="16" t="s">
        <v>7</v>
      </c>
    </row>
    <row r="5" spans="1:10" s="57" customFormat="1" ht="35.1" customHeight="1" x14ac:dyDescent="0.25">
      <c r="A5" s="199"/>
      <c r="B5" s="199" t="s">
        <v>28</v>
      </c>
      <c r="C5" s="73">
        <f t="shared" ref="C5:I5" si="0">SUM(C6:C18)</f>
        <v>5</v>
      </c>
      <c r="D5" s="73">
        <f t="shared" si="0"/>
        <v>171</v>
      </c>
      <c r="E5" s="73">
        <f t="shared" si="0"/>
        <v>28</v>
      </c>
      <c r="F5" s="73">
        <f t="shared" si="0"/>
        <v>2264</v>
      </c>
      <c r="G5" s="73">
        <f t="shared" si="0"/>
        <v>2330</v>
      </c>
      <c r="H5" s="73">
        <f t="shared" ref="H5" si="1">SUM(H6:H18)</f>
        <v>30</v>
      </c>
      <c r="I5" s="73">
        <f t="shared" si="0"/>
        <v>147</v>
      </c>
      <c r="J5" s="56"/>
    </row>
    <row r="6" spans="1:10" s="60" customFormat="1" ht="35.1" customHeight="1" outlineLevel="1" x14ac:dyDescent="0.25">
      <c r="A6" s="197">
        <v>1</v>
      </c>
      <c r="B6" s="58" t="s">
        <v>41</v>
      </c>
      <c r="C6" s="74">
        <v>1</v>
      </c>
      <c r="D6" s="74">
        <v>3</v>
      </c>
      <c r="E6" s="74">
        <v>6</v>
      </c>
      <c r="F6" s="74">
        <v>257</v>
      </c>
      <c r="G6" s="74">
        <v>451</v>
      </c>
      <c r="H6" s="74">
        <v>7</v>
      </c>
      <c r="I6" s="74">
        <v>5</v>
      </c>
      <c r="J6" s="59"/>
    </row>
    <row r="7" spans="1:10" s="60" customFormat="1" ht="35.1" customHeight="1" outlineLevel="1" x14ac:dyDescent="0.25">
      <c r="A7" s="197">
        <v>2</v>
      </c>
      <c r="B7" s="58" t="s">
        <v>49</v>
      </c>
      <c r="C7" s="74">
        <v>1</v>
      </c>
      <c r="D7" s="74">
        <v>2</v>
      </c>
      <c r="E7" s="74">
        <v>4</v>
      </c>
      <c r="F7" s="74">
        <v>96</v>
      </c>
      <c r="G7" s="74">
        <v>301</v>
      </c>
      <c r="H7" s="74">
        <v>4</v>
      </c>
      <c r="I7" s="74">
        <v>0</v>
      </c>
      <c r="J7" s="59"/>
    </row>
    <row r="8" spans="1:10" s="60" customFormat="1" ht="35.1" customHeight="1" outlineLevel="1" x14ac:dyDescent="0.25">
      <c r="A8" s="197">
        <v>3</v>
      </c>
      <c r="B8" s="58" t="s">
        <v>50</v>
      </c>
      <c r="C8" s="74">
        <v>2</v>
      </c>
      <c r="D8" s="74">
        <v>3</v>
      </c>
      <c r="E8" s="74">
        <v>5</v>
      </c>
      <c r="F8" s="74">
        <v>124</v>
      </c>
      <c r="G8" s="74">
        <v>626</v>
      </c>
      <c r="H8" s="74">
        <v>7</v>
      </c>
      <c r="I8" s="74">
        <v>1</v>
      </c>
      <c r="J8" s="59"/>
    </row>
    <row r="9" spans="1:10" s="60" customFormat="1" ht="35.1" customHeight="1" outlineLevel="1" x14ac:dyDescent="0.25">
      <c r="A9" s="197">
        <v>4</v>
      </c>
      <c r="B9" s="58" t="s">
        <v>29</v>
      </c>
      <c r="C9" s="74">
        <v>0</v>
      </c>
      <c r="D9" s="74">
        <v>13</v>
      </c>
      <c r="E9" s="74">
        <v>2</v>
      </c>
      <c r="F9" s="74">
        <v>112</v>
      </c>
      <c r="G9" s="74">
        <v>78</v>
      </c>
      <c r="H9" s="74">
        <v>1</v>
      </c>
      <c r="I9" s="74">
        <v>11</v>
      </c>
      <c r="J9" s="59"/>
    </row>
    <row r="10" spans="1:10" s="60" customFormat="1" ht="35.1" customHeight="1" outlineLevel="1" x14ac:dyDescent="0.25">
      <c r="A10" s="197">
        <v>5</v>
      </c>
      <c r="B10" s="58" t="s">
        <v>38</v>
      </c>
      <c r="C10" s="74">
        <v>1</v>
      </c>
      <c r="D10" s="74">
        <v>2</v>
      </c>
      <c r="E10" s="74">
        <v>6</v>
      </c>
      <c r="F10" s="74">
        <v>129</v>
      </c>
      <c r="G10" s="74">
        <v>52</v>
      </c>
      <c r="H10" s="74">
        <v>2</v>
      </c>
      <c r="I10" s="74">
        <v>52</v>
      </c>
      <c r="J10" s="59"/>
    </row>
    <row r="11" spans="1:10" s="60" customFormat="1" ht="35.1" customHeight="1" outlineLevel="1" x14ac:dyDescent="0.25">
      <c r="A11" s="197">
        <v>6</v>
      </c>
      <c r="B11" s="58" t="s">
        <v>37</v>
      </c>
      <c r="C11" s="74">
        <v>0</v>
      </c>
      <c r="D11" s="74">
        <v>27</v>
      </c>
      <c r="E11" s="74">
        <v>1</v>
      </c>
      <c r="F11" s="74">
        <v>254</v>
      </c>
      <c r="G11" s="74">
        <v>119</v>
      </c>
      <c r="H11" s="74">
        <v>0</v>
      </c>
      <c r="I11" s="74">
        <v>23</v>
      </c>
      <c r="J11" s="59"/>
    </row>
    <row r="12" spans="1:10" s="60" customFormat="1" ht="35.1" customHeight="1" outlineLevel="1" x14ac:dyDescent="0.25">
      <c r="A12" s="197">
        <v>7</v>
      </c>
      <c r="B12" s="58" t="s">
        <v>36</v>
      </c>
      <c r="C12" s="74">
        <v>0</v>
      </c>
      <c r="D12" s="74">
        <v>10</v>
      </c>
      <c r="E12" s="74">
        <v>0</v>
      </c>
      <c r="F12" s="74">
        <v>142</v>
      </c>
      <c r="G12" s="74">
        <v>64</v>
      </c>
      <c r="H12" s="74">
        <v>2</v>
      </c>
      <c r="I12" s="74">
        <v>10</v>
      </c>
      <c r="J12" s="59"/>
    </row>
    <row r="13" spans="1:10" s="60" customFormat="1" ht="35.1" customHeight="1" outlineLevel="1" x14ac:dyDescent="0.25">
      <c r="A13" s="197">
        <v>8</v>
      </c>
      <c r="B13" s="58" t="s">
        <v>35</v>
      </c>
      <c r="C13" s="74">
        <v>0</v>
      </c>
      <c r="D13" s="74">
        <v>12</v>
      </c>
      <c r="E13" s="74">
        <v>0</v>
      </c>
      <c r="F13" s="74">
        <v>84</v>
      </c>
      <c r="G13" s="74">
        <v>125</v>
      </c>
      <c r="H13" s="74">
        <v>0</v>
      </c>
      <c r="I13" s="74">
        <v>8</v>
      </c>
      <c r="J13" s="59"/>
    </row>
    <row r="14" spans="1:10" s="60" customFormat="1" ht="35.1" customHeight="1" outlineLevel="1" x14ac:dyDescent="0.25">
      <c r="A14" s="197">
        <v>9</v>
      </c>
      <c r="B14" s="58" t="s">
        <v>34</v>
      </c>
      <c r="C14" s="74">
        <v>0</v>
      </c>
      <c r="D14" s="74">
        <v>8</v>
      </c>
      <c r="E14" s="74">
        <v>0</v>
      </c>
      <c r="F14" s="74">
        <v>65</v>
      </c>
      <c r="G14" s="74">
        <v>58</v>
      </c>
      <c r="H14" s="74">
        <v>1</v>
      </c>
      <c r="I14" s="74">
        <v>1</v>
      </c>
      <c r="J14" s="59"/>
    </row>
    <row r="15" spans="1:10" s="60" customFormat="1" ht="35.1" customHeight="1" outlineLevel="1" x14ac:dyDescent="0.25">
      <c r="A15" s="197">
        <v>10</v>
      </c>
      <c r="B15" s="58" t="s">
        <v>33</v>
      </c>
      <c r="C15" s="74">
        <v>0</v>
      </c>
      <c r="D15" s="74">
        <v>23</v>
      </c>
      <c r="E15" s="74">
        <v>0</v>
      </c>
      <c r="F15" s="74">
        <v>304</v>
      </c>
      <c r="G15" s="74">
        <v>202</v>
      </c>
      <c r="H15" s="74">
        <v>0</v>
      </c>
      <c r="I15" s="74">
        <v>13</v>
      </c>
      <c r="J15" s="59"/>
    </row>
    <row r="16" spans="1:10" s="60" customFormat="1" ht="35.1" customHeight="1" outlineLevel="1" x14ac:dyDescent="0.25">
      <c r="A16" s="197">
        <v>11</v>
      </c>
      <c r="B16" s="58" t="s">
        <v>32</v>
      </c>
      <c r="C16" s="74">
        <v>0</v>
      </c>
      <c r="D16" s="74">
        <v>12</v>
      </c>
      <c r="E16" s="74">
        <v>1</v>
      </c>
      <c r="F16" s="74">
        <v>131</v>
      </c>
      <c r="G16" s="74">
        <v>44</v>
      </c>
      <c r="H16" s="74">
        <v>0</v>
      </c>
      <c r="I16" s="74">
        <v>7</v>
      </c>
      <c r="J16" s="59"/>
    </row>
    <row r="17" spans="1:13" s="60" customFormat="1" ht="35.1" customHeight="1" outlineLevel="1" x14ac:dyDescent="0.25">
      <c r="A17" s="197">
        <v>12</v>
      </c>
      <c r="B17" s="58" t="s">
        <v>31</v>
      </c>
      <c r="C17" s="74">
        <v>0</v>
      </c>
      <c r="D17" s="74">
        <v>29</v>
      </c>
      <c r="E17" s="74">
        <v>2</v>
      </c>
      <c r="F17" s="74">
        <v>262</v>
      </c>
      <c r="G17" s="74">
        <v>68</v>
      </c>
      <c r="H17" s="74">
        <v>0</v>
      </c>
      <c r="I17" s="74">
        <v>11</v>
      </c>
      <c r="J17" s="59"/>
    </row>
    <row r="18" spans="1:13" s="60" customFormat="1" ht="35.1" customHeight="1" outlineLevel="1" x14ac:dyDescent="0.25">
      <c r="A18" s="198">
        <v>13</v>
      </c>
      <c r="B18" s="82" t="s">
        <v>30</v>
      </c>
      <c r="C18" s="207">
        <v>0</v>
      </c>
      <c r="D18" s="207">
        <v>27</v>
      </c>
      <c r="E18" s="207">
        <v>1</v>
      </c>
      <c r="F18" s="207">
        <v>304</v>
      </c>
      <c r="G18" s="207">
        <v>142</v>
      </c>
      <c r="H18" s="207">
        <v>6</v>
      </c>
      <c r="I18" s="207">
        <v>5</v>
      </c>
      <c r="J18" s="208"/>
    </row>
    <row r="19" spans="1:13" s="3" customFormat="1" ht="21" customHeight="1" x14ac:dyDescent="0.25">
      <c r="B19" s="21"/>
      <c r="H19" s="147"/>
      <c r="K19" s="21"/>
      <c r="M19" s="21"/>
    </row>
    <row r="20" spans="1:13" s="3" customFormat="1" ht="21" customHeight="1" x14ac:dyDescent="0.25">
      <c r="B20" s="206" t="s">
        <v>1499</v>
      </c>
      <c r="H20" s="147"/>
      <c r="K20" s="21"/>
      <c r="M20" s="21"/>
    </row>
  </sheetData>
  <autoFilter ref="A4:J4"/>
  <mergeCells count="2">
    <mergeCell ref="A1:J1"/>
    <mergeCell ref="A2:J2"/>
  </mergeCells>
  <printOptions horizontalCentered="1"/>
  <pageMargins left="0.39370078740157483" right="0.39370078740157483" top="0.39370078740157483" bottom="0.39370078740157483" header="0.31496062992125984" footer="0.11811023622047245"/>
  <pageSetup paperSize="9" scale="84" fitToHeight="100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M23"/>
  <sheetViews>
    <sheetView view="pageBreakPreview" zoomScaleNormal="70" zoomScaleSheetLayoutView="100" workbookViewId="0">
      <pane xSplit="2" ySplit="6" topLeftCell="C7"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6.28515625" style="27" customWidth="1"/>
    <col min="2" max="2" width="27.7109375" style="27" customWidth="1"/>
    <col min="3" max="3" width="16.85546875" style="27" customWidth="1"/>
    <col min="4" max="4" width="17.42578125" style="27" customWidth="1"/>
    <col min="5" max="8" width="16.85546875" style="27" customWidth="1"/>
    <col min="9" max="9" width="18.85546875" style="27" customWidth="1"/>
    <col min="10" max="16384" width="9.140625" style="27"/>
  </cols>
  <sheetData>
    <row r="1" spans="1:9" s="25" customFormat="1" ht="30.75" customHeight="1" x14ac:dyDescent="0.25">
      <c r="A1" s="899" t="s">
        <v>1685</v>
      </c>
      <c r="B1" s="899"/>
      <c r="C1" s="899"/>
      <c r="D1" s="899"/>
      <c r="E1" s="899"/>
      <c r="F1" s="899"/>
      <c r="G1" s="899"/>
      <c r="H1" s="899"/>
      <c r="I1" s="899"/>
    </row>
    <row r="2" spans="1:9" s="151" customFormat="1" ht="26.25" customHeight="1" x14ac:dyDescent="0.25">
      <c r="A2" s="900" t="s">
        <v>4059</v>
      </c>
      <c r="B2" s="900"/>
      <c r="C2" s="900"/>
      <c r="D2" s="900"/>
      <c r="E2" s="900"/>
      <c r="F2" s="900"/>
      <c r="G2" s="900"/>
      <c r="H2" s="900"/>
      <c r="I2" s="900"/>
    </row>
    <row r="3" spans="1:9" s="25" customFormat="1" ht="18.75" customHeight="1" x14ac:dyDescent="0.25">
      <c r="A3" s="29"/>
      <c r="B3" s="29"/>
      <c r="C3" s="29"/>
      <c r="D3" s="29"/>
      <c r="E3" s="29"/>
      <c r="F3" s="29"/>
      <c r="G3" s="29"/>
      <c r="H3" s="29"/>
      <c r="I3" s="29"/>
    </row>
    <row r="4" spans="1:9" s="26" customFormat="1" ht="35.25" customHeight="1" x14ac:dyDescent="0.25">
      <c r="A4" s="895" t="s">
        <v>6</v>
      </c>
      <c r="B4" s="895" t="s">
        <v>16</v>
      </c>
      <c r="C4" s="904" t="s">
        <v>1703</v>
      </c>
      <c r="D4" s="905"/>
      <c r="E4" s="895" t="s">
        <v>48</v>
      </c>
      <c r="F4" s="895"/>
      <c r="G4" s="895" t="s">
        <v>290</v>
      </c>
      <c r="H4" s="895"/>
      <c r="I4" s="396" t="s">
        <v>7</v>
      </c>
    </row>
    <row r="5" spans="1:9" s="26" customFormat="1" ht="35.25" customHeight="1" x14ac:dyDescent="0.25">
      <c r="A5" s="895"/>
      <c r="B5" s="895"/>
      <c r="C5" s="396" t="s">
        <v>47</v>
      </c>
      <c r="D5" s="396" t="s">
        <v>1704</v>
      </c>
      <c r="E5" s="396" t="s">
        <v>47</v>
      </c>
      <c r="F5" s="396" t="s">
        <v>172</v>
      </c>
      <c r="G5" s="396" t="s">
        <v>47</v>
      </c>
      <c r="H5" s="396" t="s">
        <v>172</v>
      </c>
      <c r="I5" s="396"/>
    </row>
    <row r="6" spans="1:9" s="76" customFormat="1" ht="30" customHeight="1" x14ac:dyDescent="0.25">
      <c r="A6" s="75"/>
      <c r="B6" s="75" t="s">
        <v>28</v>
      </c>
      <c r="C6" s="35">
        <v>461</v>
      </c>
      <c r="D6" s="35">
        <v>481327</v>
      </c>
      <c r="E6" s="142">
        <f t="shared" ref="E6:H6" si="0">SUM(E7:E19)</f>
        <v>274</v>
      </c>
      <c r="F6" s="142">
        <f t="shared" si="0"/>
        <v>162260</v>
      </c>
      <c r="G6" s="142">
        <f t="shared" si="0"/>
        <v>7</v>
      </c>
      <c r="H6" s="142">
        <f t="shared" si="0"/>
        <v>1140</v>
      </c>
      <c r="I6" s="142"/>
    </row>
    <row r="7" spans="1:9" s="67" customFormat="1" ht="30" customHeight="1" outlineLevel="1" x14ac:dyDescent="0.25">
      <c r="A7" s="77">
        <v>1</v>
      </c>
      <c r="B7" s="78" t="s">
        <v>41</v>
      </c>
      <c r="C7" s="247">
        <v>9</v>
      </c>
      <c r="D7" s="247">
        <v>850</v>
      </c>
      <c r="E7" s="247">
        <v>8</v>
      </c>
      <c r="F7" s="247">
        <v>450</v>
      </c>
      <c r="G7" s="247">
        <v>0</v>
      </c>
      <c r="H7" s="247">
        <v>0</v>
      </c>
      <c r="I7" s="247"/>
    </row>
    <row r="8" spans="1:9" s="67" customFormat="1" ht="30" customHeight="1" outlineLevel="1" x14ac:dyDescent="0.25">
      <c r="A8" s="228">
        <v>2</v>
      </c>
      <c r="B8" s="58" t="s">
        <v>49</v>
      </c>
      <c r="C8" s="252">
        <v>0</v>
      </c>
      <c r="D8" s="252">
        <v>0</v>
      </c>
      <c r="E8" s="252">
        <v>0</v>
      </c>
      <c r="F8" s="252">
        <v>0</v>
      </c>
      <c r="G8" s="252">
        <v>0</v>
      </c>
      <c r="H8" s="252">
        <v>0</v>
      </c>
      <c r="I8" s="252" t="s">
        <v>1581</v>
      </c>
    </row>
    <row r="9" spans="1:9" s="53" customFormat="1" ht="30" customHeight="1" outlineLevel="1" x14ac:dyDescent="0.25">
      <c r="A9" s="228">
        <v>3</v>
      </c>
      <c r="B9" s="58" t="s">
        <v>50</v>
      </c>
      <c r="C9" s="252">
        <v>37</v>
      </c>
      <c r="D9" s="252">
        <v>15900</v>
      </c>
      <c r="E9" s="252">
        <v>3</v>
      </c>
      <c r="F9" s="252">
        <v>900</v>
      </c>
      <c r="G9" s="252">
        <v>0</v>
      </c>
      <c r="H9" s="252">
        <v>0</v>
      </c>
      <c r="I9" s="252"/>
    </row>
    <row r="10" spans="1:9" s="67" customFormat="1" ht="30" customHeight="1" outlineLevel="1" x14ac:dyDescent="0.25">
      <c r="A10" s="228">
        <v>4</v>
      </c>
      <c r="B10" s="58" t="s">
        <v>29</v>
      </c>
      <c r="C10" s="252">
        <v>47</v>
      </c>
      <c r="D10" s="252">
        <v>236000</v>
      </c>
      <c r="E10" s="252">
        <v>19</v>
      </c>
      <c r="F10" s="252">
        <v>6680</v>
      </c>
      <c r="G10" s="252">
        <v>0</v>
      </c>
      <c r="H10" s="252">
        <v>0</v>
      </c>
      <c r="I10" s="252"/>
    </row>
    <row r="11" spans="1:9" s="67" customFormat="1" ht="30" customHeight="1" outlineLevel="1" x14ac:dyDescent="0.25">
      <c r="A11" s="228">
        <v>5</v>
      </c>
      <c r="B11" s="58" t="s">
        <v>38</v>
      </c>
      <c r="C11" s="252">
        <v>47</v>
      </c>
      <c r="D11" s="252">
        <v>920</v>
      </c>
      <c r="E11" s="252">
        <v>39</v>
      </c>
      <c r="F11" s="252">
        <v>520</v>
      </c>
      <c r="G11" s="252">
        <v>6</v>
      </c>
      <c r="H11" s="252">
        <v>140</v>
      </c>
      <c r="I11" s="252"/>
    </row>
    <row r="12" spans="1:9" s="53" customFormat="1" ht="30" customHeight="1" outlineLevel="1" x14ac:dyDescent="0.25">
      <c r="A12" s="228">
        <v>6</v>
      </c>
      <c r="B12" s="58" t="s">
        <v>37</v>
      </c>
      <c r="C12" s="252">
        <v>33</v>
      </c>
      <c r="D12" s="252">
        <v>6600</v>
      </c>
      <c r="E12" s="252">
        <v>9</v>
      </c>
      <c r="F12" s="252">
        <v>520</v>
      </c>
      <c r="G12" s="252">
        <v>1</v>
      </c>
      <c r="H12" s="252">
        <v>1000</v>
      </c>
      <c r="I12" s="252"/>
    </row>
    <row r="13" spans="1:9" s="67" customFormat="1" ht="30" customHeight="1" outlineLevel="1" x14ac:dyDescent="0.25">
      <c r="A13" s="228">
        <v>7</v>
      </c>
      <c r="B13" s="58" t="s">
        <v>36</v>
      </c>
      <c r="C13" s="252">
        <v>29</v>
      </c>
      <c r="D13" s="252">
        <v>23818</v>
      </c>
      <c r="E13" s="252">
        <v>8</v>
      </c>
      <c r="F13" s="252">
        <v>4041</v>
      </c>
      <c r="G13" s="252">
        <v>0</v>
      </c>
      <c r="H13" s="252">
        <v>0</v>
      </c>
      <c r="I13" s="252"/>
    </row>
    <row r="14" spans="1:9" s="53" customFormat="1" ht="30" customHeight="1" outlineLevel="1" x14ac:dyDescent="0.25">
      <c r="A14" s="228">
        <v>8</v>
      </c>
      <c r="B14" s="58" t="s">
        <v>35</v>
      </c>
      <c r="C14" s="252">
        <v>5</v>
      </c>
      <c r="D14" s="252">
        <v>38000</v>
      </c>
      <c r="E14" s="252">
        <v>4</v>
      </c>
      <c r="F14" s="252">
        <v>31000</v>
      </c>
      <c r="G14" s="252">
        <v>0</v>
      </c>
      <c r="H14" s="252">
        <v>0</v>
      </c>
      <c r="I14" s="252"/>
    </row>
    <row r="15" spans="1:9" s="53" customFormat="1" ht="30" customHeight="1" outlineLevel="1" x14ac:dyDescent="0.25">
      <c r="A15" s="228">
        <v>9</v>
      </c>
      <c r="B15" s="58" t="s">
        <v>34</v>
      </c>
      <c r="C15" s="252">
        <v>22</v>
      </c>
      <c r="D15" s="252">
        <v>11000</v>
      </c>
      <c r="E15" s="252">
        <v>8</v>
      </c>
      <c r="F15" s="252">
        <v>4500</v>
      </c>
      <c r="G15" s="252">
        <v>0</v>
      </c>
      <c r="H15" s="252">
        <v>0</v>
      </c>
      <c r="I15" s="252"/>
    </row>
    <row r="16" spans="1:9" s="53" customFormat="1" ht="30" customHeight="1" outlineLevel="1" x14ac:dyDescent="0.25">
      <c r="A16" s="228">
        <v>10</v>
      </c>
      <c r="B16" s="58" t="s">
        <v>33</v>
      </c>
      <c r="C16" s="252">
        <v>30</v>
      </c>
      <c r="D16" s="252">
        <v>52479</v>
      </c>
      <c r="E16" s="252">
        <v>25</v>
      </c>
      <c r="F16" s="252">
        <v>46779</v>
      </c>
      <c r="G16" s="252">
        <v>0</v>
      </c>
      <c r="H16" s="252">
        <v>0</v>
      </c>
      <c r="I16" s="252"/>
    </row>
    <row r="17" spans="1:13" s="53" customFormat="1" ht="30" customHeight="1" outlineLevel="1" x14ac:dyDescent="0.25">
      <c r="A17" s="228">
        <v>11</v>
      </c>
      <c r="B17" s="58" t="s">
        <v>32</v>
      </c>
      <c r="C17" s="252">
        <v>25</v>
      </c>
      <c r="D17" s="252">
        <v>33601</v>
      </c>
      <c r="E17" s="252">
        <v>20</v>
      </c>
      <c r="F17" s="252">
        <v>17401</v>
      </c>
      <c r="G17" s="252">
        <v>0</v>
      </c>
      <c r="H17" s="252">
        <v>0</v>
      </c>
      <c r="I17" s="252"/>
    </row>
    <row r="18" spans="1:13" s="67" customFormat="1" ht="30" customHeight="1" outlineLevel="1" x14ac:dyDescent="0.25">
      <c r="A18" s="228">
        <v>12</v>
      </c>
      <c r="B18" s="58" t="s">
        <v>31</v>
      </c>
      <c r="C18" s="252">
        <v>58</v>
      </c>
      <c r="D18" s="252">
        <v>43130</v>
      </c>
      <c r="E18" s="252">
        <v>54</v>
      </c>
      <c r="F18" s="252">
        <v>41030</v>
      </c>
      <c r="G18" s="252">
        <v>0</v>
      </c>
      <c r="H18" s="252">
        <v>0</v>
      </c>
      <c r="I18" s="252"/>
    </row>
    <row r="19" spans="1:13" s="67" customFormat="1" ht="30" customHeight="1" outlineLevel="1" x14ac:dyDescent="0.25">
      <c r="A19" s="229">
        <v>13</v>
      </c>
      <c r="B19" s="82" t="s">
        <v>30</v>
      </c>
      <c r="C19" s="257">
        <v>119</v>
      </c>
      <c r="D19" s="257">
        <v>19029</v>
      </c>
      <c r="E19" s="257">
        <v>77</v>
      </c>
      <c r="F19" s="257">
        <v>8439</v>
      </c>
      <c r="G19" s="257">
        <v>0</v>
      </c>
      <c r="H19" s="257">
        <v>0</v>
      </c>
      <c r="I19" s="257"/>
    </row>
    <row r="20" spans="1:13" s="3" customFormat="1" ht="21" customHeight="1" x14ac:dyDescent="0.25">
      <c r="B20" s="21"/>
      <c r="I20" s="147"/>
      <c r="K20" s="21"/>
      <c r="M20" s="21"/>
    </row>
    <row r="21" spans="1:13" s="3" customFormat="1" ht="21" customHeight="1" x14ac:dyDescent="0.25">
      <c r="B21" s="206" t="s">
        <v>1499</v>
      </c>
      <c r="I21" s="147"/>
      <c r="K21" s="21"/>
      <c r="M21" s="21"/>
    </row>
    <row r="22" spans="1:13" ht="40.5" customHeight="1" x14ac:dyDescent="0.25"/>
    <row r="23" spans="1:13" ht="40.5" customHeight="1" x14ac:dyDescent="0.25"/>
  </sheetData>
  <autoFilter ref="A5:I5"/>
  <mergeCells count="7">
    <mergeCell ref="A1:I1"/>
    <mergeCell ref="A4:A5"/>
    <mergeCell ref="B4:B5"/>
    <mergeCell ref="C4:D4"/>
    <mergeCell ref="E4:F4"/>
    <mergeCell ref="G4:H4"/>
    <mergeCell ref="A2:I2"/>
  </mergeCells>
  <printOptions horizontalCentered="1"/>
  <pageMargins left="0.39370078740157483" right="0.39370078740157483" top="0.39370078740157483" bottom="0.39370078740157483" header="0.31496062992125984" footer="0.11811023622047245"/>
  <pageSetup paperSize="9" scale="89" fitToHeight="100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M33"/>
  <sheetViews>
    <sheetView view="pageBreakPreview" zoomScale="70" zoomScaleNormal="70" zoomScaleSheetLayoutView="70" workbookViewId="0">
      <pane xSplit="4" ySplit="4" topLeftCell="E5"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6.28515625" style="3" customWidth="1"/>
    <col min="2" max="2" width="23.42578125" style="21" customWidth="1"/>
    <col min="3" max="3" width="15.5703125" style="3" customWidth="1"/>
    <col min="4" max="4" width="14.5703125" style="3" customWidth="1"/>
    <col min="5" max="5" width="10.140625" style="3" customWidth="1"/>
    <col min="6" max="6" width="15.140625" style="3" customWidth="1"/>
    <col min="7" max="7" width="10" style="3" customWidth="1"/>
    <col min="8" max="8" width="17.7109375" style="3" customWidth="1"/>
    <col min="9" max="9" width="13.42578125" style="147" customWidth="1"/>
    <col min="10" max="10" width="19.42578125" style="3" customWidth="1"/>
    <col min="11" max="11" width="59.5703125" style="21" customWidth="1"/>
    <col min="12" max="12" width="28.7109375" style="21" customWidth="1"/>
    <col min="13" max="13" width="9.28515625" style="3" customWidth="1"/>
    <col min="14" max="16384" width="9.140625" style="3"/>
  </cols>
  <sheetData>
    <row r="1" spans="1:13" ht="24.95" customHeight="1" x14ac:dyDescent="0.25">
      <c r="A1" s="899" t="s">
        <v>1686</v>
      </c>
      <c r="B1" s="899"/>
      <c r="C1" s="899"/>
      <c r="D1" s="899"/>
      <c r="E1" s="899"/>
      <c r="F1" s="899"/>
      <c r="G1" s="899"/>
      <c r="H1" s="899"/>
      <c r="I1" s="899"/>
      <c r="J1" s="899"/>
      <c r="K1" s="899"/>
      <c r="L1" s="899"/>
      <c r="M1" s="899"/>
    </row>
    <row r="2" spans="1:13" s="131" customFormat="1" ht="18.75" customHeight="1" x14ac:dyDescent="0.25">
      <c r="A2" s="900" t="s">
        <v>4059</v>
      </c>
      <c r="B2" s="900"/>
      <c r="C2" s="900"/>
      <c r="D2" s="900"/>
      <c r="E2" s="900"/>
      <c r="F2" s="900"/>
      <c r="G2" s="900"/>
      <c r="H2" s="900"/>
      <c r="I2" s="900"/>
      <c r="J2" s="900"/>
      <c r="K2" s="900"/>
      <c r="L2" s="900"/>
      <c r="M2" s="900"/>
    </row>
    <row r="3" spans="1:13" ht="17.25" customHeight="1" x14ac:dyDescent="0.25">
      <c r="A3" s="8"/>
      <c r="B3" s="18"/>
      <c r="C3" s="8"/>
      <c r="D3" s="8"/>
      <c r="E3" s="8"/>
      <c r="F3" s="8"/>
      <c r="G3" s="8"/>
      <c r="H3" s="8"/>
      <c r="I3" s="143"/>
      <c r="J3" s="8"/>
      <c r="K3" s="18"/>
      <c r="L3" s="18"/>
      <c r="M3" s="8"/>
    </row>
    <row r="4" spans="1:13" s="63" customFormat="1" ht="74.25" customHeight="1" x14ac:dyDescent="0.25">
      <c r="A4" s="201" t="s">
        <v>6</v>
      </c>
      <c r="B4" s="201" t="s">
        <v>17</v>
      </c>
      <c r="C4" s="201" t="s">
        <v>1410</v>
      </c>
      <c r="D4" s="201" t="s">
        <v>1417</v>
      </c>
      <c r="E4" s="201" t="s">
        <v>1418</v>
      </c>
      <c r="F4" s="201" t="s">
        <v>1422</v>
      </c>
      <c r="G4" s="201" t="s">
        <v>1419</v>
      </c>
      <c r="H4" s="201" t="s">
        <v>1429</v>
      </c>
      <c r="I4" s="144" t="s">
        <v>19</v>
      </c>
      <c r="J4" s="201" t="s">
        <v>1420</v>
      </c>
      <c r="K4" s="201" t="s">
        <v>1496</v>
      </c>
      <c r="L4" s="201" t="s">
        <v>20</v>
      </c>
      <c r="M4" s="201" t="s">
        <v>7</v>
      </c>
    </row>
    <row r="5" spans="1:13" s="38" customFormat="1" ht="28.5" customHeight="1" x14ac:dyDescent="0.25">
      <c r="A5" s="35" t="s">
        <v>2</v>
      </c>
      <c r="B5" s="36" t="s">
        <v>41</v>
      </c>
      <c r="C5" s="35"/>
      <c r="D5" s="35"/>
      <c r="E5" s="35"/>
      <c r="F5" s="35"/>
      <c r="G5" s="83"/>
      <c r="H5" s="83"/>
      <c r="I5" s="145"/>
      <c r="J5" s="83"/>
      <c r="K5" s="191"/>
      <c r="L5" s="191"/>
      <c r="M5" s="35"/>
    </row>
    <row r="6" spans="1:13" ht="63" outlineLevel="1" x14ac:dyDescent="0.25">
      <c r="A6" s="11">
        <v>1</v>
      </c>
      <c r="B6" s="19" t="s">
        <v>1481</v>
      </c>
      <c r="C6" s="7" t="s">
        <v>174</v>
      </c>
      <c r="D6" s="7" t="s">
        <v>173</v>
      </c>
      <c r="E6" s="7" t="s">
        <v>175</v>
      </c>
      <c r="F6" s="7" t="s">
        <v>1434</v>
      </c>
      <c r="G6" s="7" t="s">
        <v>176</v>
      </c>
      <c r="H6" s="11" t="s">
        <v>41</v>
      </c>
      <c r="I6" s="146" t="s">
        <v>177</v>
      </c>
      <c r="J6" s="146" t="s">
        <v>1501</v>
      </c>
      <c r="K6" s="192" t="s">
        <v>1502</v>
      </c>
      <c r="L6" s="84" t="s">
        <v>178</v>
      </c>
      <c r="M6" s="11"/>
    </row>
    <row r="7" spans="1:13" ht="94.5" outlineLevel="1" x14ac:dyDescent="0.25">
      <c r="A7" s="11">
        <v>2</v>
      </c>
      <c r="B7" s="84" t="s">
        <v>1482</v>
      </c>
      <c r="C7" s="11" t="s">
        <v>179</v>
      </c>
      <c r="D7" s="7" t="s">
        <v>173</v>
      </c>
      <c r="E7" s="7" t="s">
        <v>175</v>
      </c>
      <c r="F7" s="7" t="s">
        <v>1486</v>
      </c>
      <c r="G7" s="388">
        <v>0.66</v>
      </c>
      <c r="H7" s="11" t="s">
        <v>41</v>
      </c>
      <c r="I7" s="146" t="s">
        <v>180</v>
      </c>
      <c r="J7" s="146" t="s">
        <v>1409</v>
      </c>
      <c r="K7" s="192" t="s">
        <v>1712</v>
      </c>
      <c r="L7" s="11" t="s">
        <v>1487</v>
      </c>
      <c r="M7" s="11"/>
    </row>
    <row r="8" spans="1:13" s="38" customFormat="1" ht="28.5" customHeight="1" x14ac:dyDescent="0.25">
      <c r="A8" s="35" t="s">
        <v>3</v>
      </c>
      <c r="B8" s="36" t="s">
        <v>49</v>
      </c>
      <c r="C8" s="35"/>
      <c r="D8" s="35"/>
      <c r="E8" s="35"/>
      <c r="F8" s="35"/>
      <c r="G8" s="83"/>
      <c r="H8" s="83"/>
      <c r="I8" s="145"/>
      <c r="J8" s="145"/>
      <c r="K8" s="191"/>
      <c r="L8" s="191"/>
      <c r="M8" s="35"/>
    </row>
    <row r="9" spans="1:13" s="53" customFormat="1" ht="126" outlineLevel="1" x14ac:dyDescent="0.25">
      <c r="A9" s="5">
        <v>1</v>
      </c>
      <c r="B9" s="17" t="s">
        <v>182</v>
      </c>
      <c r="C9" s="4" t="s">
        <v>184</v>
      </c>
      <c r="D9" s="4" t="s">
        <v>183</v>
      </c>
      <c r="E9" s="4" t="s">
        <v>185</v>
      </c>
      <c r="F9" s="4" t="s">
        <v>1431</v>
      </c>
      <c r="G9" s="4">
        <v>43.68</v>
      </c>
      <c r="H9" s="5" t="s">
        <v>186</v>
      </c>
      <c r="I9" s="203" t="s">
        <v>1670</v>
      </c>
      <c r="J9" s="203" t="s">
        <v>187</v>
      </c>
      <c r="K9" s="204" t="s">
        <v>1503</v>
      </c>
      <c r="L9" s="205" t="s">
        <v>188</v>
      </c>
      <c r="M9" s="5"/>
    </row>
    <row r="10" spans="1:13" s="38" customFormat="1" ht="28.5" customHeight="1" x14ac:dyDescent="0.25">
      <c r="A10" s="35" t="s">
        <v>4</v>
      </c>
      <c r="B10" s="36" t="s">
        <v>50</v>
      </c>
      <c r="C10" s="35"/>
      <c r="D10" s="35"/>
      <c r="E10" s="35"/>
      <c r="F10" s="35"/>
      <c r="G10" s="83"/>
      <c r="H10" s="83"/>
      <c r="I10" s="145"/>
      <c r="J10" s="145"/>
      <c r="K10" s="191"/>
      <c r="L10" s="191"/>
      <c r="M10" s="35"/>
    </row>
    <row r="11" spans="1:13" ht="63" outlineLevel="1" x14ac:dyDescent="0.25">
      <c r="A11" s="11">
        <v>1</v>
      </c>
      <c r="B11" s="19" t="s">
        <v>189</v>
      </c>
      <c r="C11" s="7" t="s">
        <v>191</v>
      </c>
      <c r="D11" s="7" t="s">
        <v>190</v>
      </c>
      <c r="E11" s="7" t="s">
        <v>175</v>
      </c>
      <c r="F11" s="7" t="s">
        <v>1486</v>
      </c>
      <c r="G11" s="7">
        <v>20</v>
      </c>
      <c r="H11" s="11" t="s">
        <v>1364</v>
      </c>
      <c r="I11" s="146" t="s">
        <v>1495</v>
      </c>
      <c r="J11" s="146" t="s">
        <v>181</v>
      </c>
      <c r="K11" s="192" t="s">
        <v>1504</v>
      </c>
      <c r="L11" s="84" t="s">
        <v>192</v>
      </c>
      <c r="M11" s="11"/>
    </row>
    <row r="12" spans="1:13" s="38" customFormat="1" ht="28.5" customHeight="1" x14ac:dyDescent="0.25">
      <c r="A12" s="35" t="s">
        <v>54</v>
      </c>
      <c r="B12" s="36" t="s">
        <v>30</v>
      </c>
      <c r="C12" s="35"/>
      <c r="D12" s="35"/>
      <c r="E12" s="35"/>
      <c r="F12" s="35"/>
      <c r="G12" s="83"/>
      <c r="H12" s="83"/>
      <c r="I12" s="145"/>
      <c r="J12" s="145"/>
      <c r="K12" s="191"/>
      <c r="L12" s="191"/>
      <c r="M12" s="35"/>
    </row>
    <row r="13" spans="1:13" ht="63" outlineLevel="1" x14ac:dyDescent="0.25">
      <c r="A13" s="11">
        <v>1</v>
      </c>
      <c r="B13" s="19" t="s">
        <v>193</v>
      </c>
      <c r="C13" s="7" t="s">
        <v>195</v>
      </c>
      <c r="D13" s="7" t="s">
        <v>194</v>
      </c>
      <c r="E13" s="7" t="s">
        <v>185</v>
      </c>
      <c r="F13" s="7" t="s">
        <v>1432</v>
      </c>
      <c r="G13" s="7">
        <v>30</v>
      </c>
      <c r="H13" s="11" t="s">
        <v>196</v>
      </c>
      <c r="I13" s="146" t="s">
        <v>1491</v>
      </c>
      <c r="J13" s="146" t="s">
        <v>197</v>
      </c>
      <c r="K13" s="192" t="s">
        <v>1505</v>
      </c>
      <c r="L13" s="84" t="s">
        <v>192</v>
      </c>
      <c r="M13" s="11"/>
    </row>
    <row r="14" spans="1:13" s="38" customFormat="1" ht="28.5" customHeight="1" x14ac:dyDescent="0.25">
      <c r="A14" s="35" t="s">
        <v>55</v>
      </c>
      <c r="B14" s="36" t="s">
        <v>33</v>
      </c>
      <c r="C14" s="35"/>
      <c r="D14" s="35"/>
      <c r="E14" s="35"/>
      <c r="F14" s="35"/>
      <c r="G14" s="83"/>
      <c r="H14" s="83"/>
      <c r="I14" s="145"/>
      <c r="J14" s="145"/>
      <c r="K14" s="191"/>
      <c r="L14" s="191"/>
      <c r="M14" s="35"/>
    </row>
    <row r="15" spans="1:13" ht="126" outlineLevel="1" x14ac:dyDescent="0.25">
      <c r="A15" s="11">
        <v>1</v>
      </c>
      <c r="B15" s="19" t="s">
        <v>1483</v>
      </c>
      <c r="C15" s="7" t="s">
        <v>199</v>
      </c>
      <c r="D15" s="7" t="s">
        <v>198</v>
      </c>
      <c r="E15" s="7" t="s">
        <v>185</v>
      </c>
      <c r="F15" s="7" t="s">
        <v>1433</v>
      </c>
      <c r="G15" s="7" t="s">
        <v>1596</v>
      </c>
      <c r="H15" s="11" t="s">
        <v>200</v>
      </c>
      <c r="I15" s="146">
        <v>2012</v>
      </c>
      <c r="J15" s="146" t="s">
        <v>201</v>
      </c>
      <c r="K15" s="192" t="s">
        <v>1506</v>
      </c>
      <c r="L15" s="84" t="s">
        <v>1180</v>
      </c>
      <c r="M15" s="11"/>
    </row>
    <row r="16" spans="1:13" s="38" customFormat="1" ht="28.5" customHeight="1" x14ac:dyDescent="0.25">
      <c r="A16" s="35" t="s">
        <v>202</v>
      </c>
      <c r="B16" s="36" t="s">
        <v>32</v>
      </c>
      <c r="C16" s="35"/>
      <c r="D16" s="35"/>
      <c r="E16" s="35"/>
      <c r="F16" s="35"/>
      <c r="G16" s="83"/>
      <c r="H16" s="83"/>
      <c r="I16" s="145"/>
      <c r="J16" s="145"/>
      <c r="K16" s="191"/>
      <c r="L16" s="191"/>
      <c r="M16" s="35"/>
    </row>
    <row r="17" spans="1:13" ht="78.75" outlineLevel="1" x14ac:dyDescent="0.25">
      <c r="A17" s="11">
        <v>1</v>
      </c>
      <c r="B17" s="19" t="s">
        <v>203</v>
      </c>
      <c r="C17" s="7" t="s">
        <v>205</v>
      </c>
      <c r="D17" s="7" t="s">
        <v>204</v>
      </c>
      <c r="E17" s="7" t="s">
        <v>185</v>
      </c>
      <c r="F17" s="7" t="s">
        <v>1435</v>
      </c>
      <c r="G17" s="7">
        <v>48.75</v>
      </c>
      <c r="H17" s="11" t="s">
        <v>207</v>
      </c>
      <c r="I17" s="146" t="s">
        <v>206</v>
      </c>
      <c r="J17" s="146" t="s">
        <v>201</v>
      </c>
      <c r="K17" s="192" t="s">
        <v>1498</v>
      </c>
      <c r="L17" s="84" t="s">
        <v>1180</v>
      </c>
      <c r="M17" s="11"/>
    </row>
    <row r="18" spans="1:13" s="38" customFormat="1" ht="28.5" customHeight="1" x14ac:dyDescent="0.25">
      <c r="A18" s="35" t="s">
        <v>208</v>
      </c>
      <c r="B18" s="36" t="s">
        <v>31</v>
      </c>
      <c r="C18" s="35"/>
      <c r="D18" s="35"/>
      <c r="E18" s="35"/>
      <c r="F18" s="35"/>
      <c r="G18" s="83"/>
      <c r="H18" s="83"/>
      <c r="I18" s="145"/>
      <c r="J18" s="145"/>
      <c r="K18" s="191"/>
      <c r="L18" s="191"/>
      <c r="M18" s="35"/>
    </row>
    <row r="19" spans="1:13" ht="47.25" outlineLevel="1" x14ac:dyDescent="0.25">
      <c r="A19" s="11"/>
      <c r="B19" s="19" t="s">
        <v>1705</v>
      </c>
      <c r="C19" s="7" t="s">
        <v>210</v>
      </c>
      <c r="D19" s="7" t="s">
        <v>209</v>
      </c>
      <c r="E19" s="7" t="s">
        <v>175</v>
      </c>
      <c r="F19" s="7" t="s">
        <v>1500</v>
      </c>
      <c r="G19" s="7">
        <v>25</v>
      </c>
      <c r="H19" s="11" t="s">
        <v>210</v>
      </c>
      <c r="I19" s="146" t="s">
        <v>1488</v>
      </c>
      <c r="J19" s="146" t="s">
        <v>1707</v>
      </c>
      <c r="K19" s="192" t="s">
        <v>1507</v>
      </c>
      <c r="L19" s="84" t="s">
        <v>1708</v>
      </c>
      <c r="M19" s="11" t="s">
        <v>1445</v>
      </c>
    </row>
    <row r="20" spans="1:13" s="38" customFormat="1" ht="28.5" customHeight="1" x14ac:dyDescent="0.25">
      <c r="A20" s="35" t="s">
        <v>58</v>
      </c>
      <c r="B20" s="36" t="s">
        <v>38</v>
      </c>
      <c r="C20" s="35"/>
      <c r="D20" s="35"/>
      <c r="E20" s="35"/>
      <c r="F20" s="35"/>
      <c r="G20" s="83"/>
      <c r="H20" s="83"/>
      <c r="I20" s="145"/>
      <c r="J20" s="145"/>
      <c r="K20" s="191"/>
      <c r="L20" s="191"/>
      <c r="M20" s="35"/>
    </row>
    <row r="21" spans="1:13" s="53" customFormat="1" ht="94.5" outlineLevel="1" x14ac:dyDescent="0.25">
      <c r="A21" s="5">
        <v>1</v>
      </c>
      <c r="B21" s="17" t="s">
        <v>211</v>
      </c>
      <c r="C21" s="4" t="s">
        <v>213</v>
      </c>
      <c r="D21" s="4" t="s">
        <v>212</v>
      </c>
      <c r="E21" s="4" t="s">
        <v>175</v>
      </c>
      <c r="F21" s="4" t="s">
        <v>1500</v>
      </c>
      <c r="G21" s="4">
        <v>12</v>
      </c>
      <c r="H21" s="5" t="s">
        <v>1363</v>
      </c>
      <c r="I21" s="203" t="s">
        <v>1489</v>
      </c>
      <c r="J21" s="203" t="s">
        <v>1706</v>
      </c>
      <c r="K21" s="204" t="s">
        <v>1508</v>
      </c>
      <c r="L21" s="205" t="s">
        <v>1634</v>
      </c>
      <c r="M21" s="5" t="s">
        <v>1436</v>
      </c>
    </row>
    <row r="22" spans="1:13" s="38" customFormat="1" ht="28.5" customHeight="1" x14ac:dyDescent="0.25">
      <c r="A22" s="35" t="s">
        <v>59</v>
      </c>
      <c r="B22" s="36" t="s">
        <v>35</v>
      </c>
      <c r="C22" s="35"/>
      <c r="D22" s="35"/>
      <c r="E22" s="35"/>
      <c r="F22" s="35"/>
      <c r="G22" s="83"/>
      <c r="H22" s="83"/>
      <c r="I22" s="145"/>
      <c r="J22" s="145"/>
      <c r="K22" s="191"/>
      <c r="L22" s="191"/>
      <c r="M22" s="35"/>
    </row>
    <row r="23" spans="1:13" s="53" customFormat="1" ht="130.5" customHeight="1" outlineLevel="1" x14ac:dyDescent="0.25">
      <c r="A23" s="5">
        <v>1</v>
      </c>
      <c r="B23" s="17" t="s">
        <v>214</v>
      </c>
      <c r="C23" s="4" t="s">
        <v>216</v>
      </c>
      <c r="D23" s="4" t="s">
        <v>215</v>
      </c>
      <c r="E23" s="4" t="s">
        <v>175</v>
      </c>
      <c r="F23" s="4" t="s">
        <v>1437</v>
      </c>
      <c r="G23" s="4">
        <v>7</v>
      </c>
      <c r="H23" s="5" t="s">
        <v>218</v>
      </c>
      <c r="I23" s="203" t="s">
        <v>217</v>
      </c>
      <c r="J23" s="203" t="s">
        <v>1709</v>
      </c>
      <c r="K23" s="204" t="s">
        <v>1710</v>
      </c>
      <c r="L23" s="205" t="s">
        <v>1711</v>
      </c>
      <c r="M23" s="5"/>
    </row>
    <row r="24" spans="1:13" ht="78.75" outlineLevel="1" x14ac:dyDescent="0.25">
      <c r="A24" s="11">
        <v>2</v>
      </c>
      <c r="B24" s="15" t="s">
        <v>219</v>
      </c>
      <c r="C24" s="11" t="s">
        <v>221</v>
      </c>
      <c r="D24" s="7" t="s">
        <v>220</v>
      </c>
      <c r="E24" s="7" t="s">
        <v>185</v>
      </c>
      <c r="F24" s="7" t="s">
        <v>1438</v>
      </c>
      <c r="G24" s="11" t="s">
        <v>1595</v>
      </c>
      <c r="H24" s="11" t="s">
        <v>223</v>
      </c>
      <c r="I24" s="146" t="s">
        <v>222</v>
      </c>
      <c r="J24" s="146" t="s">
        <v>1490</v>
      </c>
      <c r="K24" s="192" t="s">
        <v>1509</v>
      </c>
      <c r="L24" s="84" t="s">
        <v>224</v>
      </c>
      <c r="M24" s="11"/>
    </row>
    <row r="25" spans="1:13" s="38" customFormat="1" ht="28.5" customHeight="1" x14ac:dyDescent="0.25">
      <c r="A25" s="35" t="s">
        <v>60</v>
      </c>
      <c r="B25" s="36" t="s">
        <v>36</v>
      </c>
      <c r="C25" s="35"/>
      <c r="D25" s="35"/>
      <c r="E25" s="35"/>
      <c r="F25" s="35"/>
      <c r="G25" s="83"/>
      <c r="H25" s="83"/>
      <c r="I25" s="145"/>
      <c r="J25" s="145"/>
      <c r="K25" s="191"/>
      <c r="L25" s="191"/>
      <c r="M25" s="35"/>
    </row>
    <row r="26" spans="1:13" ht="47.25" outlineLevel="1" x14ac:dyDescent="0.25">
      <c r="A26" s="11">
        <v>1</v>
      </c>
      <c r="B26" s="19" t="s">
        <v>225</v>
      </c>
      <c r="C26" s="7" t="s">
        <v>227</v>
      </c>
      <c r="D26" s="7" t="s">
        <v>226</v>
      </c>
      <c r="E26" s="7" t="s">
        <v>185</v>
      </c>
      <c r="F26" s="7" t="s">
        <v>1439</v>
      </c>
      <c r="G26" s="7">
        <v>50</v>
      </c>
      <c r="H26" s="11" t="s">
        <v>228</v>
      </c>
      <c r="I26" s="146" t="s">
        <v>1491</v>
      </c>
      <c r="J26" s="146" t="s">
        <v>201</v>
      </c>
      <c r="K26" s="192" t="s">
        <v>1510</v>
      </c>
      <c r="L26" s="84" t="s">
        <v>229</v>
      </c>
      <c r="M26" s="11"/>
    </row>
    <row r="27" spans="1:13" ht="63" outlineLevel="1" x14ac:dyDescent="0.25">
      <c r="A27" s="11">
        <v>2</v>
      </c>
      <c r="B27" s="15" t="s">
        <v>230</v>
      </c>
      <c r="C27" s="11" t="s">
        <v>1484</v>
      </c>
      <c r="D27" s="7" t="s">
        <v>231</v>
      </c>
      <c r="E27" s="7" t="s">
        <v>185</v>
      </c>
      <c r="F27" s="7" t="s">
        <v>1486</v>
      </c>
      <c r="G27" s="11">
        <v>32</v>
      </c>
      <c r="H27" s="11" t="s">
        <v>232</v>
      </c>
      <c r="I27" s="146" t="s">
        <v>1488</v>
      </c>
      <c r="J27" s="146" t="s">
        <v>201</v>
      </c>
      <c r="K27" s="192" t="s">
        <v>1511</v>
      </c>
      <c r="L27" s="84" t="s">
        <v>233</v>
      </c>
      <c r="M27" s="11"/>
    </row>
    <row r="28" spans="1:13" s="38" customFormat="1" ht="28.5" customHeight="1" x14ac:dyDescent="0.25">
      <c r="A28" s="35" t="s">
        <v>61</v>
      </c>
      <c r="B28" s="36" t="s">
        <v>34</v>
      </c>
      <c r="C28" s="35"/>
      <c r="D28" s="35"/>
      <c r="E28" s="35"/>
      <c r="F28" s="35"/>
      <c r="G28" s="83"/>
      <c r="H28" s="83"/>
      <c r="I28" s="145"/>
      <c r="J28" s="145"/>
      <c r="K28" s="191"/>
      <c r="L28" s="191"/>
      <c r="M28" s="35"/>
    </row>
    <row r="29" spans="1:13" ht="78.75" outlineLevel="1" x14ac:dyDescent="0.25">
      <c r="A29" s="11">
        <v>1</v>
      </c>
      <c r="B29" s="19" t="s">
        <v>234</v>
      </c>
      <c r="C29" s="7" t="s">
        <v>1352</v>
      </c>
      <c r="D29" s="7" t="s">
        <v>235</v>
      </c>
      <c r="E29" s="7" t="s">
        <v>175</v>
      </c>
      <c r="F29" s="7" t="s">
        <v>1486</v>
      </c>
      <c r="G29" s="7">
        <v>4.5</v>
      </c>
      <c r="H29" s="11" t="s">
        <v>236</v>
      </c>
      <c r="I29" s="146" t="s">
        <v>1492</v>
      </c>
      <c r="J29" s="146" t="s">
        <v>1493</v>
      </c>
      <c r="K29" s="192" t="s">
        <v>1512</v>
      </c>
      <c r="L29" s="84" t="s">
        <v>1713</v>
      </c>
      <c r="M29" s="11"/>
    </row>
    <row r="30" spans="1:13" s="38" customFormat="1" ht="28.5" customHeight="1" x14ac:dyDescent="0.25">
      <c r="A30" s="35" t="s">
        <v>62</v>
      </c>
      <c r="B30" s="36" t="s">
        <v>37</v>
      </c>
      <c r="C30" s="35"/>
      <c r="D30" s="35"/>
      <c r="E30" s="35"/>
      <c r="F30" s="35"/>
      <c r="G30" s="83"/>
      <c r="H30" s="83"/>
      <c r="I30" s="145"/>
      <c r="J30" s="145"/>
      <c r="K30" s="191"/>
      <c r="L30" s="191"/>
      <c r="M30" s="35"/>
    </row>
    <row r="31" spans="1:13" ht="94.5" outlineLevel="1" x14ac:dyDescent="0.25">
      <c r="A31" s="11">
        <v>1</v>
      </c>
      <c r="B31" s="19" t="s">
        <v>237</v>
      </c>
      <c r="C31" s="7" t="s">
        <v>1485</v>
      </c>
      <c r="D31" s="7" t="s">
        <v>238</v>
      </c>
      <c r="E31" s="7" t="s">
        <v>175</v>
      </c>
      <c r="F31" s="7" t="s">
        <v>1486</v>
      </c>
      <c r="G31" s="7">
        <v>30</v>
      </c>
      <c r="H31" s="11" t="s">
        <v>239</v>
      </c>
      <c r="I31" s="146" t="s">
        <v>1494</v>
      </c>
      <c r="J31" s="146" t="s">
        <v>201</v>
      </c>
      <c r="K31" s="192" t="s">
        <v>1497</v>
      </c>
      <c r="L31" s="84" t="s">
        <v>1633</v>
      </c>
      <c r="M31" s="11"/>
    </row>
    <row r="32" spans="1:13" ht="21" customHeight="1" x14ac:dyDescent="0.25"/>
    <row r="33" spans="2:2" ht="21" customHeight="1" x14ac:dyDescent="0.25">
      <c r="B33" s="206" t="s">
        <v>1499</v>
      </c>
    </row>
  </sheetData>
  <autoFilter ref="A4:M31"/>
  <mergeCells count="2">
    <mergeCell ref="A1:M1"/>
    <mergeCell ref="A2:M2"/>
  </mergeCells>
  <printOptions horizontalCentered="1"/>
  <pageMargins left="0.39370078740157483" right="0.39370078740157483" top="0.39370078740157483" bottom="0.39370078740157483" header="0.31496062992125984" footer="0.11811023622047245"/>
  <pageSetup paperSize="9" scale="57" fitToHeight="1000" orientation="landscape" r:id="rId1"/>
  <ignoredErrors>
    <ignoredError sqref="G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N21"/>
  <sheetViews>
    <sheetView view="pageBreakPreview" zoomScale="70" zoomScaleNormal="70" zoomScaleSheetLayoutView="70" workbookViewId="0">
      <pane xSplit="4" ySplit="4" topLeftCell="E5"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6.28515625" style="72" customWidth="1"/>
    <col min="2" max="2" width="19.140625" style="85" customWidth="1"/>
    <col min="3" max="3" width="17.7109375" style="72" customWidth="1"/>
    <col min="4" max="4" width="15.42578125" style="72" customWidth="1"/>
    <col min="5" max="5" width="13.5703125" style="72" customWidth="1"/>
    <col min="6" max="6" width="10.7109375" style="195" customWidth="1"/>
    <col min="7" max="7" width="10.7109375" style="211" customWidth="1"/>
    <col min="8" max="8" width="10.7109375" style="72" customWidth="1"/>
    <col min="9" max="9" width="19.7109375" style="72" customWidth="1"/>
    <col min="10" max="10" width="15.5703125" style="72" customWidth="1"/>
    <col min="11" max="11" width="11.140625" style="72" customWidth="1"/>
    <col min="12" max="12" width="57.85546875" style="85" customWidth="1"/>
    <col min="13" max="13" width="12" style="72" customWidth="1"/>
    <col min="14" max="14" width="15" style="72" customWidth="1"/>
    <col min="15" max="16384" width="9.140625" style="72"/>
  </cols>
  <sheetData>
    <row r="1" spans="1:14" ht="24.95" customHeight="1" x14ac:dyDescent="0.25">
      <c r="A1" s="894" t="s">
        <v>1687</v>
      </c>
      <c r="B1" s="894"/>
      <c r="C1" s="894"/>
      <c r="D1" s="894"/>
      <c r="E1" s="894"/>
      <c r="F1" s="894"/>
      <c r="G1" s="894"/>
      <c r="H1" s="894"/>
      <c r="I1" s="894"/>
      <c r="J1" s="894"/>
      <c r="K1" s="894"/>
      <c r="L1" s="894"/>
      <c r="M1" s="894"/>
      <c r="N1" s="200"/>
    </row>
    <row r="2" spans="1:14" s="150" customFormat="1" ht="26.25" customHeight="1" x14ac:dyDescent="0.25">
      <c r="A2" s="898" t="s">
        <v>4059</v>
      </c>
      <c r="B2" s="898"/>
      <c r="C2" s="898"/>
      <c r="D2" s="898"/>
      <c r="E2" s="898"/>
      <c r="F2" s="898"/>
      <c r="G2" s="898"/>
      <c r="H2" s="898"/>
      <c r="I2" s="898"/>
      <c r="J2" s="898"/>
      <c r="K2" s="898"/>
      <c r="L2" s="898"/>
      <c r="M2" s="898"/>
      <c r="N2" s="202"/>
    </row>
    <row r="3" spans="1:14" ht="21" customHeight="1" x14ac:dyDescent="0.25">
      <c r="A3" s="8"/>
      <c r="B3" s="18"/>
      <c r="C3" s="8"/>
      <c r="D3" s="8"/>
      <c r="E3" s="8"/>
      <c r="F3" s="193"/>
      <c r="G3" s="209"/>
      <c r="H3" s="8"/>
      <c r="I3" s="8"/>
      <c r="J3" s="8"/>
      <c r="K3" s="8"/>
      <c r="L3" s="18"/>
      <c r="M3" s="8"/>
      <c r="N3" s="8"/>
    </row>
    <row r="4" spans="1:14" s="62" customFormat="1" ht="93.75" customHeight="1" x14ac:dyDescent="0.25">
      <c r="A4" s="231" t="s">
        <v>6</v>
      </c>
      <c r="B4" s="231" t="s">
        <v>21</v>
      </c>
      <c r="C4" s="231" t="s">
        <v>22</v>
      </c>
      <c r="D4" s="231" t="s">
        <v>1410</v>
      </c>
      <c r="E4" s="231" t="s">
        <v>1359</v>
      </c>
      <c r="F4" s="194" t="s">
        <v>1423</v>
      </c>
      <c r="G4" s="210" t="s">
        <v>1424</v>
      </c>
      <c r="H4" s="231" t="s">
        <v>1425</v>
      </c>
      <c r="I4" s="231" t="s">
        <v>1369</v>
      </c>
      <c r="J4" s="231" t="s">
        <v>1429</v>
      </c>
      <c r="K4" s="144" t="s">
        <v>19</v>
      </c>
      <c r="L4" s="231" t="s">
        <v>1421</v>
      </c>
      <c r="M4" s="231" t="s">
        <v>7</v>
      </c>
      <c r="N4" s="190" t="s">
        <v>18</v>
      </c>
    </row>
    <row r="5" spans="1:14" s="86" customFormat="1" ht="44.25" customHeight="1" x14ac:dyDescent="0.25">
      <c r="A5" s="35" t="s">
        <v>2</v>
      </c>
      <c r="B5" s="906" t="s">
        <v>240</v>
      </c>
      <c r="C5" s="907"/>
      <c r="D5" s="907"/>
      <c r="E5" s="907"/>
      <c r="F5" s="907"/>
      <c r="G5" s="907"/>
      <c r="H5" s="907"/>
      <c r="I5" s="907"/>
      <c r="J5" s="907"/>
      <c r="K5" s="907"/>
      <c r="L5" s="907"/>
      <c r="M5" s="907"/>
      <c r="N5" s="196"/>
    </row>
    <row r="6" spans="1:14" ht="168" customHeight="1" outlineLevel="1" x14ac:dyDescent="0.25">
      <c r="A6" s="2">
        <v>1</v>
      </c>
      <c r="B6" s="262" t="s">
        <v>241</v>
      </c>
      <c r="C6" s="79" t="s">
        <v>242</v>
      </c>
      <c r="D6" s="79" t="s">
        <v>243</v>
      </c>
      <c r="E6" s="263" t="s">
        <v>1440</v>
      </c>
      <c r="F6" s="264">
        <v>6.9</v>
      </c>
      <c r="G6" s="265">
        <v>200</v>
      </c>
      <c r="H6" s="79">
        <f>42.5*200/100</f>
        <v>85</v>
      </c>
      <c r="I6" s="266" t="s">
        <v>286</v>
      </c>
      <c r="J6" s="266" t="s">
        <v>245</v>
      </c>
      <c r="K6" s="79" t="s">
        <v>247</v>
      </c>
      <c r="L6" s="267" t="s">
        <v>246</v>
      </c>
      <c r="M6" s="2"/>
      <c r="N6" s="2" t="s">
        <v>244</v>
      </c>
    </row>
    <row r="7" spans="1:14" ht="78.75" outlineLevel="1" x14ac:dyDescent="0.25">
      <c r="A7" s="1">
        <v>2</v>
      </c>
      <c r="B7" s="268" t="s">
        <v>248</v>
      </c>
      <c r="C7" s="1" t="s">
        <v>249</v>
      </c>
      <c r="D7" s="80" t="s">
        <v>250</v>
      </c>
      <c r="E7" s="80" t="s">
        <v>1441</v>
      </c>
      <c r="F7" s="269">
        <v>9</v>
      </c>
      <c r="G7" s="270" t="s">
        <v>1515</v>
      </c>
      <c r="H7" s="80">
        <v>150</v>
      </c>
      <c r="I7" s="80" t="s">
        <v>251</v>
      </c>
      <c r="J7" s="81" t="s">
        <v>252</v>
      </c>
      <c r="K7" s="80" t="s">
        <v>254</v>
      </c>
      <c r="L7" s="271" t="s">
        <v>253</v>
      </c>
      <c r="M7" s="1"/>
      <c r="N7" s="1" t="s">
        <v>244</v>
      </c>
    </row>
    <row r="8" spans="1:14" s="161" customFormat="1" ht="63" outlineLevel="1" x14ac:dyDescent="0.25">
      <c r="A8" s="229">
        <v>3</v>
      </c>
      <c r="B8" s="258" t="s">
        <v>255</v>
      </c>
      <c r="C8" s="229" t="s">
        <v>256</v>
      </c>
      <c r="D8" s="229" t="s">
        <v>250</v>
      </c>
      <c r="E8" s="272" t="s">
        <v>1441</v>
      </c>
      <c r="F8" s="137">
        <v>11</v>
      </c>
      <c r="G8" s="259">
        <v>1060</v>
      </c>
      <c r="H8" s="273"/>
      <c r="I8" s="229" t="s">
        <v>257</v>
      </c>
      <c r="J8" s="229" t="s">
        <v>258</v>
      </c>
      <c r="K8" s="229" t="s">
        <v>259</v>
      </c>
      <c r="L8" s="258" t="s">
        <v>1426</v>
      </c>
      <c r="M8" s="257"/>
      <c r="N8" s="257" t="s">
        <v>244</v>
      </c>
    </row>
    <row r="9" spans="1:14" s="86" customFormat="1" ht="44.25" customHeight="1" x14ac:dyDescent="0.25">
      <c r="A9" s="35" t="s">
        <v>3</v>
      </c>
      <c r="B9" s="906" t="s">
        <v>260</v>
      </c>
      <c r="C9" s="907"/>
      <c r="D9" s="907"/>
      <c r="E9" s="907"/>
      <c r="F9" s="907"/>
      <c r="G9" s="907"/>
      <c r="H9" s="907"/>
      <c r="I9" s="907"/>
      <c r="J9" s="907"/>
      <c r="K9" s="907"/>
      <c r="L9" s="907"/>
      <c r="M9" s="907"/>
      <c r="N9" s="196"/>
    </row>
    <row r="10" spans="1:14" s="246" customFormat="1" ht="94.5" outlineLevel="1" x14ac:dyDescent="0.25">
      <c r="A10" s="247">
        <v>1</v>
      </c>
      <c r="B10" s="248" t="s">
        <v>261</v>
      </c>
      <c r="C10" s="247" t="s">
        <v>262</v>
      </c>
      <c r="D10" s="247" t="s">
        <v>263</v>
      </c>
      <c r="E10" s="247" t="s">
        <v>1569</v>
      </c>
      <c r="F10" s="249">
        <v>15</v>
      </c>
      <c r="G10" s="250">
        <v>200</v>
      </c>
      <c r="H10" s="247"/>
      <c r="I10" s="77" t="s">
        <v>265</v>
      </c>
      <c r="J10" s="247" t="s">
        <v>266</v>
      </c>
      <c r="K10" s="247" t="s">
        <v>267</v>
      </c>
      <c r="L10" s="251" t="s">
        <v>1672</v>
      </c>
      <c r="M10" s="247"/>
      <c r="N10" s="247" t="s">
        <v>264</v>
      </c>
    </row>
    <row r="11" spans="1:14" s="246" customFormat="1" ht="110.25" outlineLevel="1" x14ac:dyDescent="0.25">
      <c r="A11" s="252">
        <v>2</v>
      </c>
      <c r="B11" s="253" t="s">
        <v>268</v>
      </c>
      <c r="C11" s="228" t="s">
        <v>269</v>
      </c>
      <c r="D11" s="228" t="s">
        <v>270</v>
      </c>
      <c r="E11" s="228" t="s">
        <v>1569</v>
      </c>
      <c r="F11" s="136">
        <v>5.9</v>
      </c>
      <c r="G11" s="98">
        <v>45</v>
      </c>
      <c r="H11" s="252"/>
      <c r="I11" s="228" t="s">
        <v>271</v>
      </c>
      <c r="J11" s="252" t="s">
        <v>272</v>
      </c>
      <c r="K11" s="254"/>
      <c r="L11" s="255" t="s">
        <v>1714</v>
      </c>
      <c r="M11" s="252"/>
      <c r="N11" s="256" t="s">
        <v>244</v>
      </c>
    </row>
    <row r="12" spans="1:14" s="246" customFormat="1" ht="78.75" outlineLevel="1" x14ac:dyDescent="0.25">
      <c r="A12" s="257">
        <v>3</v>
      </c>
      <c r="B12" s="258" t="s">
        <v>274</v>
      </c>
      <c r="C12" s="257" t="s">
        <v>275</v>
      </c>
      <c r="D12" s="229" t="s">
        <v>199</v>
      </c>
      <c r="E12" s="229" t="s">
        <v>1569</v>
      </c>
      <c r="F12" s="137">
        <v>11.46</v>
      </c>
      <c r="G12" s="259">
        <v>40</v>
      </c>
      <c r="H12" s="257"/>
      <c r="I12" s="229" t="s">
        <v>276</v>
      </c>
      <c r="J12" s="257" t="s">
        <v>33</v>
      </c>
      <c r="K12" s="260" t="s">
        <v>273</v>
      </c>
      <c r="L12" s="261" t="s">
        <v>1671</v>
      </c>
      <c r="M12" s="257"/>
      <c r="N12" s="257" t="s">
        <v>264</v>
      </c>
    </row>
    <row r="13" spans="1:14" s="3" customFormat="1" ht="21" customHeight="1" x14ac:dyDescent="0.25">
      <c r="B13" s="21"/>
      <c r="I13" s="147"/>
      <c r="K13" s="21"/>
      <c r="L13" s="21"/>
    </row>
    <row r="14" spans="1:14" s="3" customFormat="1" ht="21" customHeight="1" x14ac:dyDescent="0.25">
      <c r="B14" s="206" t="s">
        <v>1499</v>
      </c>
      <c r="I14" s="147"/>
      <c r="K14" s="21"/>
      <c r="L14" s="21"/>
    </row>
    <row r="15" spans="1:14" ht="40.5" customHeight="1" x14ac:dyDescent="0.25"/>
    <row r="16" spans="1:14" ht="40.5" customHeight="1" x14ac:dyDescent="0.25"/>
    <row r="17" ht="40.5" customHeight="1" x14ac:dyDescent="0.25"/>
    <row r="18" ht="40.5" customHeight="1" x14ac:dyDescent="0.25"/>
    <row r="19" ht="40.5" customHeight="1" x14ac:dyDescent="0.25"/>
    <row r="20" ht="40.5" customHeight="1" x14ac:dyDescent="0.25"/>
    <row r="21" ht="40.5" customHeight="1" x14ac:dyDescent="0.25"/>
  </sheetData>
  <autoFilter ref="A4:M4"/>
  <mergeCells count="4">
    <mergeCell ref="A1:M1"/>
    <mergeCell ref="B5:M5"/>
    <mergeCell ref="B9:M9"/>
    <mergeCell ref="A2:M2"/>
  </mergeCells>
  <printOptions horizontalCentered="1"/>
  <pageMargins left="0.39370078740157483" right="0.39370078740157483" top="0.39370078740157483" bottom="0.39370078740157483" header="0.31496062992125984" footer="0.11811023622047245"/>
  <pageSetup paperSize="9" scale="62" fitToHeight="100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O17"/>
  <sheetViews>
    <sheetView view="pageBreakPreview" zoomScale="74" zoomScaleNormal="70" zoomScaleSheetLayoutView="74" workbookViewId="0">
      <pane xSplit="3" ySplit="4" topLeftCell="D5"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outlineLevelCol="1" x14ac:dyDescent="0.25"/>
  <cols>
    <col min="1" max="1" width="6.28515625" style="238" customWidth="1"/>
    <col min="2" max="2" width="13.85546875" style="238" customWidth="1"/>
    <col min="3" max="3" width="13.140625" style="238" customWidth="1"/>
    <col min="4" max="4" width="24" style="238" customWidth="1"/>
    <col min="5" max="5" width="9.28515625" style="393" customWidth="1"/>
    <col min="6" max="8" width="9.28515625" style="238" customWidth="1"/>
    <col min="9" max="9" width="10.7109375" style="238" customWidth="1"/>
    <col min="10" max="10" width="21.85546875" style="281" customWidth="1"/>
    <col min="11" max="11" width="28.28515625" style="245" customWidth="1"/>
    <col min="12" max="12" width="49.28515625" style="245" customWidth="1"/>
    <col min="13" max="13" width="11.5703125" style="238" customWidth="1"/>
    <col min="14" max="14" width="23.140625" style="238" customWidth="1" outlineLevel="1"/>
    <col min="15" max="16384" width="9.140625" style="238"/>
  </cols>
  <sheetData>
    <row r="1" spans="1:15" ht="24" customHeight="1" x14ac:dyDescent="0.25">
      <c r="A1" s="894" t="s">
        <v>1688</v>
      </c>
      <c r="B1" s="894"/>
      <c r="C1" s="894"/>
      <c r="D1" s="894"/>
      <c r="E1" s="894"/>
      <c r="F1" s="894"/>
      <c r="G1" s="894"/>
      <c r="H1" s="894"/>
      <c r="I1" s="894"/>
      <c r="J1" s="894"/>
      <c r="K1" s="894"/>
      <c r="L1" s="894"/>
      <c r="M1" s="894"/>
      <c r="N1" s="230"/>
    </row>
    <row r="2" spans="1:15" s="239" customFormat="1" ht="26.25" customHeight="1" x14ac:dyDescent="0.25">
      <c r="A2" s="898" t="s">
        <v>4059</v>
      </c>
      <c r="B2" s="898"/>
      <c r="C2" s="898"/>
      <c r="D2" s="898"/>
      <c r="E2" s="898"/>
      <c r="F2" s="898"/>
      <c r="G2" s="898"/>
      <c r="H2" s="898"/>
      <c r="I2" s="898"/>
      <c r="J2" s="898"/>
      <c r="K2" s="898"/>
      <c r="L2" s="898"/>
      <c r="M2" s="898"/>
      <c r="N2" s="232"/>
    </row>
    <row r="3" spans="1:15" ht="21" customHeight="1" x14ac:dyDescent="0.25">
      <c r="A3" s="8"/>
      <c r="B3" s="8"/>
      <c r="C3" s="8"/>
      <c r="D3" s="8"/>
      <c r="E3" s="389"/>
      <c r="F3" s="8"/>
      <c r="G3" s="8"/>
      <c r="H3" s="8"/>
      <c r="I3" s="8"/>
      <c r="J3" s="274"/>
      <c r="K3" s="18"/>
      <c r="L3" s="18"/>
      <c r="M3" s="8"/>
      <c r="N3" s="8"/>
    </row>
    <row r="4" spans="1:15" s="62" customFormat="1" ht="90.75" customHeight="1" x14ac:dyDescent="0.25">
      <c r="A4" s="231" t="s">
        <v>6</v>
      </c>
      <c r="B4" s="231" t="s">
        <v>1427</v>
      </c>
      <c r="C4" s="231" t="s">
        <v>1367</v>
      </c>
      <c r="D4" s="231" t="s">
        <v>1422</v>
      </c>
      <c r="E4" s="390" t="s">
        <v>1717</v>
      </c>
      <c r="F4" s="231" t="s">
        <v>1365</v>
      </c>
      <c r="G4" s="231" t="s">
        <v>1366</v>
      </c>
      <c r="H4" s="231" t="s">
        <v>19</v>
      </c>
      <c r="I4" s="231" t="s">
        <v>1418</v>
      </c>
      <c r="J4" s="231" t="s">
        <v>1369</v>
      </c>
      <c r="K4" s="231" t="s">
        <v>1429</v>
      </c>
      <c r="L4" s="231" t="s">
        <v>1421</v>
      </c>
      <c r="M4" s="231" t="s">
        <v>7</v>
      </c>
      <c r="N4" s="231" t="s">
        <v>1368</v>
      </c>
    </row>
    <row r="5" spans="1:15" ht="94.5" outlineLevel="1" x14ac:dyDescent="0.25">
      <c r="A5" s="10">
        <v>1</v>
      </c>
      <c r="B5" s="7" t="s">
        <v>250</v>
      </c>
      <c r="C5" s="7" t="s">
        <v>1370</v>
      </c>
      <c r="D5" s="7" t="s">
        <v>1372</v>
      </c>
      <c r="E5" s="391">
        <v>1</v>
      </c>
      <c r="F5" s="7">
        <v>12</v>
      </c>
      <c r="G5" s="10">
        <v>12</v>
      </c>
      <c r="H5" s="10" t="s">
        <v>0</v>
      </c>
      <c r="I5" s="10" t="s">
        <v>185</v>
      </c>
      <c r="J5" s="17" t="s">
        <v>1585</v>
      </c>
      <c r="K5" s="20" t="s">
        <v>1679</v>
      </c>
      <c r="L5" s="20" t="s">
        <v>1373</v>
      </c>
      <c r="M5" s="7"/>
      <c r="N5" s="10" t="s">
        <v>1371</v>
      </c>
    </row>
    <row r="6" spans="1:15" ht="78.75" outlineLevel="1" x14ac:dyDescent="0.25">
      <c r="A6" s="10">
        <v>2</v>
      </c>
      <c r="B6" s="7" t="s">
        <v>1374</v>
      </c>
      <c r="C6" s="7" t="s">
        <v>1376</v>
      </c>
      <c r="D6" s="10" t="s">
        <v>439</v>
      </c>
      <c r="E6" s="391">
        <v>3</v>
      </c>
      <c r="F6" s="7">
        <v>5</v>
      </c>
      <c r="G6" s="276" t="s">
        <v>1399</v>
      </c>
      <c r="H6" s="10" t="s">
        <v>1375</v>
      </c>
      <c r="I6" s="10" t="s">
        <v>175</v>
      </c>
      <c r="J6" s="17" t="s">
        <v>1584</v>
      </c>
      <c r="K6" s="20" t="s">
        <v>1379</v>
      </c>
      <c r="L6" s="20" t="s">
        <v>1373</v>
      </c>
      <c r="M6" s="7"/>
      <c r="N6" s="10" t="s">
        <v>1377</v>
      </c>
    </row>
    <row r="7" spans="1:15" ht="94.5" outlineLevel="1" x14ac:dyDescent="0.25">
      <c r="A7" s="10">
        <v>3</v>
      </c>
      <c r="B7" s="10" t="s">
        <v>1380</v>
      </c>
      <c r="C7" s="7" t="s">
        <v>1381</v>
      </c>
      <c r="D7" s="10" t="s">
        <v>1401</v>
      </c>
      <c r="E7" s="391">
        <v>2.073</v>
      </c>
      <c r="F7" s="7">
        <v>10</v>
      </c>
      <c r="G7" s="88" t="s">
        <v>1400</v>
      </c>
      <c r="H7" s="10" t="s">
        <v>25</v>
      </c>
      <c r="I7" s="10" t="s">
        <v>175</v>
      </c>
      <c r="J7" s="17" t="s">
        <v>1582</v>
      </c>
      <c r="K7" s="19" t="s">
        <v>1678</v>
      </c>
      <c r="L7" s="20" t="s">
        <v>1383</v>
      </c>
      <c r="M7" s="7"/>
      <c r="N7" s="10" t="s">
        <v>1382</v>
      </c>
      <c r="O7" s="238" t="s">
        <v>1402</v>
      </c>
    </row>
    <row r="8" spans="1:15" ht="94.5" outlineLevel="1" x14ac:dyDescent="0.25">
      <c r="A8" s="10">
        <v>4</v>
      </c>
      <c r="B8" s="10" t="s">
        <v>213</v>
      </c>
      <c r="C8" s="7" t="s">
        <v>212</v>
      </c>
      <c r="D8" s="7" t="s">
        <v>1386</v>
      </c>
      <c r="E8" s="388">
        <v>1.2</v>
      </c>
      <c r="F8" s="7">
        <v>15</v>
      </c>
      <c r="G8" s="10">
        <v>15</v>
      </c>
      <c r="H8" s="10" t="s">
        <v>25</v>
      </c>
      <c r="I8" s="10" t="s">
        <v>175</v>
      </c>
      <c r="J8" s="17" t="s">
        <v>1384</v>
      </c>
      <c r="K8" s="20" t="s">
        <v>1675</v>
      </c>
      <c r="L8" s="20" t="s">
        <v>1387</v>
      </c>
      <c r="M8" s="7"/>
      <c r="N8" s="10" t="s">
        <v>1385</v>
      </c>
    </row>
    <row r="9" spans="1:15" ht="141.75" outlineLevel="1" x14ac:dyDescent="0.25">
      <c r="A9" s="10">
        <v>5</v>
      </c>
      <c r="B9" s="10" t="s">
        <v>1388</v>
      </c>
      <c r="C9" s="7" t="s">
        <v>1390</v>
      </c>
      <c r="D9" s="7" t="s">
        <v>1586</v>
      </c>
      <c r="E9" s="388">
        <v>0.87</v>
      </c>
      <c r="F9" s="7">
        <v>6</v>
      </c>
      <c r="G9" s="14" t="s">
        <v>1400</v>
      </c>
      <c r="H9" s="7" t="s">
        <v>1389</v>
      </c>
      <c r="I9" s="10" t="s">
        <v>175</v>
      </c>
      <c r="J9" s="275" t="s">
        <v>1583</v>
      </c>
      <c r="K9" s="87" t="s">
        <v>1674</v>
      </c>
      <c r="L9" s="87" t="s">
        <v>1673</v>
      </c>
      <c r="M9" s="7"/>
      <c r="N9" s="10" t="s">
        <v>1391</v>
      </c>
    </row>
    <row r="10" spans="1:15" ht="94.5" outlineLevel="1" x14ac:dyDescent="0.25">
      <c r="A10" s="10">
        <v>6</v>
      </c>
      <c r="B10" s="10" t="s">
        <v>1428</v>
      </c>
      <c r="C10" s="7" t="s">
        <v>1394</v>
      </c>
      <c r="D10" s="7" t="s">
        <v>1392</v>
      </c>
      <c r="E10" s="388"/>
      <c r="F10" s="7">
        <v>20</v>
      </c>
      <c r="G10" s="7"/>
      <c r="H10" s="7" t="s">
        <v>1393</v>
      </c>
      <c r="I10" s="10" t="s">
        <v>185</v>
      </c>
      <c r="J10" s="275" t="s">
        <v>1378</v>
      </c>
      <c r="K10" s="87" t="s">
        <v>1676</v>
      </c>
      <c r="L10" s="20" t="s">
        <v>1373</v>
      </c>
      <c r="M10" s="13" t="s">
        <v>1398</v>
      </c>
      <c r="N10" s="7" t="s">
        <v>1394</v>
      </c>
    </row>
    <row r="11" spans="1:15" ht="63" outlineLevel="1" x14ac:dyDescent="0.25">
      <c r="A11" s="10">
        <v>7</v>
      </c>
      <c r="B11" s="10" t="s">
        <v>1395</v>
      </c>
      <c r="C11" s="7" t="s">
        <v>1716</v>
      </c>
      <c r="D11" s="7" t="s">
        <v>1392</v>
      </c>
      <c r="E11" s="388">
        <v>0.8</v>
      </c>
      <c r="F11" s="7">
        <v>10</v>
      </c>
      <c r="G11" s="10"/>
      <c r="H11" s="10" t="s">
        <v>1715</v>
      </c>
      <c r="I11" s="10" t="s">
        <v>175</v>
      </c>
      <c r="J11" s="17" t="s">
        <v>1582</v>
      </c>
      <c r="K11" s="20" t="s">
        <v>1677</v>
      </c>
      <c r="L11" s="20" t="s">
        <v>1594</v>
      </c>
      <c r="M11" s="277"/>
      <c r="N11" s="7" t="s">
        <v>1396</v>
      </c>
    </row>
    <row r="12" spans="1:15" s="25" customFormat="1" ht="21" customHeight="1" x14ac:dyDescent="0.25">
      <c r="B12" s="242"/>
      <c r="E12" s="392"/>
      <c r="I12" s="243"/>
      <c r="J12" s="278"/>
      <c r="K12" s="242"/>
    </row>
    <row r="13" spans="1:15" s="25" customFormat="1" ht="21" customHeight="1" x14ac:dyDescent="0.25">
      <c r="B13" s="244" t="s">
        <v>1499</v>
      </c>
      <c r="E13" s="392"/>
      <c r="I13" s="243"/>
      <c r="J13" s="278"/>
      <c r="K13" s="242"/>
    </row>
    <row r="14" spans="1:15" s="279" customFormat="1" ht="44.25" customHeight="1" x14ac:dyDescent="0.25">
      <c r="A14" s="35" t="s">
        <v>3</v>
      </c>
      <c r="B14" s="906" t="s">
        <v>1397</v>
      </c>
      <c r="C14" s="907"/>
      <c r="D14" s="907"/>
      <c r="E14" s="907"/>
      <c r="F14" s="907"/>
      <c r="G14" s="907"/>
      <c r="H14" s="907"/>
      <c r="I14" s="907"/>
      <c r="J14" s="907"/>
      <c r="K14" s="907"/>
      <c r="L14" s="907"/>
      <c r="M14" s="908"/>
      <c r="N14" s="196"/>
    </row>
    <row r="15" spans="1:15" ht="29.25" customHeight="1" outlineLevel="1" x14ac:dyDescent="0.25">
      <c r="A15" s="11">
        <v>1</v>
      </c>
      <c r="B15" s="11"/>
      <c r="C15" s="11"/>
      <c r="D15" s="11"/>
      <c r="E15" s="391"/>
      <c r="F15" s="11"/>
      <c r="G15" s="11"/>
      <c r="H15" s="11"/>
      <c r="I15" s="11"/>
      <c r="J15" s="17"/>
      <c r="K15" s="84"/>
      <c r="L15" s="84"/>
      <c r="M15" s="11"/>
      <c r="N15" s="7"/>
    </row>
    <row r="16" spans="1:15" ht="29.25" customHeight="1" outlineLevel="1" x14ac:dyDescent="0.25">
      <c r="A16" s="11">
        <v>2</v>
      </c>
      <c r="B16" s="10"/>
      <c r="C16" s="11"/>
      <c r="D16" s="11"/>
      <c r="E16" s="388"/>
      <c r="F16" s="280"/>
      <c r="G16" s="11"/>
      <c r="H16" s="10"/>
      <c r="I16" s="10"/>
      <c r="J16" s="17"/>
      <c r="K16" s="84"/>
      <c r="L16" s="19"/>
      <c r="M16" s="11"/>
      <c r="N16" s="10"/>
    </row>
    <row r="17" spans="1:14" ht="29.25" customHeight="1" outlineLevel="1" x14ac:dyDescent="0.25">
      <c r="A17" s="11">
        <v>3</v>
      </c>
      <c r="B17" s="10"/>
      <c r="C17" s="11"/>
      <c r="D17" s="11"/>
      <c r="E17" s="388"/>
      <c r="F17" s="11"/>
      <c r="G17" s="11"/>
      <c r="H17" s="11"/>
      <c r="I17" s="11"/>
      <c r="J17" s="17"/>
      <c r="K17" s="84"/>
      <c r="L17" s="19"/>
      <c r="M17" s="11"/>
      <c r="N17" s="7"/>
    </row>
  </sheetData>
  <autoFilter ref="A4:O4"/>
  <mergeCells count="3">
    <mergeCell ref="A1:M1"/>
    <mergeCell ref="A2:M2"/>
    <mergeCell ref="B14:M14"/>
  </mergeCells>
  <printOptions horizontalCentered="1"/>
  <pageMargins left="0.39370078740157483" right="0.39370078740157483" top="0.39370078740157483" bottom="0.39370078740157483" header="0.31496062992125984" footer="0.11811023622047245"/>
  <pageSetup paperSize="9" scale="64" fitToHeight="1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N53"/>
  <sheetViews>
    <sheetView view="pageBreakPreview" zoomScaleSheetLayoutView="100" workbookViewId="0">
      <pane xSplit="5" ySplit="6" topLeftCell="F7" activePane="bottomRight" state="frozen"/>
      <selection activeCell="J10" sqref="J10"/>
      <selection pane="topRight" activeCell="J10" sqref="J10"/>
      <selection pane="bottomLeft" activeCell="J10" sqref="J10"/>
      <selection pane="bottomRight" activeCell="J10" sqref="J10"/>
    </sheetView>
  </sheetViews>
  <sheetFormatPr defaultRowHeight="15.75" outlineLevelRow="1" x14ac:dyDescent="0.25"/>
  <cols>
    <col min="1" max="1" width="6.5703125" style="780" customWidth="1"/>
    <col min="2" max="2" width="32.42578125" style="780" customWidth="1"/>
    <col min="3" max="3" width="13.28515625" style="780" customWidth="1"/>
    <col min="4" max="4" width="0" style="780" hidden="1" customWidth="1"/>
    <col min="5" max="5" width="15.28515625" style="780" customWidth="1"/>
    <col min="6" max="6" width="44.140625" style="780" customWidth="1"/>
    <col min="7" max="8" width="8" style="780" customWidth="1"/>
    <col min="9" max="9" width="13.42578125" style="780" customWidth="1"/>
    <col min="10" max="11" width="11.140625" style="780" customWidth="1"/>
    <col min="12" max="12" width="13.42578125" style="780" customWidth="1"/>
    <col min="13" max="13" width="17" style="780" customWidth="1"/>
    <col min="14" max="14" width="12.42578125" style="780" bestFit="1" customWidth="1"/>
    <col min="15" max="16384" width="9.140625" style="780"/>
  </cols>
  <sheetData>
    <row r="1" spans="1:14" ht="15.75" customHeight="1" x14ac:dyDescent="0.25">
      <c r="A1" s="842" t="s">
        <v>1966</v>
      </c>
      <c r="B1" s="842"/>
      <c r="C1" s="842"/>
      <c r="D1" s="842"/>
      <c r="E1" s="842"/>
      <c r="F1" s="842"/>
      <c r="G1" s="842"/>
      <c r="H1" s="842"/>
      <c r="I1" s="842"/>
      <c r="J1" s="842"/>
      <c r="K1" s="842"/>
      <c r="L1" s="842"/>
      <c r="M1" s="842"/>
      <c r="N1" s="843"/>
    </row>
    <row r="2" spans="1:14" ht="26.25" customHeight="1" x14ac:dyDescent="0.25">
      <c r="A2" s="852" t="s">
        <v>4059</v>
      </c>
      <c r="B2" s="852"/>
      <c r="C2" s="852"/>
      <c r="D2" s="852"/>
      <c r="E2" s="852"/>
      <c r="F2" s="852"/>
      <c r="G2" s="852"/>
      <c r="H2" s="852"/>
      <c r="I2" s="852"/>
      <c r="J2" s="852"/>
      <c r="K2" s="852"/>
      <c r="L2" s="852"/>
      <c r="M2" s="852"/>
      <c r="N2" s="852"/>
    </row>
    <row r="3" spans="1:14" ht="15.75" customHeight="1" x14ac:dyDescent="0.25">
      <c r="A3" s="854"/>
      <c r="B3" s="854"/>
      <c r="C3" s="854"/>
      <c r="D3" s="854"/>
      <c r="E3" s="854"/>
      <c r="F3" s="854"/>
      <c r="G3" s="854"/>
      <c r="H3" s="854"/>
      <c r="I3" s="854"/>
      <c r="J3" s="854"/>
      <c r="K3" s="854"/>
      <c r="L3" s="854"/>
      <c r="M3" s="854"/>
      <c r="N3" s="854"/>
    </row>
    <row r="4" spans="1:14" s="783" customFormat="1" ht="15.75" customHeight="1" x14ac:dyDescent="0.25">
      <c r="A4" s="851" t="s">
        <v>6</v>
      </c>
      <c r="B4" s="844" t="s">
        <v>1965</v>
      </c>
      <c r="C4" s="851" t="s">
        <v>1410</v>
      </c>
      <c r="D4" s="851"/>
      <c r="E4" s="855" t="s">
        <v>1964</v>
      </c>
      <c r="F4" s="844" t="s">
        <v>1963</v>
      </c>
      <c r="G4" s="846" t="s">
        <v>1962</v>
      </c>
      <c r="H4" s="848" t="s">
        <v>1961</v>
      </c>
      <c r="I4" s="850" t="s">
        <v>1960</v>
      </c>
      <c r="J4" s="850"/>
      <c r="K4" s="850"/>
      <c r="L4" s="850"/>
      <c r="M4" s="851" t="s">
        <v>1959</v>
      </c>
      <c r="N4" s="848"/>
    </row>
    <row r="5" spans="1:14" s="783" customFormat="1" ht="31.5" x14ac:dyDescent="0.25">
      <c r="A5" s="844"/>
      <c r="B5" s="845"/>
      <c r="C5" s="844"/>
      <c r="D5" s="851"/>
      <c r="E5" s="856"/>
      <c r="F5" s="845"/>
      <c r="G5" s="847"/>
      <c r="H5" s="849"/>
      <c r="I5" s="601" t="s">
        <v>1958</v>
      </c>
      <c r="J5" s="601" t="s">
        <v>1957</v>
      </c>
      <c r="K5" s="601" t="s">
        <v>1956</v>
      </c>
      <c r="L5" s="601" t="s">
        <v>1955</v>
      </c>
      <c r="M5" s="768" t="s">
        <v>1954</v>
      </c>
      <c r="N5" s="769" t="s">
        <v>1953</v>
      </c>
    </row>
    <row r="6" spans="1:14" s="782" customFormat="1" ht="30" customHeight="1" x14ac:dyDescent="0.25">
      <c r="A6" s="602">
        <f>SUM(A14,A19,A24,A27,A30,A33,A36,A39,A44,A46,A48,A51)</f>
        <v>32</v>
      </c>
      <c r="B6" s="602" t="s">
        <v>285</v>
      </c>
      <c r="C6" s="602"/>
      <c r="D6" s="602"/>
      <c r="E6" s="605">
        <f>+SUM(E7,E15,E20,E21,E25,E28,E31,E34,E37,E40,E45,E47,E49)</f>
        <v>228382.7</v>
      </c>
      <c r="F6" s="606"/>
      <c r="G6" s="604"/>
      <c r="H6" s="604"/>
      <c r="I6" s="607">
        <f>+SUM(I7,I15,I20,I21,I25,I28,I31,I34,I37,I40,I45,I47,I49)</f>
        <v>34636.9</v>
      </c>
      <c r="J6" s="607">
        <f>+SUM(J7,J15,J20,J21,J25,J28,J31,J34,J37,J40,J45,J47,J49)</f>
        <v>0</v>
      </c>
      <c r="K6" s="607">
        <f>+SUM(K7,K15,K20,K21,K25,K28,K31,K34,K37,K40,K45,K47,K49)</f>
        <v>0</v>
      </c>
      <c r="L6" s="607">
        <f>+SUM(L7,L15,L20,L21,L25,L28,L31,L34,L37,L40,L45,L47,L49)</f>
        <v>193745.80000000002</v>
      </c>
      <c r="M6" s="608"/>
      <c r="N6" s="610"/>
    </row>
    <row r="7" spans="1:14" s="782" customFormat="1" ht="32.1" customHeight="1" x14ac:dyDescent="0.25">
      <c r="A7" s="602" t="s">
        <v>2</v>
      </c>
      <c r="B7" s="603" t="s">
        <v>41</v>
      </c>
      <c r="C7" s="604"/>
      <c r="D7" s="602"/>
      <c r="E7" s="605">
        <f>+SUM(E8:E14)</f>
        <v>72921.3</v>
      </c>
      <c r="F7" s="606"/>
      <c r="G7" s="604"/>
      <c r="H7" s="604"/>
      <c r="I7" s="607">
        <f>+SUM(I8:I14)</f>
        <v>5188.5</v>
      </c>
      <c r="J7" s="607">
        <f>+SUM(J8:J14)</f>
        <v>0</v>
      </c>
      <c r="K7" s="607">
        <f>+SUM(K8:K14)</f>
        <v>0</v>
      </c>
      <c r="L7" s="607">
        <f>+SUM(L8:L14)</f>
        <v>67732.800000000003</v>
      </c>
      <c r="M7" s="608"/>
      <c r="N7" s="604"/>
    </row>
    <row r="8" spans="1:14" s="781" customFormat="1" ht="47.25" outlineLevel="1" x14ac:dyDescent="0.25">
      <c r="A8" s="442">
        <v>1</v>
      </c>
      <c r="B8" s="447" t="s">
        <v>1952</v>
      </c>
      <c r="C8" s="442" t="s">
        <v>1951</v>
      </c>
      <c r="D8" s="442" t="s">
        <v>1930</v>
      </c>
      <c r="E8" s="446">
        <v>14083</v>
      </c>
      <c r="F8" s="445" t="s">
        <v>1950</v>
      </c>
      <c r="G8" s="444">
        <v>2015</v>
      </c>
      <c r="H8" s="450" t="s">
        <v>1838</v>
      </c>
      <c r="I8" s="443"/>
      <c r="J8" s="443"/>
      <c r="K8" s="443"/>
      <c r="L8" s="443">
        <f t="shared" ref="L8:L14" si="0">+E8-I8</f>
        <v>14083</v>
      </c>
      <c r="M8" s="442" t="s">
        <v>1949</v>
      </c>
      <c r="N8" s="441">
        <v>42216</v>
      </c>
    </row>
    <row r="9" spans="1:14" s="781" customFormat="1" ht="32.1" customHeight="1" outlineLevel="1" x14ac:dyDescent="0.25">
      <c r="A9" s="426">
        <v>2</v>
      </c>
      <c r="B9" s="440" t="s">
        <v>1948</v>
      </c>
      <c r="C9" s="426" t="s">
        <v>1931</v>
      </c>
      <c r="D9" s="426" t="s">
        <v>1930</v>
      </c>
      <c r="E9" s="439">
        <v>4071.2</v>
      </c>
      <c r="F9" s="438" t="s">
        <v>1947</v>
      </c>
      <c r="G9" s="437">
        <v>2015</v>
      </c>
      <c r="H9" s="449" t="s">
        <v>1838</v>
      </c>
      <c r="I9" s="436"/>
      <c r="J9" s="436"/>
      <c r="K9" s="436"/>
      <c r="L9" s="436">
        <f t="shared" si="0"/>
        <v>4071.2</v>
      </c>
      <c r="M9" s="426" t="s">
        <v>1946</v>
      </c>
      <c r="N9" s="435">
        <v>42348</v>
      </c>
    </row>
    <row r="10" spans="1:14" s="781" customFormat="1" ht="32.1" customHeight="1" outlineLevel="1" x14ac:dyDescent="0.25">
      <c r="A10" s="426">
        <v>3</v>
      </c>
      <c r="B10" s="440" t="s">
        <v>1945</v>
      </c>
      <c r="C10" s="426" t="s">
        <v>990</v>
      </c>
      <c r="D10" s="426" t="s">
        <v>1930</v>
      </c>
      <c r="E10" s="439">
        <v>5188.5</v>
      </c>
      <c r="F10" s="438" t="s">
        <v>1944</v>
      </c>
      <c r="G10" s="437">
        <v>2016</v>
      </c>
      <c r="H10" s="449" t="s">
        <v>1838</v>
      </c>
      <c r="I10" s="436">
        <v>5188.5</v>
      </c>
      <c r="J10" s="436"/>
      <c r="K10" s="436"/>
      <c r="L10" s="436">
        <f t="shared" si="0"/>
        <v>0</v>
      </c>
      <c r="M10" s="426" t="s">
        <v>1943</v>
      </c>
      <c r="N10" s="435">
        <v>42475</v>
      </c>
    </row>
    <row r="11" spans="1:14" s="781" customFormat="1" ht="31.5" outlineLevel="1" x14ac:dyDescent="0.25">
      <c r="A11" s="426">
        <v>4</v>
      </c>
      <c r="B11" s="440" t="s">
        <v>1942</v>
      </c>
      <c r="C11" s="426" t="s">
        <v>1941</v>
      </c>
      <c r="D11" s="426" t="s">
        <v>1930</v>
      </c>
      <c r="E11" s="439">
        <v>42315.9</v>
      </c>
      <c r="F11" s="438" t="s">
        <v>1940</v>
      </c>
      <c r="G11" s="437">
        <v>2016</v>
      </c>
      <c r="H11" s="449" t="s">
        <v>1838</v>
      </c>
      <c r="I11" s="436"/>
      <c r="J11" s="436"/>
      <c r="K11" s="436"/>
      <c r="L11" s="436">
        <f t="shared" si="0"/>
        <v>42315.9</v>
      </c>
      <c r="M11" s="426" t="s">
        <v>1939</v>
      </c>
      <c r="N11" s="435">
        <v>42656</v>
      </c>
    </row>
    <row r="12" spans="1:14" s="781" customFormat="1" ht="32.1" customHeight="1" outlineLevel="1" x14ac:dyDescent="0.25">
      <c r="A12" s="426">
        <v>5</v>
      </c>
      <c r="B12" s="440" t="s">
        <v>1938</v>
      </c>
      <c r="C12" s="426" t="s">
        <v>1937</v>
      </c>
      <c r="D12" s="426" t="s">
        <v>1930</v>
      </c>
      <c r="E12" s="439">
        <v>2496.1999999999998</v>
      </c>
      <c r="F12" s="438" t="s">
        <v>1857</v>
      </c>
      <c r="G12" s="437">
        <v>2017</v>
      </c>
      <c r="H12" s="449" t="s">
        <v>1838</v>
      </c>
      <c r="I12" s="436"/>
      <c r="J12" s="436"/>
      <c r="K12" s="436"/>
      <c r="L12" s="436">
        <f t="shared" si="0"/>
        <v>2496.1999999999998</v>
      </c>
      <c r="M12" s="426" t="s">
        <v>1936</v>
      </c>
      <c r="N12" s="435">
        <v>42800</v>
      </c>
    </row>
    <row r="13" spans="1:14" s="781" customFormat="1" ht="32.1" customHeight="1" outlineLevel="1" x14ac:dyDescent="0.25">
      <c r="A13" s="426">
        <v>6</v>
      </c>
      <c r="B13" s="440" t="s">
        <v>1935</v>
      </c>
      <c r="C13" s="426" t="s">
        <v>1934</v>
      </c>
      <c r="D13" s="426" t="s">
        <v>1930</v>
      </c>
      <c r="E13" s="439">
        <v>2522.1999999999998</v>
      </c>
      <c r="F13" s="438" t="s">
        <v>1933</v>
      </c>
      <c r="G13" s="437">
        <v>2017</v>
      </c>
      <c r="H13" s="449" t="s">
        <v>1838</v>
      </c>
      <c r="I13" s="436"/>
      <c r="J13" s="436"/>
      <c r="K13" s="436"/>
      <c r="L13" s="436">
        <f t="shared" si="0"/>
        <v>2522.1999999999998</v>
      </c>
      <c r="M13" s="426" t="s">
        <v>1856</v>
      </c>
      <c r="N13" s="435"/>
    </row>
    <row r="14" spans="1:14" s="781" customFormat="1" ht="32.1" customHeight="1" outlineLevel="1" x14ac:dyDescent="0.25">
      <c r="A14" s="429">
        <v>7</v>
      </c>
      <c r="B14" s="434" t="s">
        <v>1932</v>
      </c>
      <c r="C14" s="429" t="s">
        <v>1931</v>
      </c>
      <c r="D14" s="426" t="s">
        <v>1930</v>
      </c>
      <c r="E14" s="433">
        <v>2244.3000000000002</v>
      </c>
      <c r="F14" s="432" t="s">
        <v>1929</v>
      </c>
      <c r="G14" s="431">
        <v>2017</v>
      </c>
      <c r="H14" s="448" t="s">
        <v>1838</v>
      </c>
      <c r="I14" s="430"/>
      <c r="J14" s="430"/>
      <c r="K14" s="430"/>
      <c r="L14" s="430">
        <f t="shared" si="0"/>
        <v>2244.3000000000002</v>
      </c>
      <c r="M14" s="429" t="s">
        <v>1928</v>
      </c>
      <c r="N14" s="428">
        <v>42818</v>
      </c>
    </row>
    <row r="15" spans="1:14" s="782" customFormat="1" ht="32.1" customHeight="1" x14ac:dyDescent="0.25">
      <c r="A15" s="602" t="s">
        <v>3</v>
      </c>
      <c r="B15" s="603" t="s">
        <v>50</v>
      </c>
      <c r="C15" s="602"/>
      <c r="D15" s="609"/>
      <c r="E15" s="605">
        <f>+SUM(E16:E19)</f>
        <v>35850.199999999997</v>
      </c>
      <c r="F15" s="606"/>
      <c r="G15" s="604"/>
      <c r="H15" s="604"/>
      <c r="I15" s="607">
        <f>+SUM(I16:I19)</f>
        <v>0</v>
      </c>
      <c r="J15" s="607">
        <f>+SUM(J16:J19)</f>
        <v>0</v>
      </c>
      <c r="K15" s="607">
        <f>+SUM(K16:K19)</f>
        <v>0</v>
      </c>
      <c r="L15" s="607">
        <f>+SUM(L16:L19)</f>
        <v>35850.199999999997</v>
      </c>
      <c r="M15" s="602"/>
      <c r="N15" s="610"/>
    </row>
    <row r="16" spans="1:14" s="781" customFormat="1" ht="32.1" customHeight="1" outlineLevel="1" x14ac:dyDescent="0.25">
      <c r="A16" s="442">
        <v>1</v>
      </c>
      <c r="B16" s="447" t="s">
        <v>1927</v>
      </c>
      <c r="C16" s="442" t="s">
        <v>1923</v>
      </c>
      <c r="D16" s="426" t="s">
        <v>1915</v>
      </c>
      <c r="E16" s="446">
        <v>9308.2999999999993</v>
      </c>
      <c r="F16" s="445" t="s">
        <v>1926</v>
      </c>
      <c r="G16" s="444">
        <v>2014</v>
      </c>
      <c r="H16" s="442" t="s">
        <v>1838</v>
      </c>
      <c r="I16" s="443"/>
      <c r="J16" s="443"/>
      <c r="K16" s="443"/>
      <c r="L16" s="443">
        <f>+E16-I16</f>
        <v>9308.2999999999993</v>
      </c>
      <c r="M16" s="442" t="s">
        <v>1925</v>
      </c>
      <c r="N16" s="441">
        <v>41906</v>
      </c>
    </row>
    <row r="17" spans="1:14" s="781" customFormat="1" ht="32.1" customHeight="1" outlineLevel="1" x14ac:dyDescent="0.25">
      <c r="A17" s="426">
        <f>+A16+1</f>
        <v>2</v>
      </c>
      <c r="B17" s="440" t="s">
        <v>1924</v>
      </c>
      <c r="C17" s="426" t="s">
        <v>1923</v>
      </c>
      <c r="D17" s="426" t="s">
        <v>1915</v>
      </c>
      <c r="E17" s="439">
        <v>13143.2</v>
      </c>
      <c r="F17" s="438" t="s">
        <v>1922</v>
      </c>
      <c r="G17" s="437">
        <v>2014</v>
      </c>
      <c r="H17" s="426" t="s">
        <v>1838</v>
      </c>
      <c r="I17" s="436"/>
      <c r="J17" s="436"/>
      <c r="K17" s="436"/>
      <c r="L17" s="436">
        <f>+E17-I17</f>
        <v>13143.2</v>
      </c>
      <c r="M17" s="426" t="s">
        <v>1921</v>
      </c>
      <c r="N17" s="435">
        <v>41954</v>
      </c>
    </row>
    <row r="18" spans="1:14" s="781" customFormat="1" ht="32.1" customHeight="1" outlineLevel="1" x14ac:dyDescent="0.25">
      <c r="A18" s="426">
        <f>+A17+1</f>
        <v>3</v>
      </c>
      <c r="B18" s="440" t="s">
        <v>1920</v>
      </c>
      <c r="C18" s="426" t="s">
        <v>1919</v>
      </c>
      <c r="D18" s="426" t="s">
        <v>1915</v>
      </c>
      <c r="E18" s="439">
        <v>10844</v>
      </c>
      <c r="F18" s="438" t="s">
        <v>1918</v>
      </c>
      <c r="G18" s="437">
        <v>2014</v>
      </c>
      <c r="H18" s="426" t="s">
        <v>1838</v>
      </c>
      <c r="I18" s="436"/>
      <c r="J18" s="436"/>
      <c r="K18" s="436"/>
      <c r="L18" s="436">
        <f>+E18-I18</f>
        <v>10844</v>
      </c>
      <c r="M18" s="426" t="s">
        <v>1917</v>
      </c>
      <c r="N18" s="435">
        <v>41978</v>
      </c>
    </row>
    <row r="19" spans="1:14" s="781" customFormat="1" ht="32.1" customHeight="1" outlineLevel="1" x14ac:dyDescent="0.25">
      <c r="A19" s="429">
        <f>+A18+1</f>
        <v>4</v>
      </c>
      <c r="B19" s="434" t="s">
        <v>1916</v>
      </c>
      <c r="C19" s="429" t="s">
        <v>1844</v>
      </c>
      <c r="D19" s="426" t="s">
        <v>1915</v>
      </c>
      <c r="E19" s="433">
        <v>2554.6999999999998</v>
      </c>
      <c r="F19" s="432" t="s">
        <v>1914</v>
      </c>
      <c r="G19" s="431">
        <v>2016</v>
      </c>
      <c r="H19" s="429" t="s">
        <v>1838</v>
      </c>
      <c r="I19" s="430"/>
      <c r="J19" s="430"/>
      <c r="K19" s="430"/>
      <c r="L19" s="430">
        <f>+E19-I19</f>
        <v>2554.6999999999998</v>
      </c>
      <c r="M19" s="429" t="s">
        <v>1913</v>
      </c>
      <c r="N19" s="428">
        <v>42465</v>
      </c>
    </row>
    <row r="20" spans="1:14" s="782" customFormat="1" ht="32.1" customHeight="1" x14ac:dyDescent="0.25">
      <c r="A20" s="602" t="s">
        <v>4</v>
      </c>
      <c r="B20" s="603" t="s">
        <v>49</v>
      </c>
      <c r="C20" s="602"/>
      <c r="D20" s="609"/>
      <c r="E20" s="605">
        <v>0</v>
      </c>
      <c r="F20" s="606"/>
      <c r="G20" s="604"/>
      <c r="H20" s="604"/>
      <c r="I20" s="607">
        <v>0</v>
      </c>
      <c r="J20" s="607">
        <v>0</v>
      </c>
      <c r="K20" s="607">
        <v>0</v>
      </c>
      <c r="L20" s="607">
        <v>0</v>
      </c>
      <c r="M20" s="602"/>
      <c r="N20" s="610"/>
    </row>
    <row r="21" spans="1:14" s="782" customFormat="1" ht="32.1" customHeight="1" x14ac:dyDescent="0.25">
      <c r="A21" s="602" t="s">
        <v>54</v>
      </c>
      <c r="B21" s="603" t="s">
        <v>29</v>
      </c>
      <c r="C21" s="602"/>
      <c r="D21" s="609"/>
      <c r="E21" s="605">
        <f>+SUM(E22:E24)</f>
        <v>8097.3</v>
      </c>
      <c r="F21" s="606"/>
      <c r="G21" s="604"/>
      <c r="H21" s="604"/>
      <c r="I21" s="607">
        <f>+SUM(I22:I24)</f>
        <v>0</v>
      </c>
      <c r="J21" s="607">
        <f>+SUM(J22:J24)</f>
        <v>0</v>
      </c>
      <c r="K21" s="607">
        <f>+SUM(K22:K24)</f>
        <v>0</v>
      </c>
      <c r="L21" s="607">
        <f>+SUM(L22:L24)</f>
        <v>8097.3</v>
      </c>
      <c r="M21" s="602"/>
      <c r="N21" s="610"/>
    </row>
    <row r="22" spans="1:14" s="781" customFormat="1" ht="32.1" customHeight="1" outlineLevel="1" x14ac:dyDescent="0.25">
      <c r="A22" s="442">
        <v>1</v>
      </c>
      <c r="B22" s="447" t="s">
        <v>1912</v>
      </c>
      <c r="C22" s="442" t="s">
        <v>980</v>
      </c>
      <c r="D22" s="426" t="s">
        <v>1905</v>
      </c>
      <c r="E22" s="446">
        <v>2399.9</v>
      </c>
      <c r="F22" s="445" t="s">
        <v>1911</v>
      </c>
      <c r="G22" s="444">
        <v>2015</v>
      </c>
      <c r="H22" s="442" t="s">
        <v>1838</v>
      </c>
      <c r="I22" s="443"/>
      <c r="J22" s="443"/>
      <c r="K22" s="443"/>
      <c r="L22" s="443">
        <f>+E22-I22</f>
        <v>2399.9</v>
      </c>
      <c r="M22" s="442" t="s">
        <v>1910</v>
      </c>
      <c r="N22" s="441">
        <v>42129</v>
      </c>
    </row>
    <row r="23" spans="1:14" s="781" customFormat="1" ht="32.1" customHeight="1" outlineLevel="1" x14ac:dyDescent="0.25">
      <c r="A23" s="426">
        <f>+A22+1</f>
        <v>2</v>
      </c>
      <c r="B23" s="440" t="s">
        <v>1909</v>
      </c>
      <c r="C23" s="426" t="s">
        <v>970</v>
      </c>
      <c r="D23" s="426" t="s">
        <v>1905</v>
      </c>
      <c r="E23" s="439">
        <v>2397.4</v>
      </c>
      <c r="F23" s="438" t="s">
        <v>1908</v>
      </c>
      <c r="G23" s="437">
        <v>2016</v>
      </c>
      <c r="H23" s="426" t="s">
        <v>1838</v>
      </c>
      <c r="I23" s="436"/>
      <c r="J23" s="436"/>
      <c r="K23" s="436"/>
      <c r="L23" s="436">
        <f>+E23-I23</f>
        <v>2397.4</v>
      </c>
      <c r="M23" s="426" t="s">
        <v>1907</v>
      </c>
      <c r="N23" s="435">
        <v>42594</v>
      </c>
    </row>
    <row r="24" spans="1:14" s="781" customFormat="1" ht="32.1" customHeight="1" outlineLevel="1" x14ac:dyDescent="0.25">
      <c r="A24" s="429">
        <f>+A23+1</f>
        <v>3</v>
      </c>
      <c r="B24" s="434" t="s">
        <v>1906</v>
      </c>
      <c r="C24" s="429" t="s">
        <v>974</v>
      </c>
      <c r="D24" s="426" t="s">
        <v>1905</v>
      </c>
      <c r="E24" s="433">
        <v>3300</v>
      </c>
      <c r="F24" s="432" t="s">
        <v>1857</v>
      </c>
      <c r="G24" s="431">
        <v>2016</v>
      </c>
      <c r="H24" s="429" t="s">
        <v>1838</v>
      </c>
      <c r="I24" s="430"/>
      <c r="J24" s="430"/>
      <c r="K24" s="430"/>
      <c r="L24" s="430">
        <f>+E24-I24</f>
        <v>3300</v>
      </c>
      <c r="M24" s="429" t="s">
        <v>1904</v>
      </c>
      <c r="N24" s="428">
        <v>42670</v>
      </c>
    </row>
    <row r="25" spans="1:14" s="782" customFormat="1" ht="32.1" customHeight="1" x14ac:dyDescent="0.25">
      <c r="A25" s="602" t="s">
        <v>55</v>
      </c>
      <c r="B25" s="603" t="s">
        <v>30</v>
      </c>
      <c r="C25" s="602"/>
      <c r="D25" s="609"/>
      <c r="E25" s="605">
        <f>+SUM(E26:E27)</f>
        <v>22800.7</v>
      </c>
      <c r="F25" s="606"/>
      <c r="G25" s="604"/>
      <c r="H25" s="604"/>
      <c r="I25" s="607">
        <f>+SUM(I26:I27)</f>
        <v>22100.7</v>
      </c>
      <c r="J25" s="607">
        <f>+SUM(J26:J27)</f>
        <v>0</v>
      </c>
      <c r="K25" s="607">
        <f>+SUM(K26:K27)</f>
        <v>0</v>
      </c>
      <c r="L25" s="607">
        <f>+SUM(L26:L27)</f>
        <v>700</v>
      </c>
      <c r="M25" s="602"/>
      <c r="N25" s="610"/>
    </row>
    <row r="26" spans="1:14" s="781" customFormat="1" ht="32.1" customHeight="1" outlineLevel="1" x14ac:dyDescent="0.25">
      <c r="A26" s="442">
        <v>1</v>
      </c>
      <c r="B26" s="447" t="s">
        <v>1903</v>
      </c>
      <c r="C26" s="442" t="s">
        <v>1900</v>
      </c>
      <c r="D26" s="426" t="s">
        <v>1899</v>
      </c>
      <c r="E26" s="446">
        <v>22100.7</v>
      </c>
      <c r="F26" s="445" t="s">
        <v>1902</v>
      </c>
      <c r="G26" s="444">
        <v>2016</v>
      </c>
      <c r="H26" s="442" t="s">
        <v>1838</v>
      </c>
      <c r="I26" s="443">
        <v>22100.7</v>
      </c>
      <c r="J26" s="443"/>
      <c r="K26" s="443"/>
      <c r="L26" s="443">
        <f>+E26-I26</f>
        <v>0</v>
      </c>
      <c r="M26" s="442" t="s">
        <v>1883</v>
      </c>
      <c r="N26" s="441">
        <v>42503</v>
      </c>
    </row>
    <row r="27" spans="1:14" s="781" customFormat="1" ht="32.1" customHeight="1" outlineLevel="1" x14ac:dyDescent="0.25">
      <c r="A27" s="429">
        <v>2</v>
      </c>
      <c r="B27" s="434" t="s">
        <v>1901</v>
      </c>
      <c r="C27" s="429" t="s">
        <v>1900</v>
      </c>
      <c r="D27" s="426" t="s">
        <v>1899</v>
      </c>
      <c r="E27" s="433">
        <v>700</v>
      </c>
      <c r="F27" s="432" t="s">
        <v>1898</v>
      </c>
      <c r="G27" s="431">
        <v>2015</v>
      </c>
      <c r="H27" s="429" t="s">
        <v>1838</v>
      </c>
      <c r="I27" s="430"/>
      <c r="J27" s="430"/>
      <c r="K27" s="430"/>
      <c r="L27" s="430">
        <f>+E27-I27</f>
        <v>700</v>
      </c>
      <c r="M27" s="429" t="s">
        <v>1897</v>
      </c>
      <c r="N27" s="428">
        <v>42208</v>
      </c>
    </row>
    <row r="28" spans="1:14" s="782" customFormat="1" ht="32.1" customHeight="1" x14ac:dyDescent="0.25">
      <c r="A28" s="602" t="s">
        <v>56</v>
      </c>
      <c r="B28" s="603" t="s">
        <v>31</v>
      </c>
      <c r="C28" s="602"/>
      <c r="D28" s="609"/>
      <c r="E28" s="605">
        <f>+SUM(E29:E30)</f>
        <v>4275.1000000000004</v>
      </c>
      <c r="F28" s="606"/>
      <c r="G28" s="604"/>
      <c r="H28" s="604"/>
      <c r="I28" s="607">
        <f>+SUM(I29:I30)</f>
        <v>2983</v>
      </c>
      <c r="J28" s="607">
        <f>+SUM(J29:J30)</f>
        <v>0</v>
      </c>
      <c r="K28" s="607">
        <f>+SUM(K29:K30)</f>
        <v>0</v>
      </c>
      <c r="L28" s="607">
        <f>+SUM(L29:L30)</f>
        <v>1292.0999999999999</v>
      </c>
      <c r="M28" s="602"/>
      <c r="N28" s="610"/>
    </row>
    <row r="29" spans="1:14" s="781" customFormat="1" ht="32.1" customHeight="1" outlineLevel="1" x14ac:dyDescent="0.25">
      <c r="A29" s="442">
        <v>1</v>
      </c>
      <c r="B29" s="447" t="s">
        <v>1896</v>
      </c>
      <c r="C29" s="442" t="s">
        <v>1895</v>
      </c>
      <c r="D29" s="426" t="s">
        <v>1892</v>
      </c>
      <c r="E29" s="446">
        <v>2983</v>
      </c>
      <c r="F29" s="445" t="s">
        <v>1888</v>
      </c>
      <c r="G29" s="444">
        <v>2015</v>
      </c>
      <c r="H29" s="442" t="s">
        <v>1838</v>
      </c>
      <c r="I29" s="443">
        <v>2983</v>
      </c>
      <c r="J29" s="443"/>
      <c r="K29" s="443"/>
      <c r="L29" s="443">
        <f>+E29-I29</f>
        <v>0</v>
      </c>
      <c r="M29" s="442" t="s">
        <v>1894</v>
      </c>
      <c r="N29" s="441">
        <v>42289</v>
      </c>
    </row>
    <row r="30" spans="1:14" s="781" customFormat="1" ht="32.1" customHeight="1" outlineLevel="1" x14ac:dyDescent="0.25">
      <c r="A30" s="429">
        <f>+A29+1</f>
        <v>2</v>
      </c>
      <c r="B30" s="434" t="s">
        <v>1893</v>
      </c>
      <c r="C30" s="429" t="s">
        <v>1150</v>
      </c>
      <c r="D30" s="426" t="s">
        <v>1892</v>
      </c>
      <c r="E30" s="433">
        <v>1292.0999999999999</v>
      </c>
      <c r="F30" s="432" t="s">
        <v>1891</v>
      </c>
      <c r="G30" s="431">
        <v>2017</v>
      </c>
      <c r="H30" s="429" t="s">
        <v>1838</v>
      </c>
      <c r="I30" s="430"/>
      <c r="J30" s="430"/>
      <c r="K30" s="430"/>
      <c r="L30" s="430">
        <f>+E30-I30</f>
        <v>1292.0999999999999</v>
      </c>
      <c r="M30" s="429" t="s">
        <v>1890</v>
      </c>
      <c r="N30" s="428">
        <v>42759</v>
      </c>
    </row>
    <row r="31" spans="1:14" s="782" customFormat="1" ht="32.1" customHeight="1" x14ac:dyDescent="0.25">
      <c r="A31" s="602" t="s">
        <v>57</v>
      </c>
      <c r="B31" s="603" t="s">
        <v>32</v>
      </c>
      <c r="C31" s="602"/>
      <c r="D31" s="609"/>
      <c r="E31" s="605">
        <f>+SUM(E32:E33)</f>
        <v>9937</v>
      </c>
      <c r="F31" s="606"/>
      <c r="G31" s="604"/>
      <c r="H31" s="604"/>
      <c r="I31" s="607">
        <f>+SUM(I32:I33)</f>
        <v>0</v>
      </c>
      <c r="J31" s="607">
        <f>+SUM(J32:J33)</f>
        <v>0</v>
      </c>
      <c r="K31" s="607">
        <f>+SUM(K32:K33)</f>
        <v>0</v>
      </c>
      <c r="L31" s="607">
        <f>+SUM(L32:L33)</f>
        <v>9937</v>
      </c>
      <c r="M31" s="602"/>
      <c r="N31" s="610"/>
    </row>
    <row r="32" spans="1:14" s="781" customFormat="1" ht="32.1" customHeight="1" outlineLevel="1" x14ac:dyDescent="0.25">
      <c r="A32" s="442">
        <v>1</v>
      </c>
      <c r="B32" s="447" t="s">
        <v>1889</v>
      </c>
      <c r="C32" s="442" t="s">
        <v>1056</v>
      </c>
      <c r="D32" s="426" t="s">
        <v>1885</v>
      </c>
      <c r="E32" s="446">
        <v>4932</v>
      </c>
      <c r="F32" s="445" t="s">
        <v>1888</v>
      </c>
      <c r="G32" s="444">
        <v>2014</v>
      </c>
      <c r="H32" s="442" t="s">
        <v>1838</v>
      </c>
      <c r="I32" s="443"/>
      <c r="J32" s="443"/>
      <c r="K32" s="443"/>
      <c r="L32" s="443">
        <f>+E32-I32</f>
        <v>4932</v>
      </c>
      <c r="M32" s="442" t="s">
        <v>1887</v>
      </c>
      <c r="N32" s="441">
        <v>41947</v>
      </c>
    </row>
    <row r="33" spans="1:14" s="781" customFormat="1" ht="32.1" customHeight="1" outlineLevel="1" x14ac:dyDescent="0.25">
      <c r="A33" s="429">
        <f>+A32+1</f>
        <v>2</v>
      </c>
      <c r="B33" s="434" t="s">
        <v>1886</v>
      </c>
      <c r="C33" s="429" t="s">
        <v>1052</v>
      </c>
      <c r="D33" s="426" t="s">
        <v>1885</v>
      </c>
      <c r="E33" s="433">
        <v>5005</v>
      </c>
      <c r="F33" s="432" t="s">
        <v>1884</v>
      </c>
      <c r="G33" s="431">
        <v>2015</v>
      </c>
      <c r="H33" s="429" t="s">
        <v>1838</v>
      </c>
      <c r="I33" s="430"/>
      <c r="J33" s="430"/>
      <c r="K33" s="430"/>
      <c r="L33" s="430">
        <f>+E33-I33</f>
        <v>5005</v>
      </c>
      <c r="M33" s="429" t="s">
        <v>1883</v>
      </c>
      <c r="N33" s="428">
        <v>42100</v>
      </c>
    </row>
    <row r="34" spans="1:14" s="782" customFormat="1" ht="32.1" customHeight="1" x14ac:dyDescent="0.25">
      <c r="A34" s="602" t="s">
        <v>58</v>
      </c>
      <c r="B34" s="603" t="s">
        <v>33</v>
      </c>
      <c r="C34" s="602"/>
      <c r="D34" s="609"/>
      <c r="E34" s="605">
        <f>+SUM(E35:E36)</f>
        <v>14664.7</v>
      </c>
      <c r="F34" s="606"/>
      <c r="G34" s="604"/>
      <c r="H34" s="604"/>
      <c r="I34" s="607">
        <f>+SUM(I35:I36)</f>
        <v>4364.7</v>
      </c>
      <c r="J34" s="607">
        <f>+SUM(J35:J36)</f>
        <v>0</v>
      </c>
      <c r="K34" s="607">
        <f>+SUM(K35:K36)</f>
        <v>0</v>
      </c>
      <c r="L34" s="607">
        <f>+SUM(L35:L36)</f>
        <v>10300</v>
      </c>
      <c r="M34" s="602"/>
      <c r="N34" s="610"/>
    </row>
    <row r="35" spans="1:14" s="781" customFormat="1" ht="32.1" customHeight="1" outlineLevel="1" x14ac:dyDescent="0.25">
      <c r="A35" s="442">
        <v>1</v>
      </c>
      <c r="B35" s="447" t="s">
        <v>1882</v>
      </c>
      <c r="C35" s="442" t="s">
        <v>1881</v>
      </c>
      <c r="D35" s="426" t="s">
        <v>1878</v>
      </c>
      <c r="E35" s="446">
        <v>4364.7</v>
      </c>
      <c r="F35" s="445" t="s">
        <v>1848</v>
      </c>
      <c r="G35" s="444">
        <v>2014</v>
      </c>
      <c r="H35" s="442" t="s">
        <v>1838</v>
      </c>
      <c r="I35" s="443">
        <v>4364.7</v>
      </c>
      <c r="J35" s="443"/>
      <c r="K35" s="443"/>
      <c r="L35" s="443">
        <f>+E35-I35</f>
        <v>0</v>
      </c>
      <c r="M35" s="442" t="s">
        <v>1880</v>
      </c>
      <c r="N35" s="441">
        <v>41991</v>
      </c>
    </row>
    <row r="36" spans="1:14" s="781" customFormat="1" ht="32.1" customHeight="1" outlineLevel="1" x14ac:dyDescent="0.25">
      <c r="A36" s="429">
        <f>+A35+1</f>
        <v>2</v>
      </c>
      <c r="B36" s="434" t="s">
        <v>1879</v>
      </c>
      <c r="C36" s="429" t="s">
        <v>1051</v>
      </c>
      <c r="D36" s="426" t="s">
        <v>1878</v>
      </c>
      <c r="E36" s="433">
        <v>10300</v>
      </c>
      <c r="F36" s="432" t="s">
        <v>1867</v>
      </c>
      <c r="G36" s="431">
        <v>2016</v>
      </c>
      <c r="H36" s="429" t="s">
        <v>1838</v>
      </c>
      <c r="I36" s="430"/>
      <c r="J36" s="430"/>
      <c r="K36" s="430"/>
      <c r="L36" s="430">
        <f>+E36-I36</f>
        <v>10300</v>
      </c>
      <c r="M36" s="429" t="s">
        <v>1877</v>
      </c>
      <c r="N36" s="428">
        <v>42474</v>
      </c>
    </row>
    <row r="37" spans="1:14" s="782" customFormat="1" ht="32.1" customHeight="1" x14ac:dyDescent="0.25">
      <c r="A37" s="602" t="s">
        <v>59</v>
      </c>
      <c r="B37" s="603" t="s">
        <v>37</v>
      </c>
      <c r="C37" s="602"/>
      <c r="D37" s="609"/>
      <c r="E37" s="605">
        <f>+SUM(E38:E39)</f>
        <v>2785.4</v>
      </c>
      <c r="F37" s="606"/>
      <c r="G37" s="604"/>
      <c r="H37" s="604"/>
      <c r="I37" s="607">
        <f>+SUM(I38:I39)</f>
        <v>0</v>
      </c>
      <c r="J37" s="607">
        <f>+SUM(J38:J39)</f>
        <v>0</v>
      </c>
      <c r="K37" s="607">
        <f>+SUM(K38:K39)</f>
        <v>0</v>
      </c>
      <c r="L37" s="607">
        <f>+SUM(L38:L39)</f>
        <v>2785.4</v>
      </c>
      <c r="M37" s="602"/>
      <c r="N37" s="610"/>
    </row>
    <row r="38" spans="1:14" s="781" customFormat="1" ht="32.1" customHeight="1" outlineLevel="1" x14ac:dyDescent="0.25">
      <c r="A38" s="442">
        <v>1</v>
      </c>
      <c r="B38" s="447" t="s">
        <v>1876</v>
      </c>
      <c r="C38" s="442" t="s">
        <v>1875</v>
      </c>
      <c r="D38" s="426" t="s">
        <v>1871</v>
      </c>
      <c r="E38" s="446">
        <v>2260.3000000000002</v>
      </c>
      <c r="F38" s="445" t="s">
        <v>1874</v>
      </c>
      <c r="G38" s="444">
        <v>2015</v>
      </c>
      <c r="H38" s="442" t="s">
        <v>1838</v>
      </c>
      <c r="I38" s="443"/>
      <c r="J38" s="443"/>
      <c r="K38" s="443"/>
      <c r="L38" s="443">
        <f>+E38-I38</f>
        <v>2260.3000000000002</v>
      </c>
      <c r="M38" s="442" t="s">
        <v>1873</v>
      </c>
      <c r="N38" s="441">
        <v>42090</v>
      </c>
    </row>
    <row r="39" spans="1:14" s="781" customFormat="1" ht="32.1" customHeight="1" outlineLevel="1" x14ac:dyDescent="0.25">
      <c r="A39" s="429">
        <f>+A38+1</f>
        <v>2</v>
      </c>
      <c r="B39" s="434" t="s">
        <v>1872</v>
      </c>
      <c r="C39" s="429" t="s">
        <v>1006</v>
      </c>
      <c r="D39" s="426" t="s">
        <v>1871</v>
      </c>
      <c r="E39" s="433">
        <v>525.1</v>
      </c>
      <c r="F39" s="432" t="s">
        <v>1870</v>
      </c>
      <c r="G39" s="431">
        <v>2016</v>
      </c>
      <c r="H39" s="429" t="s">
        <v>1838</v>
      </c>
      <c r="I39" s="430"/>
      <c r="J39" s="430"/>
      <c r="K39" s="430"/>
      <c r="L39" s="430">
        <f>+E39-I39</f>
        <v>525.1</v>
      </c>
      <c r="M39" s="429" t="s">
        <v>1869</v>
      </c>
      <c r="N39" s="428">
        <v>42597</v>
      </c>
    </row>
    <row r="40" spans="1:14" s="782" customFormat="1" ht="32.1" customHeight="1" x14ac:dyDescent="0.25">
      <c r="A40" s="602" t="s">
        <v>60</v>
      </c>
      <c r="B40" s="603" t="s">
        <v>34</v>
      </c>
      <c r="C40" s="602"/>
      <c r="D40" s="609"/>
      <c r="E40" s="605">
        <f>+SUM(E41:E44)</f>
        <v>36284</v>
      </c>
      <c r="F40" s="606"/>
      <c r="G40" s="604"/>
      <c r="H40" s="604"/>
      <c r="I40" s="607">
        <f>+SUM(I41:I44)</f>
        <v>0</v>
      </c>
      <c r="J40" s="607">
        <f>+SUM(J41:J44)</f>
        <v>0</v>
      </c>
      <c r="K40" s="607">
        <f>+SUM(K41:K44)</f>
        <v>0</v>
      </c>
      <c r="L40" s="607">
        <f>+SUM(L41:L44)</f>
        <v>36284</v>
      </c>
      <c r="M40" s="602"/>
      <c r="N40" s="610"/>
    </row>
    <row r="41" spans="1:14" s="781" customFormat="1" ht="32.1" customHeight="1" outlineLevel="1" x14ac:dyDescent="0.25">
      <c r="A41" s="442">
        <v>1</v>
      </c>
      <c r="B41" s="447" t="s">
        <v>1868</v>
      </c>
      <c r="C41" s="442" t="s">
        <v>1123</v>
      </c>
      <c r="D41" s="426" t="s">
        <v>1858</v>
      </c>
      <c r="E41" s="446">
        <v>7402.1</v>
      </c>
      <c r="F41" s="445" t="s">
        <v>1867</v>
      </c>
      <c r="G41" s="444">
        <v>2015</v>
      </c>
      <c r="H41" s="442" t="s">
        <v>1838</v>
      </c>
      <c r="I41" s="443"/>
      <c r="J41" s="443"/>
      <c r="K41" s="443"/>
      <c r="L41" s="443">
        <f>+E41-I41</f>
        <v>7402.1</v>
      </c>
      <c r="M41" s="442" t="s">
        <v>1866</v>
      </c>
      <c r="N41" s="441">
        <v>42369</v>
      </c>
    </row>
    <row r="42" spans="1:14" s="781" customFormat="1" ht="32.1" customHeight="1" outlineLevel="1" x14ac:dyDescent="0.25">
      <c r="A42" s="426">
        <f>+A41+1</f>
        <v>2</v>
      </c>
      <c r="B42" s="440" t="s">
        <v>1865</v>
      </c>
      <c r="C42" s="426" t="s">
        <v>1109</v>
      </c>
      <c r="D42" s="426" t="s">
        <v>1858</v>
      </c>
      <c r="E42" s="439">
        <v>12433.4</v>
      </c>
      <c r="F42" s="438" t="s">
        <v>1862</v>
      </c>
      <c r="G42" s="437">
        <v>2016</v>
      </c>
      <c r="H42" s="426" t="s">
        <v>1838</v>
      </c>
      <c r="I42" s="436"/>
      <c r="J42" s="436"/>
      <c r="K42" s="436"/>
      <c r="L42" s="436">
        <f>+E42-I42</f>
        <v>12433.4</v>
      </c>
      <c r="M42" s="426" t="s">
        <v>1864</v>
      </c>
      <c r="N42" s="435">
        <v>42565</v>
      </c>
    </row>
    <row r="43" spans="1:14" s="781" customFormat="1" ht="32.1" customHeight="1" outlineLevel="1" x14ac:dyDescent="0.25">
      <c r="A43" s="426">
        <f>+A42+1</f>
        <v>3</v>
      </c>
      <c r="B43" s="440" t="s">
        <v>1863</v>
      </c>
      <c r="C43" s="426" t="s">
        <v>1109</v>
      </c>
      <c r="D43" s="426" t="s">
        <v>1858</v>
      </c>
      <c r="E43" s="439">
        <v>14408.5</v>
      </c>
      <c r="F43" s="438" t="s">
        <v>1862</v>
      </c>
      <c r="G43" s="437">
        <v>2016</v>
      </c>
      <c r="H43" s="426" t="s">
        <v>1838</v>
      </c>
      <c r="I43" s="436"/>
      <c r="J43" s="436"/>
      <c r="K43" s="436"/>
      <c r="L43" s="436">
        <f>+E43-I43</f>
        <v>14408.5</v>
      </c>
      <c r="M43" s="426" t="s">
        <v>1861</v>
      </c>
      <c r="N43" s="435">
        <v>42565</v>
      </c>
    </row>
    <row r="44" spans="1:14" s="781" customFormat="1" ht="32.1" customHeight="1" outlineLevel="1" x14ac:dyDescent="0.25">
      <c r="A44" s="429">
        <f>+A43+1</f>
        <v>4</v>
      </c>
      <c r="B44" s="434" t="s">
        <v>1860</v>
      </c>
      <c r="C44" s="429" t="s">
        <v>1859</v>
      </c>
      <c r="D44" s="426" t="s">
        <v>1858</v>
      </c>
      <c r="E44" s="433">
        <v>2040</v>
      </c>
      <c r="F44" s="432" t="s">
        <v>1857</v>
      </c>
      <c r="G44" s="431">
        <v>2016</v>
      </c>
      <c r="H44" s="429" t="s">
        <v>1838</v>
      </c>
      <c r="I44" s="430"/>
      <c r="J44" s="430"/>
      <c r="K44" s="430"/>
      <c r="L44" s="430">
        <f>+E44-I44</f>
        <v>2040</v>
      </c>
      <c r="M44" s="429" t="s">
        <v>1856</v>
      </c>
      <c r="N44" s="428"/>
    </row>
    <row r="45" spans="1:14" s="782" customFormat="1" ht="32.1" customHeight="1" x14ac:dyDescent="0.25">
      <c r="A45" s="602" t="s">
        <v>61</v>
      </c>
      <c r="B45" s="603" t="s">
        <v>35</v>
      </c>
      <c r="C45" s="602"/>
      <c r="D45" s="609"/>
      <c r="E45" s="605">
        <f>+SUM(E46:E46)</f>
        <v>5300</v>
      </c>
      <c r="F45" s="606"/>
      <c r="G45" s="604"/>
      <c r="H45" s="604"/>
      <c r="I45" s="607">
        <f>+SUM(I46:I46)</f>
        <v>0</v>
      </c>
      <c r="J45" s="607">
        <f>+SUM(J46:J46)</f>
        <v>0</v>
      </c>
      <c r="K45" s="607">
        <f>+SUM(K46:K46)</f>
        <v>0</v>
      </c>
      <c r="L45" s="607">
        <f>+SUM(L46:L46)</f>
        <v>5300</v>
      </c>
      <c r="M45" s="602"/>
      <c r="N45" s="610"/>
    </row>
    <row r="46" spans="1:14" s="781" customFormat="1" ht="32.1" customHeight="1" outlineLevel="1" x14ac:dyDescent="0.25">
      <c r="A46" s="421">
        <v>1</v>
      </c>
      <c r="B46" s="427" t="s">
        <v>1855</v>
      </c>
      <c r="C46" s="421" t="s">
        <v>1854</v>
      </c>
      <c r="D46" s="426" t="s">
        <v>1853</v>
      </c>
      <c r="E46" s="425">
        <v>5300</v>
      </c>
      <c r="F46" s="424" t="s">
        <v>1852</v>
      </c>
      <c r="G46" s="423">
        <v>2015</v>
      </c>
      <c r="H46" s="421" t="s">
        <v>1838</v>
      </c>
      <c r="I46" s="422"/>
      <c r="J46" s="422"/>
      <c r="K46" s="422"/>
      <c r="L46" s="422">
        <f>+E46-I46</f>
        <v>5300</v>
      </c>
      <c r="M46" s="421" t="s">
        <v>1851</v>
      </c>
      <c r="N46" s="420">
        <v>42240</v>
      </c>
    </row>
    <row r="47" spans="1:14" s="782" customFormat="1" ht="32.1" customHeight="1" x14ac:dyDescent="0.25">
      <c r="A47" s="602" t="s">
        <v>62</v>
      </c>
      <c r="B47" s="603" t="s">
        <v>36</v>
      </c>
      <c r="C47" s="602"/>
      <c r="D47" s="609"/>
      <c r="E47" s="605">
        <f>+SUM(E48:E48)</f>
        <v>3963.6</v>
      </c>
      <c r="F47" s="606"/>
      <c r="G47" s="604"/>
      <c r="H47" s="604"/>
      <c r="I47" s="607">
        <f>+SUM(I48:I48)</f>
        <v>0</v>
      </c>
      <c r="J47" s="607">
        <f>+SUM(J48:J48)</f>
        <v>0</v>
      </c>
      <c r="K47" s="607">
        <f>+SUM(K48:K48)</f>
        <v>0</v>
      </c>
      <c r="L47" s="607">
        <f>+SUM(L48:L48)</f>
        <v>3963.6</v>
      </c>
      <c r="M47" s="602"/>
      <c r="N47" s="610"/>
    </row>
    <row r="48" spans="1:14" s="781" customFormat="1" ht="32.1" customHeight="1" outlineLevel="1" x14ac:dyDescent="0.25">
      <c r="A48" s="421">
        <v>1</v>
      </c>
      <c r="B48" s="427" t="s">
        <v>1850</v>
      </c>
      <c r="C48" s="421" t="s">
        <v>1087</v>
      </c>
      <c r="D48" s="426" t="s">
        <v>1849</v>
      </c>
      <c r="E48" s="425">
        <v>3963.6</v>
      </c>
      <c r="F48" s="424" t="s">
        <v>1848</v>
      </c>
      <c r="G48" s="423">
        <v>2014</v>
      </c>
      <c r="H48" s="421" t="s">
        <v>1838</v>
      </c>
      <c r="I48" s="422"/>
      <c r="J48" s="422"/>
      <c r="K48" s="422"/>
      <c r="L48" s="422">
        <f>+E48-I48</f>
        <v>3963.6</v>
      </c>
      <c r="M48" s="421" t="s">
        <v>1847</v>
      </c>
      <c r="N48" s="420">
        <v>41998</v>
      </c>
    </row>
    <row r="49" spans="1:14" s="782" customFormat="1" ht="32.1" customHeight="1" x14ac:dyDescent="0.25">
      <c r="A49" s="611" t="s">
        <v>63</v>
      </c>
      <c r="B49" s="612" t="s">
        <v>1846</v>
      </c>
      <c r="C49" s="611"/>
      <c r="D49" s="613"/>
      <c r="E49" s="614">
        <f>+SUM(E50:E51)</f>
        <v>11503.4</v>
      </c>
      <c r="F49" s="615"/>
      <c r="G49" s="616"/>
      <c r="H49" s="616"/>
      <c r="I49" s="617">
        <f>SUM(I50:I51)</f>
        <v>0</v>
      </c>
      <c r="J49" s="617">
        <f>SUM(J50:J51)</f>
        <v>0</v>
      </c>
      <c r="K49" s="617">
        <f>SUM(K50:K51)</f>
        <v>0</v>
      </c>
      <c r="L49" s="617">
        <f>SUM(L50:L51)</f>
        <v>11503.4</v>
      </c>
      <c r="M49" s="618"/>
      <c r="N49" s="619"/>
    </row>
    <row r="50" spans="1:14" s="781" customFormat="1" ht="32.1" customHeight="1" outlineLevel="1" x14ac:dyDescent="0.25">
      <c r="A50" s="418">
        <v>1</v>
      </c>
      <c r="B50" s="419" t="s">
        <v>1845</v>
      </c>
      <c r="C50" s="418" t="s">
        <v>1844</v>
      </c>
      <c r="D50" s="418" t="s">
        <v>1844</v>
      </c>
      <c r="E50" s="417">
        <f>1444</f>
        <v>1444</v>
      </c>
      <c r="F50" s="416" t="s">
        <v>1843</v>
      </c>
      <c r="G50" s="415">
        <v>2014</v>
      </c>
      <c r="H50" s="415" t="s">
        <v>1838</v>
      </c>
      <c r="I50" s="414"/>
      <c r="J50" s="414"/>
      <c r="K50" s="414"/>
      <c r="L50" s="413">
        <f>1444</f>
        <v>1444</v>
      </c>
      <c r="M50" s="412" t="s">
        <v>1842</v>
      </c>
      <c r="N50" s="411">
        <v>41730</v>
      </c>
    </row>
    <row r="51" spans="1:14" s="781" customFormat="1" ht="32.1" customHeight="1" outlineLevel="1" x14ac:dyDescent="0.25">
      <c r="A51" s="409">
        <v>2</v>
      </c>
      <c r="B51" s="410" t="s">
        <v>1841</v>
      </c>
      <c r="C51" s="409" t="s">
        <v>1840</v>
      </c>
      <c r="D51" s="409" t="s">
        <v>1840</v>
      </c>
      <c r="E51" s="408">
        <f>10059.4</f>
        <v>10059.4</v>
      </c>
      <c r="F51" s="407" t="s">
        <v>1839</v>
      </c>
      <c r="G51" s="406">
        <v>2015</v>
      </c>
      <c r="H51" s="406" t="s">
        <v>1838</v>
      </c>
      <c r="I51" s="405"/>
      <c r="J51" s="405"/>
      <c r="K51" s="405"/>
      <c r="L51" s="404">
        <f>10059.4</f>
        <v>10059.4</v>
      </c>
      <c r="M51" s="403" t="s">
        <v>1837</v>
      </c>
      <c r="N51" s="402">
        <v>42103</v>
      </c>
    </row>
    <row r="52" spans="1:14" ht="15.75" customHeight="1" x14ac:dyDescent="0.25">
      <c r="A52" s="853"/>
      <c r="B52" s="853"/>
      <c r="C52" s="853"/>
      <c r="D52" s="853"/>
      <c r="E52" s="853"/>
      <c r="F52" s="853"/>
      <c r="G52" s="853"/>
      <c r="H52" s="853"/>
      <c r="I52" s="853"/>
      <c r="J52" s="853"/>
      <c r="K52" s="853"/>
      <c r="L52" s="853"/>
      <c r="M52" s="853"/>
      <c r="N52" s="853"/>
    </row>
    <row r="53" spans="1:14" x14ac:dyDescent="0.25">
      <c r="B53" s="206" t="s">
        <v>4039</v>
      </c>
    </row>
  </sheetData>
  <mergeCells count="14">
    <mergeCell ref="A52:N52"/>
    <mergeCell ref="A3:N3"/>
    <mergeCell ref="A4:A5"/>
    <mergeCell ref="B4:B5"/>
    <mergeCell ref="C4:C5"/>
    <mergeCell ref="D4:D5"/>
    <mergeCell ref="E4:E5"/>
    <mergeCell ref="A1:N1"/>
    <mergeCell ref="F4:F5"/>
    <mergeCell ref="G4:G5"/>
    <mergeCell ref="H4:H5"/>
    <mergeCell ref="I4:L4"/>
    <mergeCell ref="M4:N4"/>
    <mergeCell ref="A2:N2"/>
  </mergeCells>
  <printOptions horizontalCentered="1"/>
  <pageMargins left="0.39370078740157483" right="0.39370078740157483" top="0.39370078740157483" bottom="0.39370078740157483" header="0.31496062992125984" footer="0.31496062992125984"/>
  <pageSetup paperSize="9" scale="67" fitToHeight="1000"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outlinePr summaryBelow="0" summaryRight="0"/>
    <pageSetUpPr fitToPage="1"/>
  </sheetPr>
  <dimension ref="A1:R280"/>
  <sheetViews>
    <sheetView view="pageBreakPreview" zoomScaleSheetLayoutView="100" workbookViewId="0">
      <pane xSplit="3" ySplit="6" topLeftCell="D7"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outlineLevelCol="1" x14ac:dyDescent="0.25"/>
  <cols>
    <col min="1" max="1" width="5.28515625" style="312" customWidth="1"/>
    <col min="2" max="2" width="20.28515625" style="313" customWidth="1"/>
    <col min="3" max="3" width="14.42578125" style="313" customWidth="1"/>
    <col min="4" max="6" width="10.140625" style="314" customWidth="1"/>
    <col min="7" max="7" width="10.140625" style="309" customWidth="1"/>
    <col min="8" max="9" width="10.140625" style="314" customWidth="1"/>
    <col min="10" max="10" width="10.140625" style="314" customWidth="1" collapsed="1"/>
    <col min="11" max="11" width="12.140625" style="315" hidden="1" customWidth="1" outlineLevel="1"/>
    <col min="12" max="12" width="15.28515625" style="316" customWidth="1"/>
    <col min="13" max="13" width="18.7109375" style="316" customWidth="1"/>
    <col min="14" max="14" width="16.85546875" style="316" customWidth="1" collapsed="1"/>
    <col min="15" max="15" width="18.140625" style="316" hidden="1" customWidth="1" outlineLevel="1"/>
    <col min="16" max="16" width="16.28515625" style="316" hidden="1" customWidth="1" outlineLevel="1"/>
    <col min="17" max="17" width="10.42578125" style="316" customWidth="1"/>
    <col min="18" max="18" width="25.28515625" style="284" customWidth="1"/>
    <col min="19" max="16384" width="9.140625" style="284"/>
  </cols>
  <sheetData>
    <row r="1" spans="1:18" s="282" customFormat="1" x14ac:dyDescent="0.25">
      <c r="A1" s="909" t="s">
        <v>1689</v>
      </c>
      <c r="B1" s="909"/>
      <c r="C1" s="909"/>
      <c r="D1" s="909"/>
      <c r="E1" s="909"/>
      <c r="F1" s="909"/>
      <c r="G1" s="909"/>
      <c r="H1" s="909"/>
      <c r="I1" s="909"/>
      <c r="J1" s="909"/>
      <c r="K1" s="909"/>
      <c r="L1" s="909"/>
      <c r="M1" s="909"/>
      <c r="N1" s="909"/>
      <c r="O1" s="909"/>
      <c r="P1" s="909"/>
      <c r="Q1" s="909"/>
    </row>
    <row r="2" spans="1:18" s="283" customFormat="1" x14ac:dyDescent="0.25">
      <c r="A2" s="915" t="s">
        <v>4059</v>
      </c>
      <c r="B2" s="915"/>
      <c r="C2" s="915"/>
      <c r="D2" s="915"/>
      <c r="E2" s="915"/>
      <c r="F2" s="915"/>
      <c r="G2" s="915"/>
      <c r="H2" s="915"/>
      <c r="I2" s="915"/>
      <c r="J2" s="915"/>
      <c r="K2" s="915"/>
      <c r="L2" s="915"/>
      <c r="M2" s="915"/>
      <c r="N2" s="915"/>
      <c r="O2" s="915"/>
      <c r="P2" s="915"/>
      <c r="Q2" s="915"/>
    </row>
    <row r="3" spans="1:18" x14ac:dyDescent="0.25">
      <c r="A3" s="910"/>
      <c r="B3" s="910"/>
      <c r="C3" s="910"/>
      <c r="D3" s="910"/>
      <c r="E3" s="910"/>
      <c r="F3" s="910"/>
      <c r="G3" s="910"/>
      <c r="H3" s="910"/>
      <c r="I3" s="910"/>
      <c r="J3" s="910"/>
      <c r="K3" s="911"/>
      <c r="L3" s="910"/>
      <c r="M3" s="910"/>
      <c r="N3" s="910"/>
      <c r="O3" s="910"/>
      <c r="P3" s="910"/>
      <c r="Q3" s="910"/>
    </row>
    <row r="4" spans="1:18" s="285" customFormat="1" ht="33" customHeight="1" x14ac:dyDescent="0.25">
      <c r="A4" s="912" t="s">
        <v>6</v>
      </c>
      <c r="B4" s="912" t="s">
        <v>1430</v>
      </c>
      <c r="C4" s="912" t="s">
        <v>1570</v>
      </c>
      <c r="D4" s="913" t="s">
        <v>831</v>
      </c>
      <c r="E4" s="913"/>
      <c r="F4" s="913"/>
      <c r="G4" s="913"/>
      <c r="H4" s="913"/>
      <c r="I4" s="913"/>
      <c r="J4" s="913" t="s">
        <v>830</v>
      </c>
      <c r="K4" s="914" t="s">
        <v>829</v>
      </c>
      <c r="L4" s="912" t="s">
        <v>828</v>
      </c>
      <c r="M4" s="912"/>
      <c r="N4" s="912"/>
      <c r="O4" s="912" t="s">
        <v>827</v>
      </c>
      <c r="P4" s="912" t="s">
        <v>826</v>
      </c>
      <c r="Q4" s="912" t="s">
        <v>7</v>
      </c>
    </row>
    <row r="5" spans="1:18" s="285" customFormat="1" ht="69.75" customHeight="1" x14ac:dyDescent="0.25">
      <c r="A5" s="912"/>
      <c r="B5" s="912"/>
      <c r="C5" s="912"/>
      <c r="D5" s="210" t="s">
        <v>825</v>
      </c>
      <c r="E5" s="210" t="s">
        <v>824</v>
      </c>
      <c r="F5" s="210" t="s">
        <v>823</v>
      </c>
      <c r="G5" s="210" t="s">
        <v>822</v>
      </c>
      <c r="H5" s="210" t="s">
        <v>821</v>
      </c>
      <c r="I5" s="210" t="s">
        <v>279</v>
      </c>
      <c r="J5" s="913"/>
      <c r="K5" s="914"/>
      <c r="L5" s="286" t="s">
        <v>820</v>
      </c>
      <c r="M5" s="286" t="s">
        <v>1723</v>
      </c>
      <c r="N5" s="286" t="s">
        <v>819</v>
      </c>
      <c r="O5" s="912"/>
      <c r="P5" s="912"/>
      <c r="Q5" s="912"/>
    </row>
    <row r="6" spans="1:18" s="291" customFormat="1" ht="35.1" customHeight="1" x14ac:dyDescent="0.25">
      <c r="A6" s="287"/>
      <c r="B6" s="287" t="s">
        <v>818</v>
      </c>
      <c r="C6" s="287">
        <f>C7+C9+C31+C54+C69+C95+C90+C131+C137+C160+C184+C226+C230</f>
        <v>258</v>
      </c>
      <c r="D6" s="288">
        <f t="shared" ref="D6:N6" si="0">D7+D9+D31+D54+D69+D90+D95+D131+D137+D160+D184+D226+D230</f>
        <v>151946</v>
      </c>
      <c r="E6" s="288">
        <f t="shared" si="0"/>
        <v>18185</v>
      </c>
      <c r="F6" s="288">
        <f t="shared" si="0"/>
        <v>391</v>
      </c>
      <c r="G6" s="288">
        <f t="shared" si="0"/>
        <v>133370</v>
      </c>
      <c r="H6" s="288">
        <f t="shared" si="0"/>
        <v>16603</v>
      </c>
      <c r="I6" s="288">
        <f t="shared" si="0"/>
        <v>58520</v>
      </c>
      <c r="J6" s="288">
        <f t="shared" si="0"/>
        <v>429297</v>
      </c>
      <c r="K6" s="287"/>
      <c r="L6" s="289">
        <f>L7+L9+L31+L54+L69+L90+L95+L131+L137+L160+L184+L226+L230</f>
        <v>66</v>
      </c>
      <c r="M6" s="289">
        <f>M7+M9+M31+M54+M69+M90+M95+M131+M137+M160+M184+M226+M230</f>
        <v>178</v>
      </c>
      <c r="N6" s="289">
        <f t="shared" si="0"/>
        <v>14</v>
      </c>
      <c r="O6" s="287"/>
      <c r="P6" s="287"/>
      <c r="Q6" s="287"/>
      <c r="R6" s="290"/>
    </row>
    <row r="7" spans="1:18" s="292" customFormat="1" ht="35.1" customHeight="1" collapsed="1" x14ac:dyDescent="0.25">
      <c r="A7" s="371" t="s">
        <v>2</v>
      </c>
      <c r="B7" s="372" t="s">
        <v>49</v>
      </c>
      <c r="C7" s="371">
        <v>1</v>
      </c>
      <c r="D7" s="373">
        <f>SUM(E7:G7)</f>
        <v>1218</v>
      </c>
      <c r="E7" s="373">
        <f>SUM(E8:E8)</f>
        <v>1200</v>
      </c>
      <c r="F7" s="373">
        <f>SUM(F8:F8)</f>
        <v>18</v>
      </c>
      <c r="G7" s="373">
        <f t="shared" ref="G7:J7" si="1">SUM(G8:G8)</f>
        <v>0</v>
      </c>
      <c r="H7" s="373">
        <f t="shared" si="1"/>
        <v>0</v>
      </c>
      <c r="I7" s="373">
        <f t="shared" si="1"/>
        <v>0</v>
      </c>
      <c r="J7" s="373">
        <f t="shared" si="1"/>
        <v>4000</v>
      </c>
      <c r="K7" s="371"/>
      <c r="L7" s="374">
        <f>COUNTA(L8)</f>
        <v>1</v>
      </c>
      <c r="M7" s="374">
        <f t="shared" ref="M7:N7" si="2">COUNTA(M8)</f>
        <v>0</v>
      </c>
      <c r="N7" s="374">
        <f t="shared" si="2"/>
        <v>0</v>
      </c>
      <c r="O7" s="374"/>
      <c r="P7" s="374"/>
      <c r="Q7" s="374"/>
    </row>
    <row r="8" spans="1:18" s="292" customFormat="1" ht="38.25" hidden="1" outlineLevel="1" x14ac:dyDescent="0.25">
      <c r="A8" s="293">
        <v>1</v>
      </c>
      <c r="B8" s="92" t="s">
        <v>817</v>
      </c>
      <c r="C8" s="92" t="s">
        <v>816</v>
      </c>
      <c r="D8" s="98">
        <f t="shared" ref="D8:D71" si="3">E8+F8+G8</f>
        <v>1218</v>
      </c>
      <c r="E8" s="98">
        <v>1200</v>
      </c>
      <c r="F8" s="98">
        <v>18</v>
      </c>
      <c r="G8" s="98"/>
      <c r="H8" s="98"/>
      <c r="I8" s="98"/>
      <c r="J8" s="98">
        <v>4000</v>
      </c>
      <c r="K8" s="293">
        <v>2013</v>
      </c>
      <c r="L8" s="101" t="s">
        <v>1253</v>
      </c>
      <c r="M8" s="102"/>
      <c r="N8" s="102"/>
      <c r="O8" s="102" t="s">
        <v>815</v>
      </c>
      <c r="P8" s="102" t="s">
        <v>529</v>
      </c>
      <c r="Q8" s="102"/>
    </row>
    <row r="9" spans="1:18" s="292" customFormat="1" ht="35.1" customHeight="1" collapsed="1" x14ac:dyDescent="0.25">
      <c r="A9" s="371" t="s">
        <v>3</v>
      </c>
      <c r="B9" s="372" t="s">
        <v>814</v>
      </c>
      <c r="C9" s="371">
        <v>21</v>
      </c>
      <c r="D9" s="373">
        <f t="shared" si="3"/>
        <v>13031</v>
      </c>
      <c r="E9" s="373">
        <f t="shared" ref="E9:J9" si="4">SUM(E10:E30)</f>
        <v>1000</v>
      </c>
      <c r="F9" s="373">
        <f t="shared" si="4"/>
        <v>31</v>
      </c>
      <c r="G9" s="373">
        <f t="shared" si="4"/>
        <v>12000</v>
      </c>
      <c r="H9" s="373">
        <f t="shared" si="4"/>
        <v>520</v>
      </c>
      <c r="I9" s="373">
        <f t="shared" si="4"/>
        <v>7200</v>
      </c>
      <c r="J9" s="373">
        <f t="shared" si="4"/>
        <v>27120</v>
      </c>
      <c r="K9" s="371"/>
      <c r="L9" s="374">
        <f>COUNTA(L10:L30)</f>
        <v>7</v>
      </c>
      <c r="M9" s="374">
        <f t="shared" ref="M9:N9" si="5">COUNTA(M10:M30)</f>
        <v>13</v>
      </c>
      <c r="N9" s="374">
        <f t="shared" si="5"/>
        <v>1</v>
      </c>
      <c r="O9" s="374"/>
      <c r="P9" s="374"/>
      <c r="Q9" s="374"/>
    </row>
    <row r="10" spans="1:18" s="292" customFormat="1" ht="25.5" hidden="1" outlineLevel="1" x14ac:dyDescent="0.25">
      <c r="A10" s="293">
        <v>1</v>
      </c>
      <c r="B10" s="92" t="s">
        <v>813</v>
      </c>
      <c r="C10" s="92" t="s">
        <v>807</v>
      </c>
      <c r="D10" s="98">
        <f t="shared" si="3"/>
        <v>1200</v>
      </c>
      <c r="E10" s="98"/>
      <c r="F10" s="98"/>
      <c r="G10" s="98">
        <v>1200</v>
      </c>
      <c r="H10" s="98">
        <v>70</v>
      </c>
      <c r="I10" s="98"/>
      <c r="J10" s="98">
        <v>1440</v>
      </c>
      <c r="K10" s="293">
        <v>2012</v>
      </c>
      <c r="L10" s="102"/>
      <c r="M10" s="102" t="s">
        <v>1308</v>
      </c>
      <c r="N10" s="102"/>
      <c r="O10" s="102" t="s">
        <v>401</v>
      </c>
      <c r="P10" s="102" t="s">
        <v>784</v>
      </c>
      <c r="Q10" s="102"/>
    </row>
    <row r="11" spans="1:18" s="292" customFormat="1" ht="25.5" hidden="1" outlineLevel="1" x14ac:dyDescent="0.25">
      <c r="A11" s="293">
        <v>2</v>
      </c>
      <c r="B11" s="92" t="s">
        <v>812</v>
      </c>
      <c r="C11" s="92" t="s">
        <v>807</v>
      </c>
      <c r="D11" s="98">
        <f t="shared" si="3"/>
        <v>600</v>
      </c>
      <c r="E11" s="98"/>
      <c r="F11" s="98"/>
      <c r="G11" s="98">
        <v>600</v>
      </c>
      <c r="H11" s="98"/>
      <c r="I11" s="98"/>
      <c r="J11" s="98">
        <v>720</v>
      </c>
      <c r="K11" s="293">
        <v>2013</v>
      </c>
      <c r="L11" s="102"/>
      <c r="M11" s="102" t="s">
        <v>1308</v>
      </c>
      <c r="N11" s="102"/>
      <c r="O11" s="102" t="s">
        <v>401</v>
      </c>
      <c r="P11" s="102" t="s">
        <v>784</v>
      </c>
      <c r="Q11" s="102"/>
    </row>
    <row r="12" spans="1:18" s="292" customFormat="1" ht="25.5" hidden="1" outlineLevel="1" x14ac:dyDescent="0.25">
      <c r="A12" s="293">
        <v>3</v>
      </c>
      <c r="B12" s="92" t="s">
        <v>811</v>
      </c>
      <c r="C12" s="92" t="s">
        <v>807</v>
      </c>
      <c r="D12" s="98">
        <f t="shared" si="3"/>
        <v>1200</v>
      </c>
      <c r="E12" s="98"/>
      <c r="F12" s="98"/>
      <c r="G12" s="98">
        <v>1200</v>
      </c>
      <c r="H12" s="98"/>
      <c r="I12" s="98"/>
      <c r="J12" s="98">
        <v>1440</v>
      </c>
      <c r="K12" s="293">
        <v>2015</v>
      </c>
      <c r="L12" s="102"/>
      <c r="M12" s="102" t="s">
        <v>1299</v>
      </c>
      <c r="N12" s="102"/>
      <c r="O12" s="102" t="s">
        <v>401</v>
      </c>
      <c r="P12" s="102" t="s">
        <v>784</v>
      </c>
      <c r="Q12" s="102"/>
    </row>
    <row r="13" spans="1:18" s="292" customFormat="1" ht="38.25" hidden="1" outlineLevel="1" x14ac:dyDescent="0.25">
      <c r="A13" s="293">
        <v>4</v>
      </c>
      <c r="B13" s="92" t="s">
        <v>810</v>
      </c>
      <c r="C13" s="92" t="s">
        <v>807</v>
      </c>
      <c r="D13" s="98">
        <f t="shared" si="3"/>
        <v>2400</v>
      </c>
      <c r="E13" s="98"/>
      <c r="F13" s="98"/>
      <c r="G13" s="98">
        <v>2400</v>
      </c>
      <c r="H13" s="98"/>
      <c r="I13" s="98"/>
      <c r="J13" s="98">
        <f>2400*1.2</f>
        <v>2880</v>
      </c>
      <c r="K13" s="293">
        <v>2016</v>
      </c>
      <c r="L13" s="101" t="s">
        <v>1254</v>
      </c>
      <c r="M13" s="102"/>
      <c r="N13" s="102"/>
      <c r="O13" s="102" t="s">
        <v>401</v>
      </c>
      <c r="P13" s="102" t="s">
        <v>784</v>
      </c>
      <c r="Q13" s="102"/>
    </row>
    <row r="14" spans="1:18" s="292" customFormat="1" ht="38.25" hidden="1" outlineLevel="1" x14ac:dyDescent="0.25">
      <c r="A14" s="293">
        <v>5</v>
      </c>
      <c r="B14" s="92" t="s">
        <v>809</v>
      </c>
      <c r="C14" s="92" t="s">
        <v>807</v>
      </c>
      <c r="D14" s="98">
        <f t="shared" si="3"/>
        <v>308</v>
      </c>
      <c r="E14" s="98">
        <v>300</v>
      </c>
      <c r="F14" s="98">
        <v>8</v>
      </c>
      <c r="G14" s="98"/>
      <c r="H14" s="98"/>
      <c r="I14" s="98"/>
      <c r="J14" s="98">
        <v>2910</v>
      </c>
      <c r="K14" s="293">
        <v>2016</v>
      </c>
      <c r="L14" s="101" t="s">
        <v>1255</v>
      </c>
      <c r="M14" s="102"/>
      <c r="N14" s="102"/>
      <c r="O14" s="102" t="s">
        <v>401</v>
      </c>
      <c r="P14" s="102" t="s">
        <v>784</v>
      </c>
      <c r="Q14" s="102"/>
    </row>
    <row r="15" spans="1:18" s="292" customFormat="1" ht="25.5" hidden="1" outlineLevel="1" x14ac:dyDescent="0.25">
      <c r="A15" s="293">
        <v>6</v>
      </c>
      <c r="B15" s="92" t="s">
        <v>808</v>
      </c>
      <c r="C15" s="92" t="s">
        <v>807</v>
      </c>
      <c r="D15" s="98">
        <f t="shared" si="3"/>
        <v>0</v>
      </c>
      <c r="E15" s="98"/>
      <c r="F15" s="98"/>
      <c r="G15" s="98"/>
      <c r="H15" s="98">
        <v>50</v>
      </c>
      <c r="I15" s="98">
        <v>200</v>
      </c>
      <c r="J15" s="98">
        <v>700</v>
      </c>
      <c r="K15" s="293">
        <v>2016</v>
      </c>
      <c r="L15" s="102"/>
      <c r="M15" s="102" t="s">
        <v>1300</v>
      </c>
      <c r="N15" s="102"/>
      <c r="O15" s="102" t="s">
        <v>401</v>
      </c>
      <c r="P15" s="102" t="s">
        <v>784</v>
      </c>
      <c r="Q15" s="102"/>
    </row>
    <row r="16" spans="1:18" s="292" customFormat="1" ht="38.25" hidden="1" outlineLevel="1" x14ac:dyDescent="0.25">
      <c r="A16" s="293">
        <v>7</v>
      </c>
      <c r="B16" s="92" t="s">
        <v>806</v>
      </c>
      <c r="C16" s="92" t="s">
        <v>803</v>
      </c>
      <c r="D16" s="98">
        <f t="shared" si="3"/>
        <v>308</v>
      </c>
      <c r="E16" s="98">
        <v>300</v>
      </c>
      <c r="F16" s="98">
        <v>8</v>
      </c>
      <c r="G16" s="98"/>
      <c r="H16" s="98"/>
      <c r="I16" s="98"/>
      <c r="J16" s="98">
        <v>2910</v>
      </c>
      <c r="K16" s="293">
        <v>2016</v>
      </c>
      <c r="L16" s="101" t="s">
        <v>1256</v>
      </c>
      <c r="M16" s="102"/>
      <c r="N16" s="102"/>
      <c r="O16" s="102" t="s">
        <v>401</v>
      </c>
      <c r="P16" s="102" t="s">
        <v>784</v>
      </c>
      <c r="Q16" s="102"/>
    </row>
    <row r="17" spans="1:17" s="292" customFormat="1" ht="25.5" hidden="1" outlineLevel="1" x14ac:dyDescent="0.25">
      <c r="A17" s="293">
        <v>8</v>
      </c>
      <c r="B17" s="92" t="s">
        <v>805</v>
      </c>
      <c r="C17" s="92" t="s">
        <v>803</v>
      </c>
      <c r="D17" s="98">
        <f t="shared" si="3"/>
        <v>1200</v>
      </c>
      <c r="E17" s="98"/>
      <c r="F17" s="98"/>
      <c r="G17" s="98">
        <v>1200</v>
      </c>
      <c r="H17" s="98"/>
      <c r="I17" s="98"/>
      <c r="J17" s="98">
        <v>1440</v>
      </c>
      <c r="K17" s="293">
        <v>2012</v>
      </c>
      <c r="L17" s="102"/>
      <c r="M17" s="102" t="s">
        <v>1309</v>
      </c>
      <c r="N17" s="102"/>
      <c r="O17" s="102" t="s">
        <v>401</v>
      </c>
      <c r="P17" s="102" t="s">
        <v>784</v>
      </c>
      <c r="Q17" s="102"/>
    </row>
    <row r="18" spans="1:17" s="292" customFormat="1" ht="25.5" hidden="1" outlineLevel="1" x14ac:dyDescent="0.25">
      <c r="A18" s="293">
        <v>9</v>
      </c>
      <c r="B18" s="92" t="s">
        <v>804</v>
      </c>
      <c r="C18" s="92" t="s">
        <v>803</v>
      </c>
      <c r="D18" s="98">
        <f t="shared" si="3"/>
        <v>0</v>
      </c>
      <c r="E18" s="98"/>
      <c r="F18" s="98"/>
      <c r="G18" s="98"/>
      <c r="H18" s="98">
        <v>50</v>
      </c>
      <c r="I18" s="98"/>
      <c r="J18" s="98">
        <v>250</v>
      </c>
      <c r="K18" s="293">
        <v>2016</v>
      </c>
      <c r="L18" s="102"/>
      <c r="M18" s="102" t="s">
        <v>1304</v>
      </c>
      <c r="N18" s="102"/>
      <c r="O18" s="102" t="s">
        <v>401</v>
      </c>
      <c r="P18" s="102" t="s">
        <v>784</v>
      </c>
      <c r="Q18" s="102"/>
    </row>
    <row r="19" spans="1:17" s="292" customFormat="1" ht="38.25" hidden="1" outlineLevel="1" x14ac:dyDescent="0.25">
      <c r="A19" s="293">
        <v>10</v>
      </c>
      <c r="B19" s="92" t="s">
        <v>802</v>
      </c>
      <c r="C19" s="92" t="s">
        <v>799</v>
      </c>
      <c r="D19" s="98">
        <f t="shared" si="3"/>
        <v>415</v>
      </c>
      <c r="E19" s="98">
        <v>400</v>
      </c>
      <c r="F19" s="98">
        <v>15</v>
      </c>
      <c r="G19" s="98"/>
      <c r="H19" s="98"/>
      <c r="I19" s="98"/>
      <c r="J19" s="98">
        <v>3600</v>
      </c>
      <c r="K19" s="293">
        <v>2016</v>
      </c>
      <c r="L19" s="101" t="s">
        <v>1257</v>
      </c>
      <c r="M19" s="102"/>
      <c r="N19" s="102"/>
      <c r="O19" s="102" t="s">
        <v>401</v>
      </c>
      <c r="P19" s="102" t="s">
        <v>784</v>
      </c>
      <c r="Q19" s="102"/>
    </row>
    <row r="20" spans="1:17" s="292" customFormat="1" hidden="1" outlineLevel="1" x14ac:dyDescent="0.25">
      <c r="A20" s="293">
        <v>11</v>
      </c>
      <c r="B20" s="92" t="s">
        <v>801</v>
      </c>
      <c r="C20" s="92" t="s">
        <v>799</v>
      </c>
      <c r="D20" s="98">
        <f t="shared" si="3"/>
        <v>0</v>
      </c>
      <c r="E20" s="98"/>
      <c r="F20" s="98"/>
      <c r="G20" s="98"/>
      <c r="H20" s="98">
        <v>50</v>
      </c>
      <c r="I20" s="98"/>
      <c r="J20" s="98">
        <v>250</v>
      </c>
      <c r="K20" s="293">
        <v>2016</v>
      </c>
      <c r="L20" s="102"/>
      <c r="M20" s="102" t="s">
        <v>1760</v>
      </c>
      <c r="N20" s="102"/>
      <c r="O20" s="102" t="s">
        <v>401</v>
      </c>
      <c r="P20" s="102" t="s">
        <v>784</v>
      </c>
      <c r="Q20" s="102"/>
    </row>
    <row r="21" spans="1:17" s="292" customFormat="1" hidden="1" outlineLevel="1" x14ac:dyDescent="0.25">
      <c r="A21" s="293">
        <v>12</v>
      </c>
      <c r="B21" s="92" t="s">
        <v>800</v>
      </c>
      <c r="C21" s="92" t="s">
        <v>799</v>
      </c>
      <c r="D21" s="98">
        <f t="shared" si="3"/>
        <v>0</v>
      </c>
      <c r="E21" s="98"/>
      <c r="F21" s="98"/>
      <c r="G21" s="98"/>
      <c r="H21" s="98"/>
      <c r="I21" s="98">
        <v>2000</v>
      </c>
      <c r="J21" s="98">
        <v>300</v>
      </c>
      <c r="K21" s="293">
        <v>2017</v>
      </c>
      <c r="L21" s="102"/>
      <c r="M21" s="102" t="s">
        <v>792</v>
      </c>
      <c r="N21" s="102"/>
      <c r="O21" s="102" t="s">
        <v>401</v>
      </c>
      <c r="P21" s="102" t="s">
        <v>784</v>
      </c>
      <c r="Q21" s="102"/>
    </row>
    <row r="22" spans="1:17" s="292" customFormat="1" ht="25.5" hidden="1" outlineLevel="1" x14ac:dyDescent="0.25">
      <c r="A22" s="293">
        <v>13</v>
      </c>
      <c r="B22" s="92" t="s">
        <v>798</v>
      </c>
      <c r="C22" s="92" t="s">
        <v>796</v>
      </c>
      <c r="D22" s="98">
        <f t="shared" si="3"/>
        <v>1800</v>
      </c>
      <c r="E22" s="98"/>
      <c r="F22" s="98"/>
      <c r="G22" s="98">
        <v>1800</v>
      </c>
      <c r="H22" s="98"/>
      <c r="I22" s="98"/>
      <c r="J22" s="98">
        <v>2160</v>
      </c>
      <c r="K22" s="293">
        <v>2012</v>
      </c>
      <c r="L22" s="102"/>
      <c r="M22" s="102" t="s">
        <v>1307</v>
      </c>
      <c r="N22" s="102"/>
      <c r="O22" s="102" t="s">
        <v>401</v>
      </c>
      <c r="P22" s="102" t="s">
        <v>784</v>
      </c>
      <c r="Q22" s="102"/>
    </row>
    <row r="23" spans="1:17" s="292" customFormat="1" ht="51" hidden="1" outlineLevel="1" x14ac:dyDescent="0.25">
      <c r="A23" s="293">
        <v>14</v>
      </c>
      <c r="B23" s="92" t="s">
        <v>797</v>
      </c>
      <c r="C23" s="92" t="s">
        <v>796</v>
      </c>
      <c r="D23" s="98">
        <f t="shared" si="3"/>
        <v>1200</v>
      </c>
      <c r="E23" s="98"/>
      <c r="F23" s="98"/>
      <c r="G23" s="98">
        <v>1200</v>
      </c>
      <c r="H23" s="98"/>
      <c r="I23" s="98"/>
      <c r="J23" s="98">
        <v>1440</v>
      </c>
      <c r="K23" s="293">
        <v>2017</v>
      </c>
      <c r="L23" s="101" t="s">
        <v>1258</v>
      </c>
      <c r="M23" s="102"/>
      <c r="N23" s="102"/>
      <c r="O23" s="102" t="s">
        <v>401</v>
      </c>
      <c r="P23" s="102" t="s">
        <v>784</v>
      </c>
      <c r="Q23" s="102"/>
    </row>
    <row r="24" spans="1:17" s="292" customFormat="1" ht="25.5" hidden="1" outlineLevel="1" x14ac:dyDescent="0.25">
      <c r="A24" s="293">
        <v>15</v>
      </c>
      <c r="B24" s="92" t="s">
        <v>795</v>
      </c>
      <c r="C24" s="92" t="s">
        <v>790</v>
      </c>
      <c r="D24" s="98">
        <f t="shared" si="3"/>
        <v>0</v>
      </c>
      <c r="E24" s="98"/>
      <c r="F24" s="98"/>
      <c r="G24" s="98"/>
      <c r="H24" s="98">
        <v>50</v>
      </c>
      <c r="I24" s="98"/>
      <c r="J24" s="98">
        <v>250</v>
      </c>
      <c r="K24" s="293">
        <v>2017</v>
      </c>
      <c r="L24" s="102"/>
      <c r="M24" s="102" t="s">
        <v>1303</v>
      </c>
      <c r="N24" s="102"/>
      <c r="O24" s="102" t="s">
        <v>401</v>
      </c>
      <c r="P24" s="102" t="s">
        <v>784</v>
      </c>
      <c r="Q24" s="102"/>
    </row>
    <row r="25" spans="1:17" s="292" customFormat="1" ht="25.5" hidden="1" outlineLevel="1" x14ac:dyDescent="0.25">
      <c r="A25" s="293">
        <v>16</v>
      </c>
      <c r="B25" s="92" t="s">
        <v>794</v>
      </c>
      <c r="C25" s="92" t="s">
        <v>790</v>
      </c>
      <c r="D25" s="98">
        <f t="shared" si="3"/>
        <v>0</v>
      </c>
      <c r="E25" s="98"/>
      <c r="F25" s="98"/>
      <c r="G25" s="98"/>
      <c r="H25" s="98">
        <v>50</v>
      </c>
      <c r="I25" s="98"/>
      <c r="J25" s="98">
        <v>250</v>
      </c>
      <c r="K25" s="293">
        <v>2017</v>
      </c>
      <c r="L25" s="102"/>
      <c r="M25" s="102" t="s">
        <v>1302</v>
      </c>
      <c r="N25" s="102"/>
      <c r="O25" s="102" t="s">
        <v>401</v>
      </c>
      <c r="P25" s="102" t="s">
        <v>784</v>
      </c>
      <c r="Q25" s="102"/>
    </row>
    <row r="26" spans="1:17" s="292" customFormat="1" ht="25.5" hidden="1" outlineLevel="1" x14ac:dyDescent="0.25">
      <c r="A26" s="293">
        <v>17</v>
      </c>
      <c r="B26" s="92" t="s">
        <v>793</v>
      </c>
      <c r="C26" s="92" t="s">
        <v>790</v>
      </c>
      <c r="D26" s="98">
        <f t="shared" si="3"/>
        <v>0</v>
      </c>
      <c r="E26" s="98"/>
      <c r="F26" s="98"/>
      <c r="G26" s="98"/>
      <c r="H26" s="98">
        <v>50</v>
      </c>
      <c r="I26" s="98"/>
      <c r="J26" s="98">
        <v>250</v>
      </c>
      <c r="K26" s="293">
        <v>2016</v>
      </c>
      <c r="L26" s="102"/>
      <c r="M26" s="102" t="s">
        <v>1301</v>
      </c>
      <c r="N26" s="102"/>
      <c r="O26" s="102" t="s">
        <v>401</v>
      </c>
      <c r="P26" s="102" t="s">
        <v>784</v>
      </c>
      <c r="Q26" s="102"/>
    </row>
    <row r="27" spans="1:17" s="292" customFormat="1" ht="63.75" hidden="1" outlineLevel="1" x14ac:dyDescent="0.25">
      <c r="A27" s="293">
        <v>18</v>
      </c>
      <c r="B27" s="92" t="s">
        <v>791</v>
      </c>
      <c r="C27" s="92" t="s">
        <v>790</v>
      </c>
      <c r="D27" s="98">
        <f t="shared" si="3"/>
        <v>1200</v>
      </c>
      <c r="E27" s="98"/>
      <c r="F27" s="98"/>
      <c r="G27" s="98">
        <v>1200</v>
      </c>
      <c r="H27" s="98"/>
      <c r="I27" s="98"/>
      <c r="J27" s="98">
        <f>+G27*1.2</f>
        <v>1440</v>
      </c>
      <c r="K27" s="293"/>
      <c r="L27" s="395" t="s">
        <v>1718</v>
      </c>
      <c r="M27" s="384"/>
      <c r="N27" s="395"/>
      <c r="O27" s="102"/>
      <c r="P27" s="219"/>
      <c r="Q27" s="395" t="s">
        <v>1718</v>
      </c>
    </row>
    <row r="28" spans="1:17" s="292" customFormat="1" ht="63.75" hidden="1" outlineLevel="1" x14ac:dyDescent="0.25">
      <c r="A28" s="293">
        <v>19</v>
      </c>
      <c r="B28" s="92" t="s">
        <v>789</v>
      </c>
      <c r="C28" s="92" t="s">
        <v>788</v>
      </c>
      <c r="D28" s="98">
        <f t="shared" si="3"/>
        <v>1200</v>
      </c>
      <c r="E28" s="98"/>
      <c r="F28" s="98"/>
      <c r="G28" s="98">
        <v>1200</v>
      </c>
      <c r="H28" s="98"/>
      <c r="I28" s="98"/>
      <c r="J28" s="98">
        <v>1440</v>
      </c>
      <c r="K28" s="293">
        <v>2016</v>
      </c>
      <c r="L28" s="395" t="s">
        <v>1719</v>
      </c>
      <c r="M28" s="384"/>
      <c r="N28" s="395"/>
      <c r="O28" s="102" t="s">
        <v>401</v>
      </c>
      <c r="P28" s="102" t="s">
        <v>784</v>
      </c>
      <c r="Q28" s="395" t="s">
        <v>1719</v>
      </c>
    </row>
    <row r="29" spans="1:17" s="292" customFormat="1" hidden="1" outlineLevel="1" x14ac:dyDescent="0.25">
      <c r="A29" s="293">
        <v>20</v>
      </c>
      <c r="B29" s="92" t="s">
        <v>787</v>
      </c>
      <c r="C29" s="92" t="s">
        <v>786</v>
      </c>
      <c r="D29" s="98">
        <f t="shared" si="3"/>
        <v>0</v>
      </c>
      <c r="E29" s="98"/>
      <c r="F29" s="98"/>
      <c r="G29" s="98"/>
      <c r="H29" s="98">
        <v>50</v>
      </c>
      <c r="I29" s="98"/>
      <c r="J29" s="98">
        <v>50</v>
      </c>
      <c r="K29" s="293"/>
      <c r="L29" s="384"/>
      <c r="M29" s="384"/>
      <c r="N29" s="395" t="s">
        <v>1720</v>
      </c>
      <c r="O29" s="102"/>
      <c r="P29" s="219"/>
      <c r="Q29" s="384"/>
    </row>
    <row r="30" spans="1:17" s="292" customFormat="1" ht="31.5" hidden="1" outlineLevel="1" x14ac:dyDescent="0.25">
      <c r="A30" s="293">
        <v>21</v>
      </c>
      <c r="B30" s="92" t="s">
        <v>1306</v>
      </c>
      <c r="C30" s="92" t="s">
        <v>785</v>
      </c>
      <c r="D30" s="98">
        <f t="shared" si="3"/>
        <v>0</v>
      </c>
      <c r="E30" s="98"/>
      <c r="F30" s="98"/>
      <c r="G30" s="98"/>
      <c r="H30" s="98">
        <v>100</v>
      </c>
      <c r="I30" s="98">
        <v>5000</v>
      </c>
      <c r="J30" s="98">
        <v>1000</v>
      </c>
      <c r="K30" s="293">
        <v>2016</v>
      </c>
      <c r="L30" s="102"/>
      <c r="M30" s="102" t="s">
        <v>1305</v>
      </c>
      <c r="N30" s="102"/>
      <c r="O30" s="102" t="s">
        <v>401</v>
      </c>
      <c r="P30" s="102" t="s">
        <v>784</v>
      </c>
      <c r="Q30" s="102"/>
    </row>
    <row r="31" spans="1:17" s="292" customFormat="1" ht="35.1" customHeight="1" collapsed="1" x14ac:dyDescent="0.25">
      <c r="A31" s="371" t="s">
        <v>4</v>
      </c>
      <c r="B31" s="372" t="s">
        <v>783</v>
      </c>
      <c r="C31" s="371">
        <v>22</v>
      </c>
      <c r="D31" s="373">
        <f t="shared" si="3"/>
        <v>9829</v>
      </c>
      <c r="E31" s="373">
        <f t="shared" ref="E31:J31" si="6">SUM(E32:E53)</f>
        <v>2800</v>
      </c>
      <c r="F31" s="373">
        <f t="shared" si="6"/>
        <v>29</v>
      </c>
      <c r="G31" s="373">
        <f t="shared" si="6"/>
        <v>7000</v>
      </c>
      <c r="H31" s="373">
        <f t="shared" si="6"/>
        <v>115</v>
      </c>
      <c r="I31" s="373">
        <f t="shared" si="6"/>
        <v>26350</v>
      </c>
      <c r="J31" s="373">
        <f t="shared" si="6"/>
        <v>20875</v>
      </c>
      <c r="K31" s="371"/>
      <c r="L31" s="374">
        <f>COUNTA(L32:L53)</f>
        <v>5</v>
      </c>
      <c r="M31" s="374">
        <f t="shared" ref="M31:N31" si="7">COUNTA(M32:M53)</f>
        <v>16</v>
      </c>
      <c r="N31" s="374">
        <f t="shared" si="7"/>
        <v>1</v>
      </c>
      <c r="O31" s="374"/>
      <c r="P31" s="374"/>
      <c r="Q31" s="374"/>
    </row>
    <row r="32" spans="1:17" s="292" customFormat="1" ht="39.75" hidden="1" customHeight="1" outlineLevel="1" x14ac:dyDescent="0.25">
      <c r="A32" s="91">
        <v>1</v>
      </c>
      <c r="B32" s="52" t="s">
        <v>782</v>
      </c>
      <c r="C32" s="52" t="s">
        <v>781</v>
      </c>
      <c r="D32" s="98">
        <f t="shared" si="3"/>
        <v>1215</v>
      </c>
      <c r="E32" s="96">
        <v>1200</v>
      </c>
      <c r="F32" s="96">
        <v>15</v>
      </c>
      <c r="G32" s="96"/>
      <c r="H32" s="96"/>
      <c r="I32" s="96"/>
      <c r="J32" s="96">
        <v>2500</v>
      </c>
      <c r="K32" s="91">
        <v>2005</v>
      </c>
      <c r="L32" s="101" t="s">
        <v>1259</v>
      </c>
      <c r="M32" s="102"/>
      <c r="N32" s="102"/>
      <c r="O32" s="102" t="s">
        <v>746</v>
      </c>
      <c r="P32" s="102" t="s">
        <v>741</v>
      </c>
      <c r="Q32" s="102"/>
    </row>
    <row r="33" spans="1:17" s="292" customFormat="1" ht="51" hidden="1" outlineLevel="1" x14ac:dyDescent="0.25">
      <c r="A33" s="91">
        <v>2</v>
      </c>
      <c r="B33" s="52" t="s">
        <v>780</v>
      </c>
      <c r="C33" s="52" t="s">
        <v>770</v>
      </c>
      <c r="D33" s="98">
        <f t="shared" si="3"/>
        <v>608</v>
      </c>
      <c r="E33" s="96">
        <v>600</v>
      </c>
      <c r="F33" s="96">
        <v>8</v>
      </c>
      <c r="G33" s="96"/>
      <c r="H33" s="96"/>
      <c r="I33" s="96"/>
      <c r="J33" s="96">
        <v>1500</v>
      </c>
      <c r="K33" s="91">
        <v>2016</v>
      </c>
      <c r="L33" s="101" t="s">
        <v>1260</v>
      </c>
      <c r="M33" s="102"/>
      <c r="N33" s="102"/>
      <c r="O33" s="102" t="s">
        <v>746</v>
      </c>
      <c r="P33" s="102" t="s">
        <v>741</v>
      </c>
      <c r="Q33" s="102"/>
    </row>
    <row r="34" spans="1:17" s="292" customFormat="1" ht="52.5" hidden="1" customHeight="1" outlineLevel="1" x14ac:dyDescent="0.25">
      <c r="A34" s="91">
        <v>3</v>
      </c>
      <c r="B34" s="52" t="s">
        <v>779</v>
      </c>
      <c r="C34" s="52" t="s">
        <v>747</v>
      </c>
      <c r="D34" s="98">
        <f t="shared" si="3"/>
        <v>856</v>
      </c>
      <c r="E34" s="96">
        <v>350</v>
      </c>
      <c r="F34" s="96">
        <v>6</v>
      </c>
      <c r="G34" s="96">
        <v>500</v>
      </c>
      <c r="H34" s="96"/>
      <c r="I34" s="96"/>
      <c r="J34" s="96">
        <v>1500</v>
      </c>
      <c r="K34" s="91">
        <v>2015</v>
      </c>
      <c r="L34" s="101" t="s">
        <v>1261</v>
      </c>
      <c r="M34" s="102"/>
      <c r="N34" s="102"/>
      <c r="O34" s="102" t="s">
        <v>746</v>
      </c>
      <c r="P34" s="102" t="s">
        <v>741</v>
      </c>
      <c r="Q34" s="102"/>
    </row>
    <row r="35" spans="1:17" s="292" customFormat="1" ht="51" hidden="1" outlineLevel="1" x14ac:dyDescent="0.25">
      <c r="A35" s="91">
        <v>4</v>
      </c>
      <c r="B35" s="52" t="s">
        <v>778</v>
      </c>
      <c r="C35" s="52" t="s">
        <v>777</v>
      </c>
      <c r="D35" s="98">
        <f t="shared" si="3"/>
        <v>600</v>
      </c>
      <c r="E35" s="96">
        <v>100</v>
      </c>
      <c r="F35" s="96"/>
      <c r="G35" s="96">
        <v>500</v>
      </c>
      <c r="H35" s="96"/>
      <c r="I35" s="96"/>
      <c r="J35" s="96">
        <v>1050</v>
      </c>
      <c r="K35" s="91">
        <v>2012</v>
      </c>
      <c r="L35" s="101" t="s">
        <v>1262</v>
      </c>
      <c r="M35" s="102"/>
      <c r="N35" s="102"/>
      <c r="O35" s="102" t="s">
        <v>746</v>
      </c>
      <c r="P35" s="102" t="s">
        <v>741</v>
      </c>
      <c r="Q35" s="102"/>
    </row>
    <row r="36" spans="1:17" s="292" customFormat="1" ht="47.25" hidden="1" outlineLevel="1" x14ac:dyDescent="0.25">
      <c r="A36" s="91">
        <v>5</v>
      </c>
      <c r="B36" s="52" t="s">
        <v>776</v>
      </c>
      <c r="C36" s="52" t="s">
        <v>773</v>
      </c>
      <c r="D36" s="98">
        <f t="shared" si="3"/>
        <v>500</v>
      </c>
      <c r="E36" s="96"/>
      <c r="F36" s="96"/>
      <c r="G36" s="96">
        <v>500</v>
      </c>
      <c r="H36" s="96"/>
      <c r="I36" s="96"/>
      <c r="J36" s="96">
        <v>750</v>
      </c>
      <c r="K36" s="91">
        <v>2015</v>
      </c>
      <c r="L36" s="102"/>
      <c r="M36" s="102" t="s">
        <v>1765</v>
      </c>
      <c r="N36" s="102"/>
      <c r="O36" s="102" t="s">
        <v>746</v>
      </c>
      <c r="P36" s="102" t="s">
        <v>741</v>
      </c>
      <c r="Q36" s="102"/>
    </row>
    <row r="37" spans="1:17" s="292" customFormat="1" ht="47.25" hidden="1" outlineLevel="1" x14ac:dyDescent="0.25">
      <c r="A37" s="91">
        <v>6</v>
      </c>
      <c r="B37" s="52" t="s">
        <v>775</v>
      </c>
      <c r="C37" s="52" t="s">
        <v>773</v>
      </c>
      <c r="D37" s="98">
        <f t="shared" si="3"/>
        <v>500</v>
      </c>
      <c r="E37" s="96"/>
      <c r="F37" s="96"/>
      <c r="G37" s="96">
        <v>500</v>
      </c>
      <c r="H37" s="96"/>
      <c r="I37" s="96"/>
      <c r="J37" s="96">
        <v>750</v>
      </c>
      <c r="K37" s="91">
        <v>2015</v>
      </c>
      <c r="L37" s="102"/>
      <c r="M37" s="102" t="s">
        <v>1766</v>
      </c>
      <c r="N37" s="102"/>
      <c r="O37" s="102" t="s">
        <v>746</v>
      </c>
      <c r="P37" s="102" t="s">
        <v>741</v>
      </c>
      <c r="Q37" s="102"/>
    </row>
    <row r="38" spans="1:17" s="292" customFormat="1" ht="47.25" hidden="1" outlineLevel="1" x14ac:dyDescent="0.25">
      <c r="A38" s="91">
        <v>7</v>
      </c>
      <c r="B38" s="52" t="s">
        <v>774</v>
      </c>
      <c r="C38" s="52" t="s">
        <v>773</v>
      </c>
      <c r="D38" s="98">
        <f t="shared" si="3"/>
        <v>500</v>
      </c>
      <c r="E38" s="96"/>
      <c r="F38" s="96"/>
      <c r="G38" s="96">
        <v>500</v>
      </c>
      <c r="H38" s="96"/>
      <c r="I38" s="96"/>
      <c r="J38" s="96">
        <v>750</v>
      </c>
      <c r="K38" s="91">
        <v>2015</v>
      </c>
      <c r="L38" s="102"/>
      <c r="M38" s="102" t="s">
        <v>1766</v>
      </c>
      <c r="N38" s="102"/>
      <c r="O38" s="102" t="s">
        <v>746</v>
      </c>
      <c r="P38" s="102" t="s">
        <v>741</v>
      </c>
      <c r="Q38" s="102"/>
    </row>
    <row r="39" spans="1:17" s="292" customFormat="1" ht="47.25" hidden="1" outlineLevel="1" x14ac:dyDescent="0.25">
      <c r="A39" s="91">
        <v>8</v>
      </c>
      <c r="B39" s="52" t="s">
        <v>772</v>
      </c>
      <c r="C39" s="52" t="s">
        <v>770</v>
      </c>
      <c r="D39" s="98">
        <f t="shared" si="3"/>
        <v>500</v>
      </c>
      <c r="E39" s="96"/>
      <c r="F39" s="96"/>
      <c r="G39" s="96">
        <v>500</v>
      </c>
      <c r="H39" s="96"/>
      <c r="I39" s="96"/>
      <c r="J39" s="96">
        <v>750</v>
      </c>
      <c r="K39" s="91">
        <v>2015</v>
      </c>
      <c r="L39" s="102"/>
      <c r="M39" s="102" t="s">
        <v>1759</v>
      </c>
      <c r="N39" s="102"/>
      <c r="O39" s="102" t="s">
        <v>746</v>
      </c>
      <c r="P39" s="102" t="s">
        <v>741</v>
      </c>
      <c r="Q39" s="102"/>
    </row>
    <row r="40" spans="1:17" s="292" customFormat="1" ht="47.25" hidden="1" outlineLevel="1" x14ac:dyDescent="0.25">
      <c r="A40" s="91">
        <v>9</v>
      </c>
      <c r="B40" s="52" t="s">
        <v>771</v>
      </c>
      <c r="C40" s="52" t="s">
        <v>770</v>
      </c>
      <c r="D40" s="98">
        <f t="shared" si="3"/>
        <v>500</v>
      </c>
      <c r="E40" s="96"/>
      <c r="F40" s="96"/>
      <c r="G40" s="96">
        <v>500</v>
      </c>
      <c r="H40" s="96"/>
      <c r="I40" s="96"/>
      <c r="J40" s="96">
        <v>750</v>
      </c>
      <c r="K40" s="91">
        <v>2014</v>
      </c>
      <c r="L40" s="102"/>
      <c r="M40" s="102" t="s">
        <v>1724</v>
      </c>
      <c r="N40" s="102"/>
      <c r="O40" s="102" t="s">
        <v>746</v>
      </c>
      <c r="P40" s="102" t="s">
        <v>741</v>
      </c>
      <c r="Q40" s="102"/>
    </row>
    <row r="41" spans="1:17" s="292" customFormat="1" ht="47.25" hidden="1" outlineLevel="1" x14ac:dyDescent="0.25">
      <c r="A41" s="91">
        <v>10</v>
      </c>
      <c r="B41" s="52" t="s">
        <v>769</v>
      </c>
      <c r="C41" s="52" t="s">
        <v>766</v>
      </c>
      <c r="D41" s="98">
        <f t="shared" si="3"/>
        <v>500</v>
      </c>
      <c r="E41" s="96"/>
      <c r="F41" s="96"/>
      <c r="G41" s="96">
        <v>500</v>
      </c>
      <c r="H41" s="96"/>
      <c r="I41" s="96"/>
      <c r="J41" s="96">
        <v>750</v>
      </c>
      <c r="K41" s="91">
        <v>2014</v>
      </c>
      <c r="L41" s="102"/>
      <c r="M41" s="102" t="s">
        <v>1767</v>
      </c>
      <c r="N41" s="102"/>
      <c r="O41" s="102" t="s">
        <v>746</v>
      </c>
      <c r="P41" s="102" t="s">
        <v>741</v>
      </c>
      <c r="Q41" s="102"/>
    </row>
    <row r="42" spans="1:17" s="292" customFormat="1" ht="47.25" hidden="1" outlineLevel="1" x14ac:dyDescent="0.25">
      <c r="A42" s="91">
        <v>11</v>
      </c>
      <c r="B42" s="52" t="s">
        <v>768</v>
      </c>
      <c r="C42" s="52" t="s">
        <v>766</v>
      </c>
      <c r="D42" s="98">
        <f t="shared" si="3"/>
        <v>500</v>
      </c>
      <c r="E42" s="96"/>
      <c r="F42" s="96"/>
      <c r="G42" s="96">
        <v>500</v>
      </c>
      <c r="H42" s="96"/>
      <c r="I42" s="96"/>
      <c r="J42" s="96">
        <v>750</v>
      </c>
      <c r="K42" s="91">
        <v>2014</v>
      </c>
      <c r="L42" s="102"/>
      <c r="M42" s="102" t="s">
        <v>1768</v>
      </c>
      <c r="N42" s="102"/>
      <c r="O42" s="102" t="s">
        <v>746</v>
      </c>
      <c r="P42" s="102" t="s">
        <v>741</v>
      </c>
      <c r="Q42" s="102"/>
    </row>
    <row r="43" spans="1:17" s="292" customFormat="1" ht="47.25" hidden="1" outlineLevel="1" x14ac:dyDescent="0.25">
      <c r="A43" s="91">
        <v>12</v>
      </c>
      <c r="B43" s="52" t="s">
        <v>767</v>
      </c>
      <c r="C43" s="52" t="s">
        <v>766</v>
      </c>
      <c r="D43" s="98">
        <f t="shared" si="3"/>
        <v>500</v>
      </c>
      <c r="E43" s="96"/>
      <c r="F43" s="96"/>
      <c r="G43" s="96">
        <v>500</v>
      </c>
      <c r="H43" s="96"/>
      <c r="I43" s="96"/>
      <c r="J43" s="96">
        <v>750</v>
      </c>
      <c r="K43" s="91">
        <v>2014</v>
      </c>
      <c r="L43" s="102"/>
      <c r="M43" s="102" t="s">
        <v>1769</v>
      </c>
      <c r="N43" s="102"/>
      <c r="O43" s="102" t="s">
        <v>746</v>
      </c>
      <c r="P43" s="102" t="s">
        <v>741</v>
      </c>
      <c r="Q43" s="102"/>
    </row>
    <row r="44" spans="1:17" s="292" customFormat="1" ht="47.25" hidden="1" outlineLevel="1" x14ac:dyDescent="0.25">
      <c r="A44" s="91">
        <v>13</v>
      </c>
      <c r="B44" s="52" t="s">
        <v>765</v>
      </c>
      <c r="C44" s="52" t="s">
        <v>763</v>
      </c>
      <c r="D44" s="98">
        <f t="shared" si="3"/>
        <v>500</v>
      </c>
      <c r="E44" s="96"/>
      <c r="F44" s="96"/>
      <c r="G44" s="96">
        <v>500</v>
      </c>
      <c r="H44" s="96"/>
      <c r="I44" s="96"/>
      <c r="J44" s="96">
        <v>750</v>
      </c>
      <c r="K44" s="91">
        <v>2014</v>
      </c>
      <c r="L44" s="102"/>
      <c r="M44" s="102" t="s">
        <v>1770</v>
      </c>
      <c r="N44" s="102"/>
      <c r="O44" s="102" t="s">
        <v>746</v>
      </c>
      <c r="P44" s="102" t="s">
        <v>741</v>
      </c>
      <c r="Q44" s="102"/>
    </row>
    <row r="45" spans="1:17" s="292" customFormat="1" ht="47.25" hidden="1" outlineLevel="1" x14ac:dyDescent="0.25">
      <c r="A45" s="91">
        <v>14</v>
      </c>
      <c r="B45" s="52" t="s">
        <v>764</v>
      </c>
      <c r="C45" s="52" t="s">
        <v>763</v>
      </c>
      <c r="D45" s="98">
        <f t="shared" si="3"/>
        <v>500</v>
      </c>
      <c r="E45" s="96"/>
      <c r="F45" s="96"/>
      <c r="G45" s="96">
        <v>500</v>
      </c>
      <c r="H45" s="96"/>
      <c r="I45" s="96"/>
      <c r="J45" s="96">
        <v>750</v>
      </c>
      <c r="K45" s="91">
        <v>2015</v>
      </c>
      <c r="L45" s="102"/>
      <c r="M45" s="102" t="s">
        <v>1771</v>
      </c>
      <c r="N45" s="102"/>
      <c r="O45" s="102" t="s">
        <v>746</v>
      </c>
      <c r="P45" s="102" t="s">
        <v>741</v>
      </c>
      <c r="Q45" s="102"/>
    </row>
    <row r="46" spans="1:17" s="292" customFormat="1" ht="47.25" hidden="1" outlineLevel="1" x14ac:dyDescent="0.25">
      <c r="A46" s="91">
        <v>15</v>
      </c>
      <c r="B46" s="52" t="s">
        <v>762</v>
      </c>
      <c r="C46" s="52" t="s">
        <v>761</v>
      </c>
      <c r="D46" s="98">
        <f t="shared" si="3"/>
        <v>500</v>
      </c>
      <c r="E46" s="96"/>
      <c r="F46" s="96"/>
      <c r="G46" s="96">
        <v>500</v>
      </c>
      <c r="H46" s="96"/>
      <c r="I46" s="96"/>
      <c r="J46" s="96">
        <v>750</v>
      </c>
      <c r="K46" s="91">
        <v>2015</v>
      </c>
      <c r="L46" s="102"/>
      <c r="M46" s="102" t="s">
        <v>1772</v>
      </c>
      <c r="N46" s="102"/>
      <c r="O46" s="102" t="s">
        <v>746</v>
      </c>
      <c r="P46" s="102" t="s">
        <v>741</v>
      </c>
      <c r="Q46" s="102"/>
    </row>
    <row r="47" spans="1:17" s="292" customFormat="1" ht="47.25" hidden="1" outlineLevel="1" x14ac:dyDescent="0.25">
      <c r="A47" s="91">
        <v>16</v>
      </c>
      <c r="B47" s="52" t="s">
        <v>760</v>
      </c>
      <c r="C47" s="52" t="s">
        <v>759</v>
      </c>
      <c r="D47" s="98">
        <f t="shared" si="3"/>
        <v>50</v>
      </c>
      <c r="E47" s="96">
        <v>50</v>
      </c>
      <c r="F47" s="96"/>
      <c r="G47" s="96"/>
      <c r="H47" s="96"/>
      <c r="I47" s="96"/>
      <c r="J47" s="96">
        <v>200</v>
      </c>
      <c r="K47" s="91">
        <v>2013</v>
      </c>
      <c r="L47" s="102"/>
      <c r="M47" s="102" t="s">
        <v>1760</v>
      </c>
      <c r="N47" s="102"/>
      <c r="O47" s="102" t="s">
        <v>746</v>
      </c>
      <c r="P47" s="102" t="s">
        <v>758</v>
      </c>
      <c r="Q47" s="102"/>
    </row>
    <row r="48" spans="1:17" s="292" customFormat="1" ht="47.25" hidden="1" outlineLevel="1" x14ac:dyDescent="0.25">
      <c r="A48" s="91">
        <v>17</v>
      </c>
      <c r="B48" s="52" t="s">
        <v>757</v>
      </c>
      <c r="C48" s="52" t="s">
        <v>756</v>
      </c>
      <c r="D48" s="98">
        <f t="shared" si="3"/>
        <v>500</v>
      </c>
      <c r="E48" s="96"/>
      <c r="F48" s="96"/>
      <c r="G48" s="96">
        <v>500</v>
      </c>
      <c r="H48" s="96"/>
      <c r="I48" s="96"/>
      <c r="J48" s="96">
        <v>2225</v>
      </c>
      <c r="K48" s="91">
        <v>2015</v>
      </c>
      <c r="L48" s="102" t="s">
        <v>1286</v>
      </c>
      <c r="M48" s="102"/>
      <c r="N48" s="102"/>
      <c r="O48" s="102" t="s">
        <v>746</v>
      </c>
      <c r="P48" s="102" t="s">
        <v>741</v>
      </c>
      <c r="Q48" s="102"/>
    </row>
    <row r="49" spans="1:18" s="292" customFormat="1" ht="47.25" hidden="1" outlineLevel="1" x14ac:dyDescent="0.25">
      <c r="A49" s="91">
        <v>18</v>
      </c>
      <c r="B49" s="52" t="s">
        <v>755</v>
      </c>
      <c r="C49" s="52" t="s">
        <v>754</v>
      </c>
      <c r="D49" s="98">
        <f t="shared" si="3"/>
        <v>0</v>
      </c>
      <c r="E49" s="96"/>
      <c r="F49" s="96"/>
      <c r="G49" s="96"/>
      <c r="H49" s="96"/>
      <c r="I49" s="96">
        <v>16000</v>
      </c>
      <c r="J49" s="96">
        <v>1200</v>
      </c>
      <c r="K49" s="91">
        <v>2013</v>
      </c>
      <c r="L49" s="102"/>
      <c r="M49" s="102" t="s">
        <v>1725</v>
      </c>
      <c r="N49" s="102"/>
      <c r="O49" s="102" t="s">
        <v>751</v>
      </c>
      <c r="P49" s="102" t="s">
        <v>741</v>
      </c>
      <c r="Q49" s="102"/>
    </row>
    <row r="50" spans="1:18" s="292" customFormat="1" ht="47.25" hidden="1" outlineLevel="1" x14ac:dyDescent="0.25">
      <c r="A50" s="91">
        <v>19</v>
      </c>
      <c r="B50" s="52" t="s">
        <v>753</v>
      </c>
      <c r="C50" s="52" t="s">
        <v>752</v>
      </c>
      <c r="D50" s="98">
        <f t="shared" si="3"/>
        <v>0</v>
      </c>
      <c r="E50" s="96"/>
      <c r="F50" s="96"/>
      <c r="G50" s="96"/>
      <c r="H50" s="96"/>
      <c r="I50" s="96">
        <v>10000</v>
      </c>
      <c r="J50" s="96">
        <f>+I50/10</f>
        <v>1000</v>
      </c>
      <c r="K50" s="91">
        <v>2015</v>
      </c>
      <c r="L50" s="102"/>
      <c r="M50" s="102" t="s">
        <v>1773</v>
      </c>
      <c r="N50" s="102"/>
      <c r="O50" s="102" t="s">
        <v>751</v>
      </c>
      <c r="P50" s="102" t="s">
        <v>741</v>
      </c>
      <c r="Q50" s="102"/>
    </row>
    <row r="51" spans="1:18" s="292" customFormat="1" ht="47.25" hidden="1" outlineLevel="1" x14ac:dyDescent="0.25">
      <c r="A51" s="91">
        <v>20</v>
      </c>
      <c r="B51" s="52" t="s">
        <v>750</v>
      </c>
      <c r="C51" s="52" t="s">
        <v>744</v>
      </c>
      <c r="D51" s="98">
        <f t="shared" si="3"/>
        <v>0</v>
      </c>
      <c r="E51" s="96"/>
      <c r="F51" s="96"/>
      <c r="G51" s="96"/>
      <c r="H51" s="96">
        <v>100</v>
      </c>
      <c r="I51" s="96">
        <v>50</v>
      </c>
      <c r="J51" s="96">
        <v>700</v>
      </c>
      <c r="K51" s="91">
        <v>2013</v>
      </c>
      <c r="L51" s="102"/>
      <c r="M51" s="102" t="s">
        <v>1729</v>
      </c>
      <c r="N51" s="102"/>
      <c r="O51" s="102" t="s">
        <v>749</v>
      </c>
      <c r="P51" s="102" t="s">
        <v>741</v>
      </c>
      <c r="Q51" s="102"/>
    </row>
    <row r="52" spans="1:18" s="385" customFormat="1" ht="47.25" hidden="1" outlineLevel="1" x14ac:dyDescent="0.25">
      <c r="A52" s="378">
        <v>21</v>
      </c>
      <c r="B52" s="379" t="s">
        <v>748</v>
      </c>
      <c r="C52" s="379" t="s">
        <v>747</v>
      </c>
      <c r="D52" s="380">
        <f t="shared" si="3"/>
        <v>500</v>
      </c>
      <c r="E52" s="381">
        <v>500</v>
      </c>
      <c r="F52" s="381"/>
      <c r="G52" s="381"/>
      <c r="H52" s="381"/>
      <c r="I52" s="381"/>
      <c r="J52" s="381">
        <v>750</v>
      </c>
      <c r="K52" s="378">
        <v>2014</v>
      </c>
      <c r="L52" s="384"/>
      <c r="M52" s="384"/>
      <c r="N52" s="384" t="s">
        <v>287</v>
      </c>
      <c r="O52" s="384" t="s">
        <v>746</v>
      </c>
      <c r="P52" s="384" t="s">
        <v>741</v>
      </c>
      <c r="Q52" s="384"/>
      <c r="R52" s="385" t="s">
        <v>4056</v>
      </c>
    </row>
    <row r="53" spans="1:18" s="292" customFormat="1" ht="47.25" hidden="1" outlineLevel="1" x14ac:dyDescent="0.25">
      <c r="A53" s="91">
        <v>22</v>
      </c>
      <c r="B53" s="52" t="s">
        <v>745</v>
      </c>
      <c r="C53" s="52" t="s">
        <v>744</v>
      </c>
      <c r="D53" s="98">
        <f t="shared" si="3"/>
        <v>0</v>
      </c>
      <c r="E53" s="96"/>
      <c r="F53" s="96"/>
      <c r="G53" s="96"/>
      <c r="H53" s="96">
        <v>15</v>
      </c>
      <c r="I53" s="96">
        <v>300</v>
      </c>
      <c r="J53" s="96"/>
      <c r="K53" s="91">
        <v>2015</v>
      </c>
      <c r="L53" s="102"/>
      <c r="M53" s="102" t="s">
        <v>743</v>
      </c>
      <c r="N53" s="102"/>
      <c r="O53" s="102" t="s">
        <v>742</v>
      </c>
      <c r="P53" s="102" t="s">
        <v>741</v>
      </c>
      <c r="Q53" s="102"/>
    </row>
    <row r="54" spans="1:18" s="292" customFormat="1" ht="35.1" customHeight="1" collapsed="1" x14ac:dyDescent="0.25">
      <c r="A54" s="371" t="s">
        <v>54</v>
      </c>
      <c r="B54" s="372" t="s">
        <v>740</v>
      </c>
      <c r="C54" s="371">
        <v>14</v>
      </c>
      <c r="D54" s="373">
        <f t="shared" si="3"/>
        <v>12344</v>
      </c>
      <c r="E54" s="373">
        <f t="shared" ref="E54:J54" si="8">SUM(E55:E68)</f>
        <v>2220</v>
      </c>
      <c r="F54" s="373">
        <f t="shared" si="8"/>
        <v>24</v>
      </c>
      <c r="G54" s="373">
        <f t="shared" si="8"/>
        <v>10100</v>
      </c>
      <c r="H54" s="373">
        <f t="shared" si="8"/>
        <v>10</v>
      </c>
      <c r="I54" s="373">
        <f t="shared" si="8"/>
        <v>60</v>
      </c>
      <c r="J54" s="373">
        <f t="shared" si="8"/>
        <v>22221</v>
      </c>
      <c r="K54" s="371"/>
      <c r="L54" s="374">
        <f>COUNTA(L55:L68)</f>
        <v>5</v>
      </c>
      <c r="M54" s="374">
        <f t="shared" ref="M54:N54" si="9">COUNTA(M55:M68)</f>
        <v>9</v>
      </c>
      <c r="N54" s="374">
        <f t="shared" si="9"/>
        <v>0</v>
      </c>
      <c r="O54" s="374"/>
      <c r="P54" s="374"/>
      <c r="Q54" s="374"/>
    </row>
    <row r="55" spans="1:18" s="385" customFormat="1" ht="44.25" hidden="1" outlineLevel="1" x14ac:dyDescent="0.25">
      <c r="A55" s="378">
        <v>1</v>
      </c>
      <c r="B55" s="379" t="s">
        <v>739</v>
      </c>
      <c r="C55" s="379" t="s">
        <v>738</v>
      </c>
      <c r="D55" s="380">
        <f t="shared" si="3"/>
        <v>1200</v>
      </c>
      <c r="E55" s="381"/>
      <c r="F55" s="381"/>
      <c r="G55" s="381">
        <v>1200</v>
      </c>
      <c r="H55" s="381"/>
      <c r="I55" s="381"/>
      <c r="J55" s="381">
        <f>1440</f>
        <v>1440</v>
      </c>
      <c r="K55" s="378">
        <v>2014</v>
      </c>
      <c r="L55" s="384"/>
      <c r="M55" s="384" t="s">
        <v>837</v>
      </c>
      <c r="N55" s="384"/>
      <c r="O55" s="384" t="s">
        <v>1597</v>
      </c>
      <c r="P55" s="384" t="s">
        <v>737</v>
      </c>
      <c r="Q55" s="384"/>
    </row>
    <row r="56" spans="1:18" s="292" customFormat="1" ht="38.25" hidden="1" outlineLevel="1" x14ac:dyDescent="0.25">
      <c r="A56" s="91">
        <v>2</v>
      </c>
      <c r="B56" s="52" t="s">
        <v>736</v>
      </c>
      <c r="C56" s="52" t="s">
        <v>734</v>
      </c>
      <c r="D56" s="98">
        <f t="shared" si="3"/>
        <v>454</v>
      </c>
      <c r="E56" s="96">
        <v>450</v>
      </c>
      <c r="F56" s="96">
        <v>4</v>
      </c>
      <c r="G56" s="96"/>
      <c r="H56" s="96">
        <v>10</v>
      </c>
      <c r="I56" s="96">
        <f>50+10</f>
        <v>60</v>
      </c>
      <c r="J56" s="96"/>
      <c r="K56" s="91">
        <v>2013</v>
      </c>
      <c r="L56" s="102"/>
      <c r="M56" s="102" t="s">
        <v>838</v>
      </c>
      <c r="N56" s="102"/>
      <c r="O56" s="102" t="s">
        <v>1598</v>
      </c>
      <c r="P56" s="102" t="s">
        <v>728</v>
      </c>
      <c r="Q56" s="102"/>
    </row>
    <row r="57" spans="1:18" s="385" customFormat="1" ht="38.25" hidden="1" outlineLevel="1" x14ac:dyDescent="0.25">
      <c r="A57" s="378">
        <v>3</v>
      </c>
      <c r="B57" s="379" t="s">
        <v>735</v>
      </c>
      <c r="C57" s="379" t="s">
        <v>734</v>
      </c>
      <c r="D57" s="380">
        <f t="shared" si="3"/>
        <v>656</v>
      </c>
      <c r="E57" s="381">
        <v>650</v>
      </c>
      <c r="F57" s="381">
        <v>6</v>
      </c>
      <c r="G57" s="381"/>
      <c r="H57" s="381"/>
      <c r="I57" s="381"/>
      <c r="J57" s="381"/>
      <c r="K57" s="378">
        <v>2015</v>
      </c>
      <c r="L57" s="384"/>
      <c r="M57" s="384" t="s">
        <v>839</v>
      </c>
      <c r="N57" s="384"/>
      <c r="O57" s="384" t="s">
        <v>1598</v>
      </c>
      <c r="P57" s="384" t="s">
        <v>728</v>
      </c>
      <c r="Q57" s="384"/>
    </row>
    <row r="58" spans="1:18" s="292" customFormat="1" ht="47.25" hidden="1" outlineLevel="1" x14ac:dyDescent="0.25">
      <c r="A58" s="91">
        <v>4</v>
      </c>
      <c r="B58" s="92" t="s">
        <v>733</v>
      </c>
      <c r="C58" s="52" t="s">
        <v>725</v>
      </c>
      <c r="D58" s="98">
        <f t="shared" si="3"/>
        <v>600</v>
      </c>
      <c r="E58" s="96"/>
      <c r="F58" s="96"/>
      <c r="G58" s="96">
        <v>600</v>
      </c>
      <c r="H58" s="96"/>
      <c r="I58" s="96"/>
      <c r="J58" s="96">
        <v>720</v>
      </c>
      <c r="K58" s="91">
        <v>2014</v>
      </c>
      <c r="L58" s="102"/>
      <c r="M58" s="102" t="s">
        <v>840</v>
      </c>
      <c r="N58" s="102"/>
      <c r="O58" s="102" t="s">
        <v>1599</v>
      </c>
      <c r="P58" s="102" t="s">
        <v>732</v>
      </c>
      <c r="Q58" s="102"/>
    </row>
    <row r="59" spans="1:18" s="292" customFormat="1" ht="47.25" hidden="1" outlineLevel="1" x14ac:dyDescent="0.25">
      <c r="A59" s="91">
        <v>5</v>
      </c>
      <c r="B59" s="92" t="s">
        <v>731</v>
      </c>
      <c r="C59" s="52" t="s">
        <v>725</v>
      </c>
      <c r="D59" s="98">
        <f t="shared" si="3"/>
        <v>1200</v>
      </c>
      <c r="E59" s="96"/>
      <c r="F59" s="96"/>
      <c r="G59" s="96">
        <v>1200</v>
      </c>
      <c r="H59" s="96"/>
      <c r="I59" s="96"/>
      <c r="J59" s="96">
        <v>1440</v>
      </c>
      <c r="K59" s="91">
        <v>2015</v>
      </c>
      <c r="L59" s="102" t="s">
        <v>1263</v>
      </c>
      <c r="M59" s="102"/>
      <c r="N59" s="102"/>
      <c r="O59" s="102" t="s">
        <v>1600</v>
      </c>
      <c r="P59" s="102" t="s">
        <v>730</v>
      </c>
      <c r="Q59" s="102"/>
    </row>
    <row r="60" spans="1:18" s="292" customFormat="1" ht="47.25" hidden="1" outlineLevel="1" x14ac:dyDescent="0.25">
      <c r="A60" s="91">
        <v>6</v>
      </c>
      <c r="B60" s="92" t="s">
        <v>729</v>
      </c>
      <c r="C60" s="52" t="s">
        <v>725</v>
      </c>
      <c r="D60" s="98">
        <f t="shared" si="3"/>
        <v>1200</v>
      </c>
      <c r="E60" s="96"/>
      <c r="F60" s="96"/>
      <c r="G60" s="96">
        <v>1200</v>
      </c>
      <c r="H60" s="96"/>
      <c r="I60" s="96"/>
      <c r="J60" s="96">
        <v>1440</v>
      </c>
      <c r="K60" s="91">
        <v>2015</v>
      </c>
      <c r="L60" s="102" t="s">
        <v>1264</v>
      </c>
      <c r="M60" s="102"/>
      <c r="N60" s="102"/>
      <c r="O60" s="102" t="s">
        <v>1601</v>
      </c>
      <c r="P60" s="102" t="s">
        <v>728</v>
      </c>
      <c r="Q60" s="102"/>
    </row>
    <row r="61" spans="1:18" s="292" customFormat="1" ht="47.25" hidden="1" outlineLevel="1" x14ac:dyDescent="0.25">
      <c r="A61" s="91">
        <v>7</v>
      </c>
      <c r="B61" s="92" t="s">
        <v>610</v>
      </c>
      <c r="C61" s="52" t="s">
        <v>725</v>
      </c>
      <c r="D61" s="98">
        <f t="shared" si="3"/>
        <v>1200</v>
      </c>
      <c r="E61" s="96"/>
      <c r="F61" s="96"/>
      <c r="G61" s="96">
        <v>1200</v>
      </c>
      <c r="H61" s="96"/>
      <c r="I61" s="96"/>
      <c r="J61" s="96">
        <v>1440</v>
      </c>
      <c r="K61" s="91">
        <v>2016</v>
      </c>
      <c r="L61" s="102" t="s">
        <v>1265</v>
      </c>
      <c r="M61" s="102"/>
      <c r="N61" s="102"/>
      <c r="O61" s="102" t="s">
        <v>1602</v>
      </c>
      <c r="P61" s="102" t="s">
        <v>727</v>
      </c>
      <c r="Q61" s="102"/>
    </row>
    <row r="62" spans="1:18" s="292" customFormat="1" ht="47.25" hidden="1" outlineLevel="1" x14ac:dyDescent="0.25">
      <c r="A62" s="91">
        <v>8</v>
      </c>
      <c r="B62" s="52" t="s">
        <v>726</v>
      </c>
      <c r="C62" s="52" t="s">
        <v>725</v>
      </c>
      <c r="D62" s="98">
        <f t="shared" si="3"/>
        <v>710</v>
      </c>
      <c r="E62" s="96">
        <f>580+120</f>
        <v>700</v>
      </c>
      <c r="F62" s="96">
        <v>10</v>
      </c>
      <c r="G62" s="96"/>
      <c r="H62" s="96"/>
      <c r="I62" s="96"/>
      <c r="J62" s="96">
        <f>171+21+1440+1529+1440+3000</f>
        <v>7601</v>
      </c>
      <c r="K62" s="91">
        <v>2016</v>
      </c>
      <c r="L62" s="102" t="s">
        <v>1266</v>
      </c>
      <c r="M62" s="102"/>
      <c r="N62" s="102"/>
      <c r="O62" s="102" t="s">
        <v>1603</v>
      </c>
      <c r="P62" s="102" t="s">
        <v>717</v>
      </c>
      <c r="Q62" s="102"/>
    </row>
    <row r="63" spans="1:18" s="292" customFormat="1" ht="44.25" hidden="1" outlineLevel="1" x14ac:dyDescent="0.25">
      <c r="A63" s="91">
        <v>9</v>
      </c>
      <c r="B63" s="52" t="s">
        <v>724</v>
      </c>
      <c r="C63" s="52" t="s">
        <v>723</v>
      </c>
      <c r="D63" s="98">
        <f t="shared" si="3"/>
        <v>600</v>
      </c>
      <c r="E63" s="96"/>
      <c r="F63" s="96"/>
      <c r="G63" s="96">
        <v>600</v>
      </c>
      <c r="H63" s="96"/>
      <c r="I63" s="96"/>
      <c r="J63" s="96">
        <v>720</v>
      </c>
      <c r="K63" s="91">
        <v>2013</v>
      </c>
      <c r="L63" s="102"/>
      <c r="M63" s="102" t="s">
        <v>841</v>
      </c>
      <c r="N63" s="102"/>
      <c r="O63" s="102" t="s">
        <v>1604</v>
      </c>
      <c r="P63" s="102" t="s">
        <v>722</v>
      </c>
      <c r="Q63" s="102"/>
    </row>
    <row r="64" spans="1:18" s="292" customFormat="1" ht="44.25" hidden="1" outlineLevel="1" x14ac:dyDescent="0.25">
      <c r="A64" s="91">
        <v>10</v>
      </c>
      <c r="B64" s="52" t="s">
        <v>721</v>
      </c>
      <c r="C64" s="52" t="s">
        <v>720</v>
      </c>
      <c r="D64" s="98">
        <f t="shared" si="3"/>
        <v>600</v>
      </c>
      <c r="E64" s="96"/>
      <c r="F64" s="96"/>
      <c r="G64" s="96">
        <v>600</v>
      </c>
      <c r="H64" s="96"/>
      <c r="I64" s="96"/>
      <c r="J64" s="96">
        <v>720</v>
      </c>
      <c r="K64" s="91">
        <v>2013</v>
      </c>
      <c r="L64" s="102"/>
      <c r="M64" s="102" t="s">
        <v>842</v>
      </c>
      <c r="N64" s="102"/>
      <c r="O64" s="102" t="s">
        <v>1605</v>
      </c>
      <c r="P64" s="102" t="s">
        <v>709</v>
      </c>
      <c r="Q64" s="102"/>
    </row>
    <row r="65" spans="1:17" s="292" customFormat="1" ht="47.25" hidden="1" outlineLevel="1" x14ac:dyDescent="0.25">
      <c r="A65" s="91">
        <v>11</v>
      </c>
      <c r="B65" s="52" t="s">
        <v>719</v>
      </c>
      <c r="C65" s="92" t="s">
        <v>718</v>
      </c>
      <c r="D65" s="98">
        <f t="shared" si="3"/>
        <v>1200</v>
      </c>
      <c r="E65" s="96"/>
      <c r="F65" s="96"/>
      <c r="G65" s="98">
        <v>1200</v>
      </c>
      <c r="H65" s="98"/>
      <c r="I65" s="98"/>
      <c r="J65" s="98">
        <v>1440</v>
      </c>
      <c r="K65" s="293">
        <v>2013</v>
      </c>
      <c r="L65" s="102"/>
      <c r="M65" s="102" t="s">
        <v>843</v>
      </c>
      <c r="N65" s="102"/>
      <c r="O65" s="102" t="s">
        <v>1606</v>
      </c>
      <c r="P65" s="102" t="s">
        <v>717</v>
      </c>
      <c r="Q65" s="102"/>
    </row>
    <row r="66" spans="1:17" s="292" customFormat="1" ht="44.25" hidden="1" outlineLevel="1" x14ac:dyDescent="0.25">
      <c r="A66" s="91">
        <v>12</v>
      </c>
      <c r="B66" s="52" t="s">
        <v>716</v>
      </c>
      <c r="C66" s="52" t="s">
        <v>713</v>
      </c>
      <c r="D66" s="98">
        <f t="shared" si="3"/>
        <v>1200</v>
      </c>
      <c r="E66" s="96"/>
      <c r="F66" s="96"/>
      <c r="G66" s="96">
        <v>1200</v>
      </c>
      <c r="H66" s="96"/>
      <c r="I66" s="96"/>
      <c r="J66" s="96">
        <v>1440</v>
      </c>
      <c r="K66" s="91">
        <v>2014</v>
      </c>
      <c r="L66" s="102"/>
      <c r="M66" s="102" t="s">
        <v>844</v>
      </c>
      <c r="N66" s="102"/>
      <c r="O66" s="102" t="s">
        <v>1607</v>
      </c>
      <c r="P66" s="102" t="s">
        <v>715</v>
      </c>
      <c r="Q66" s="102"/>
    </row>
    <row r="67" spans="1:17" s="292" customFormat="1" ht="44.25" hidden="1" outlineLevel="1" x14ac:dyDescent="0.25">
      <c r="A67" s="91">
        <v>13</v>
      </c>
      <c r="B67" s="52" t="s">
        <v>714</v>
      </c>
      <c r="C67" s="52" t="s">
        <v>713</v>
      </c>
      <c r="D67" s="98">
        <f t="shared" si="3"/>
        <v>924</v>
      </c>
      <c r="E67" s="96">
        <v>420</v>
      </c>
      <c r="F67" s="96">
        <v>4</v>
      </c>
      <c r="G67" s="96">
        <v>500</v>
      </c>
      <c r="H67" s="96"/>
      <c r="I67" s="96"/>
      <c r="J67" s="96">
        <v>3100</v>
      </c>
      <c r="K67" s="91">
        <v>2016</v>
      </c>
      <c r="L67" s="102" t="s">
        <v>1267</v>
      </c>
      <c r="M67" s="102"/>
      <c r="N67" s="102"/>
      <c r="O67" s="102" t="s">
        <v>1608</v>
      </c>
      <c r="P67" s="102" t="s">
        <v>712</v>
      </c>
      <c r="Q67" s="102"/>
    </row>
    <row r="68" spans="1:17" s="292" customFormat="1" ht="47.25" hidden="1" outlineLevel="1" x14ac:dyDescent="0.25">
      <c r="A68" s="91">
        <v>14</v>
      </c>
      <c r="B68" s="52" t="s">
        <v>711</v>
      </c>
      <c r="C68" s="52" t="s">
        <v>710</v>
      </c>
      <c r="D68" s="98">
        <f t="shared" si="3"/>
        <v>600</v>
      </c>
      <c r="E68" s="96"/>
      <c r="F68" s="96"/>
      <c r="G68" s="96">
        <v>600</v>
      </c>
      <c r="H68" s="96"/>
      <c r="I68" s="96"/>
      <c r="J68" s="96">
        <v>720</v>
      </c>
      <c r="K68" s="91">
        <v>2016</v>
      </c>
      <c r="L68" s="102"/>
      <c r="M68" s="102" t="s">
        <v>1298</v>
      </c>
      <c r="N68" s="102"/>
      <c r="O68" s="102" t="s">
        <v>1609</v>
      </c>
      <c r="P68" s="102" t="s">
        <v>709</v>
      </c>
      <c r="Q68" s="102"/>
    </row>
    <row r="69" spans="1:17" s="292" customFormat="1" ht="35.1" customHeight="1" collapsed="1" x14ac:dyDescent="0.25">
      <c r="A69" s="371" t="s">
        <v>55</v>
      </c>
      <c r="B69" s="372" t="s">
        <v>708</v>
      </c>
      <c r="C69" s="371">
        <v>20</v>
      </c>
      <c r="D69" s="373">
        <f t="shared" si="3"/>
        <v>17459</v>
      </c>
      <c r="E69" s="373">
        <f t="shared" ref="E69:J69" si="10">SUM(E70:E89)</f>
        <v>1115</v>
      </c>
      <c r="F69" s="373">
        <f t="shared" si="10"/>
        <v>14</v>
      </c>
      <c r="G69" s="373">
        <f t="shared" si="10"/>
        <v>16330</v>
      </c>
      <c r="H69" s="373">
        <f t="shared" si="10"/>
        <v>0</v>
      </c>
      <c r="I69" s="373">
        <f t="shared" si="10"/>
        <v>0</v>
      </c>
      <c r="J69" s="373">
        <f t="shared" si="10"/>
        <v>10545</v>
      </c>
      <c r="K69" s="371"/>
      <c r="L69" s="374">
        <f>COUNTA(L70:L89)</f>
        <v>10</v>
      </c>
      <c r="M69" s="374">
        <f t="shared" ref="M69:N69" si="11">COUNTA(M70:M89)</f>
        <v>10</v>
      </c>
      <c r="N69" s="374">
        <f t="shared" si="11"/>
        <v>0</v>
      </c>
      <c r="O69" s="374"/>
      <c r="P69" s="374"/>
      <c r="Q69" s="374"/>
    </row>
    <row r="70" spans="1:17" s="292" customFormat="1" ht="31.5" hidden="1" outlineLevel="1" x14ac:dyDescent="0.25">
      <c r="A70" s="294">
        <v>1</v>
      </c>
      <c r="B70" s="171" t="s">
        <v>707</v>
      </c>
      <c r="C70" s="171" t="s">
        <v>706</v>
      </c>
      <c r="D70" s="98">
        <f t="shared" si="3"/>
        <v>500</v>
      </c>
      <c r="E70" s="98"/>
      <c r="F70" s="98"/>
      <c r="G70" s="98">
        <v>500</v>
      </c>
      <c r="H70" s="98"/>
      <c r="I70" s="98"/>
      <c r="J70" s="98"/>
      <c r="K70" s="293"/>
      <c r="L70" s="102"/>
      <c r="M70" s="101" t="s">
        <v>1310</v>
      </c>
      <c r="N70" s="102"/>
      <c r="O70" s="295"/>
      <c r="P70" s="102"/>
      <c r="Q70" s="102"/>
    </row>
    <row r="71" spans="1:17" s="292" customFormat="1" ht="38.25" hidden="1" outlineLevel="1" x14ac:dyDescent="0.25">
      <c r="A71" s="294">
        <v>2</v>
      </c>
      <c r="B71" s="171" t="s">
        <v>705</v>
      </c>
      <c r="C71" s="171" t="s">
        <v>704</v>
      </c>
      <c r="D71" s="98">
        <f t="shared" si="3"/>
        <v>1200</v>
      </c>
      <c r="E71" s="98"/>
      <c r="F71" s="98"/>
      <c r="G71" s="98">
        <v>1200</v>
      </c>
      <c r="H71" s="98"/>
      <c r="I71" s="98"/>
      <c r="J71" s="96" t="s">
        <v>690</v>
      </c>
      <c r="K71" s="91">
        <v>2015</v>
      </c>
      <c r="L71" s="102" t="s">
        <v>1273</v>
      </c>
      <c r="M71" s="295"/>
      <c r="N71" s="102"/>
      <c r="O71" s="295"/>
      <c r="P71" s="295"/>
      <c r="Q71" s="295"/>
    </row>
    <row r="72" spans="1:17" s="292" customFormat="1" ht="31.5" hidden="1" outlineLevel="1" x14ac:dyDescent="0.25">
      <c r="A72" s="294">
        <v>3</v>
      </c>
      <c r="B72" s="171" t="s">
        <v>703</v>
      </c>
      <c r="C72" s="171" t="s">
        <v>702</v>
      </c>
      <c r="D72" s="98">
        <f t="shared" ref="D72:D94" si="12">E72+F72+G72</f>
        <v>500</v>
      </c>
      <c r="E72" s="96"/>
      <c r="F72" s="96"/>
      <c r="G72" s="98">
        <v>500</v>
      </c>
      <c r="H72" s="96"/>
      <c r="I72" s="96"/>
      <c r="J72" s="96"/>
      <c r="K72" s="91"/>
      <c r="L72" s="102"/>
      <c r="M72" s="101" t="s">
        <v>1311</v>
      </c>
      <c r="N72" s="102"/>
      <c r="O72" s="295"/>
      <c r="P72" s="102"/>
      <c r="Q72" s="102"/>
    </row>
    <row r="73" spans="1:17" s="292" customFormat="1" ht="38.25" hidden="1" outlineLevel="1" x14ac:dyDescent="0.25">
      <c r="A73" s="294">
        <v>4</v>
      </c>
      <c r="B73" s="92" t="s">
        <v>701</v>
      </c>
      <c r="C73" s="92" t="s">
        <v>700</v>
      </c>
      <c r="D73" s="98">
        <f t="shared" si="12"/>
        <v>1200</v>
      </c>
      <c r="E73" s="98"/>
      <c r="F73" s="98"/>
      <c r="G73" s="98">
        <v>1200</v>
      </c>
      <c r="H73" s="98"/>
      <c r="I73" s="98"/>
      <c r="J73" s="96" t="s">
        <v>690</v>
      </c>
      <c r="K73" s="293">
        <v>2017</v>
      </c>
      <c r="L73" s="102" t="s">
        <v>1283</v>
      </c>
      <c r="M73" s="102"/>
      <c r="N73" s="102"/>
      <c r="O73" s="102"/>
      <c r="P73" s="102"/>
      <c r="Q73" s="102"/>
    </row>
    <row r="74" spans="1:17" s="292" customFormat="1" ht="47.25" hidden="1" outlineLevel="1" x14ac:dyDescent="0.25">
      <c r="A74" s="294">
        <v>5</v>
      </c>
      <c r="B74" s="171" t="s">
        <v>699</v>
      </c>
      <c r="C74" s="171" t="s">
        <v>698</v>
      </c>
      <c r="D74" s="98">
        <f t="shared" si="12"/>
        <v>500</v>
      </c>
      <c r="E74" s="96"/>
      <c r="F74" s="96"/>
      <c r="G74" s="98">
        <v>500</v>
      </c>
      <c r="H74" s="96"/>
      <c r="I74" s="96"/>
      <c r="J74" s="96">
        <f>510*1.5</f>
        <v>765</v>
      </c>
      <c r="K74" s="91">
        <v>2014</v>
      </c>
      <c r="L74" s="295"/>
      <c r="M74" s="102" t="s">
        <v>1726</v>
      </c>
      <c r="N74" s="102"/>
      <c r="O74" s="102">
        <v>2014</v>
      </c>
      <c r="P74" s="102"/>
      <c r="Q74" s="102"/>
    </row>
    <row r="75" spans="1:17" s="292" customFormat="1" ht="47.25" hidden="1" outlineLevel="1" x14ac:dyDescent="0.25">
      <c r="A75" s="294">
        <v>6</v>
      </c>
      <c r="B75" s="171" t="s">
        <v>697</v>
      </c>
      <c r="C75" s="171" t="s">
        <v>696</v>
      </c>
      <c r="D75" s="98">
        <f t="shared" si="12"/>
        <v>950</v>
      </c>
      <c r="E75" s="96"/>
      <c r="F75" s="96"/>
      <c r="G75" s="98">
        <v>950</v>
      </c>
      <c r="H75" s="96"/>
      <c r="I75" s="96"/>
      <c r="J75" s="96">
        <f>1200*1.5</f>
        <v>1800</v>
      </c>
      <c r="K75" s="91">
        <v>2016</v>
      </c>
      <c r="L75" s="101" t="s">
        <v>1268</v>
      </c>
      <c r="M75" s="102" t="s">
        <v>1727</v>
      </c>
      <c r="N75" s="102"/>
      <c r="O75" s="102">
        <v>2016</v>
      </c>
      <c r="P75" s="102"/>
      <c r="Q75" s="102"/>
    </row>
    <row r="76" spans="1:17" s="292" customFormat="1" ht="47.25" hidden="1" outlineLevel="1" x14ac:dyDescent="0.25">
      <c r="A76" s="294">
        <v>7</v>
      </c>
      <c r="B76" s="171" t="s">
        <v>1442</v>
      </c>
      <c r="C76" s="171" t="s">
        <v>696</v>
      </c>
      <c r="D76" s="98">
        <f t="shared" si="12"/>
        <v>950</v>
      </c>
      <c r="E76" s="96"/>
      <c r="F76" s="96"/>
      <c r="G76" s="98">
        <v>950</v>
      </c>
      <c r="H76" s="96"/>
      <c r="I76" s="96"/>
      <c r="J76" s="96">
        <f>1200*1.5</f>
        <v>1800</v>
      </c>
      <c r="K76" s="91">
        <v>2016</v>
      </c>
      <c r="L76" s="101"/>
      <c r="M76" s="102"/>
      <c r="N76" s="102"/>
      <c r="O76" s="102">
        <v>2016</v>
      </c>
      <c r="P76" s="102"/>
      <c r="Q76" s="102"/>
    </row>
    <row r="77" spans="1:17" s="292" customFormat="1" ht="47.25" hidden="1" outlineLevel="1" x14ac:dyDescent="0.25">
      <c r="A77" s="294">
        <v>8</v>
      </c>
      <c r="B77" s="171" t="s">
        <v>695</v>
      </c>
      <c r="C77" s="171" t="s">
        <v>694</v>
      </c>
      <c r="D77" s="98">
        <f t="shared" si="12"/>
        <v>600</v>
      </c>
      <c r="E77" s="96"/>
      <c r="F77" s="96"/>
      <c r="G77" s="98">
        <v>600</v>
      </c>
      <c r="H77" s="96"/>
      <c r="I77" s="96"/>
      <c r="J77" s="96">
        <f>1200*1.5</f>
        <v>1800</v>
      </c>
      <c r="K77" s="91">
        <v>2012</v>
      </c>
      <c r="L77" s="102"/>
      <c r="M77" s="102" t="s">
        <v>1728</v>
      </c>
      <c r="N77" s="102"/>
      <c r="O77" s="102"/>
      <c r="P77" s="102"/>
      <c r="Q77" s="102"/>
    </row>
    <row r="78" spans="1:17" s="292" customFormat="1" ht="31.5" hidden="1" outlineLevel="1" x14ac:dyDescent="0.25">
      <c r="A78" s="294">
        <v>9</v>
      </c>
      <c r="B78" s="171" t="s">
        <v>693</v>
      </c>
      <c r="C78" s="171" t="s">
        <v>692</v>
      </c>
      <c r="D78" s="98">
        <f t="shared" si="12"/>
        <v>500</v>
      </c>
      <c r="E78" s="96"/>
      <c r="F78" s="96"/>
      <c r="G78" s="98">
        <v>500</v>
      </c>
      <c r="H78" s="96"/>
      <c r="I78" s="96"/>
      <c r="J78" s="96"/>
      <c r="K78" s="91">
        <v>2015</v>
      </c>
      <c r="L78" s="102"/>
      <c r="M78" s="101" t="s">
        <v>1312</v>
      </c>
      <c r="N78" s="102"/>
      <c r="O78" s="102"/>
      <c r="P78" s="102"/>
      <c r="Q78" s="102"/>
    </row>
    <row r="79" spans="1:17" s="292" customFormat="1" ht="47.25" hidden="1" outlineLevel="1" x14ac:dyDescent="0.25">
      <c r="A79" s="294">
        <v>10</v>
      </c>
      <c r="B79" s="171" t="s">
        <v>691</v>
      </c>
      <c r="C79" s="171" t="s">
        <v>687</v>
      </c>
      <c r="D79" s="98">
        <f t="shared" si="12"/>
        <v>990</v>
      </c>
      <c r="E79" s="98"/>
      <c r="F79" s="98"/>
      <c r="G79" s="98">
        <v>990</v>
      </c>
      <c r="H79" s="98"/>
      <c r="I79" s="98"/>
      <c r="J79" s="96" t="s">
        <v>690</v>
      </c>
      <c r="K79" s="91">
        <v>2012</v>
      </c>
      <c r="L79" s="102"/>
      <c r="M79" s="101" t="s">
        <v>1313</v>
      </c>
      <c r="N79" s="102"/>
      <c r="O79" s="102"/>
      <c r="P79" s="295"/>
      <c r="Q79" s="295"/>
    </row>
    <row r="80" spans="1:17" s="292" customFormat="1" ht="51" hidden="1" outlineLevel="1" x14ac:dyDescent="0.25">
      <c r="A80" s="294">
        <v>11</v>
      </c>
      <c r="B80" s="171" t="s">
        <v>283</v>
      </c>
      <c r="C80" s="171" t="s">
        <v>687</v>
      </c>
      <c r="D80" s="98">
        <f t="shared" si="12"/>
        <v>1200</v>
      </c>
      <c r="E80" s="296"/>
      <c r="F80" s="296"/>
      <c r="G80" s="98">
        <v>1200</v>
      </c>
      <c r="H80" s="296"/>
      <c r="I80" s="296"/>
      <c r="J80" s="96" t="s">
        <v>689</v>
      </c>
      <c r="K80" s="91">
        <v>2013</v>
      </c>
      <c r="L80" s="102" t="s">
        <v>1285</v>
      </c>
      <c r="M80" s="102"/>
      <c r="N80" s="102"/>
      <c r="O80" s="102"/>
      <c r="P80" s="297"/>
      <c r="Q80" s="297"/>
    </row>
    <row r="81" spans="1:18" s="292" customFormat="1" ht="42" hidden="1" customHeight="1" outlineLevel="1" x14ac:dyDescent="0.25">
      <c r="A81" s="294">
        <v>12</v>
      </c>
      <c r="B81" s="171" t="s">
        <v>688</v>
      </c>
      <c r="C81" s="171" t="s">
        <v>687</v>
      </c>
      <c r="D81" s="98">
        <f t="shared" si="12"/>
        <v>350</v>
      </c>
      <c r="E81" s="98"/>
      <c r="F81" s="96"/>
      <c r="G81" s="98">
        <v>350</v>
      </c>
      <c r="H81" s="96"/>
      <c r="I81" s="96"/>
      <c r="J81" s="96"/>
      <c r="K81" s="91">
        <v>2014</v>
      </c>
      <c r="L81" s="101"/>
      <c r="M81" s="101" t="s">
        <v>1314</v>
      </c>
      <c r="N81" s="295"/>
      <c r="O81" s="102"/>
      <c r="P81" s="295"/>
      <c r="Q81" s="295"/>
    </row>
    <row r="82" spans="1:18" s="292" customFormat="1" ht="31.5" hidden="1" outlineLevel="1" x14ac:dyDescent="0.25">
      <c r="A82" s="294">
        <v>13</v>
      </c>
      <c r="B82" s="171" t="s">
        <v>686</v>
      </c>
      <c r="C82" s="171" t="s">
        <v>685</v>
      </c>
      <c r="D82" s="98">
        <f t="shared" si="12"/>
        <v>500</v>
      </c>
      <c r="E82" s="98"/>
      <c r="F82" s="96"/>
      <c r="G82" s="98">
        <v>500</v>
      </c>
      <c r="H82" s="96"/>
      <c r="I82" s="96"/>
      <c r="J82" s="96">
        <v>780</v>
      </c>
      <c r="K82" s="298">
        <v>2014</v>
      </c>
      <c r="L82" s="102"/>
      <c r="M82" s="101" t="s">
        <v>1315</v>
      </c>
      <c r="N82" s="295"/>
      <c r="O82" s="299"/>
      <c r="P82" s="295"/>
      <c r="Q82" s="295"/>
    </row>
    <row r="83" spans="1:18" s="292" customFormat="1" ht="38.25" hidden="1" outlineLevel="1" x14ac:dyDescent="0.25">
      <c r="A83" s="294">
        <v>14</v>
      </c>
      <c r="B83" s="171" t="s">
        <v>684</v>
      </c>
      <c r="C83" s="171" t="s">
        <v>683</v>
      </c>
      <c r="D83" s="98">
        <f t="shared" si="12"/>
        <v>1800</v>
      </c>
      <c r="E83" s="96"/>
      <c r="F83" s="96"/>
      <c r="G83" s="98">
        <v>1800</v>
      </c>
      <c r="H83" s="96"/>
      <c r="I83" s="96"/>
      <c r="J83" s="96" t="s">
        <v>682</v>
      </c>
      <c r="K83" s="91">
        <v>2014</v>
      </c>
      <c r="L83" s="102" t="s">
        <v>1295</v>
      </c>
      <c r="M83" s="102"/>
      <c r="N83" s="102"/>
      <c r="O83" s="102"/>
      <c r="P83" s="102"/>
      <c r="Q83" s="102"/>
    </row>
    <row r="84" spans="1:18" s="292" customFormat="1" ht="47.25" hidden="1" outlineLevel="1" x14ac:dyDescent="0.25">
      <c r="A84" s="294">
        <v>15</v>
      </c>
      <c r="B84" s="171" t="s">
        <v>681</v>
      </c>
      <c r="C84" s="171" t="s">
        <v>680</v>
      </c>
      <c r="D84" s="98">
        <f t="shared" si="12"/>
        <v>990</v>
      </c>
      <c r="E84" s="96"/>
      <c r="F84" s="96"/>
      <c r="G84" s="98">
        <v>990</v>
      </c>
      <c r="H84" s="96"/>
      <c r="I84" s="96"/>
      <c r="J84" s="96" t="s">
        <v>1610</v>
      </c>
      <c r="K84" s="91">
        <v>2015</v>
      </c>
      <c r="L84" s="101"/>
      <c r="M84" s="101" t="s">
        <v>1316</v>
      </c>
      <c r="N84" s="102"/>
      <c r="O84" s="102"/>
      <c r="P84" s="102"/>
      <c r="Q84" s="102"/>
    </row>
    <row r="85" spans="1:18" s="292" customFormat="1" ht="47.25" hidden="1" outlineLevel="1" x14ac:dyDescent="0.25">
      <c r="A85" s="294">
        <v>16</v>
      </c>
      <c r="B85" s="171" t="s">
        <v>679</v>
      </c>
      <c r="C85" s="171" t="s">
        <v>678</v>
      </c>
      <c r="D85" s="98">
        <f t="shared" si="12"/>
        <v>610</v>
      </c>
      <c r="E85" s="96">
        <v>600</v>
      </c>
      <c r="F85" s="96">
        <v>10</v>
      </c>
      <c r="G85" s="96">
        <v>0</v>
      </c>
      <c r="H85" s="96">
        <v>0</v>
      </c>
      <c r="I85" s="96">
        <v>0</v>
      </c>
      <c r="J85" s="96" t="s">
        <v>677</v>
      </c>
      <c r="K85" s="300">
        <v>2016</v>
      </c>
      <c r="L85" s="102" t="s">
        <v>1269</v>
      </c>
      <c r="M85" s="102"/>
      <c r="N85" s="102"/>
      <c r="O85" s="102"/>
      <c r="P85" s="102"/>
      <c r="Q85" s="102"/>
    </row>
    <row r="86" spans="1:18" s="292" customFormat="1" ht="47.25" hidden="1" outlineLevel="1" x14ac:dyDescent="0.25">
      <c r="A86" s="294">
        <v>17</v>
      </c>
      <c r="B86" s="171" t="s">
        <v>676</v>
      </c>
      <c r="C86" s="171" t="s">
        <v>675</v>
      </c>
      <c r="D86" s="98">
        <f t="shared" si="12"/>
        <v>1200</v>
      </c>
      <c r="E86" s="96"/>
      <c r="F86" s="96"/>
      <c r="G86" s="98">
        <v>1200</v>
      </c>
      <c r="H86" s="96"/>
      <c r="I86" s="96"/>
      <c r="J86" s="96">
        <v>2200</v>
      </c>
      <c r="K86" s="298">
        <v>2016</v>
      </c>
      <c r="L86" s="102" t="s">
        <v>674</v>
      </c>
      <c r="M86" s="102"/>
      <c r="N86" s="102"/>
      <c r="O86" s="299"/>
      <c r="P86" s="102"/>
      <c r="Q86" s="102"/>
    </row>
    <row r="87" spans="1:18" s="292" customFormat="1" ht="51" hidden="1" outlineLevel="1" x14ac:dyDescent="0.25">
      <c r="A87" s="294">
        <v>18</v>
      </c>
      <c r="B87" s="171" t="s">
        <v>673</v>
      </c>
      <c r="C87" s="171" t="s">
        <v>670</v>
      </c>
      <c r="D87" s="98">
        <f t="shared" si="12"/>
        <v>519</v>
      </c>
      <c r="E87" s="96">
        <v>515</v>
      </c>
      <c r="F87" s="96">
        <v>4</v>
      </c>
      <c r="G87" s="96">
        <v>0</v>
      </c>
      <c r="H87" s="96">
        <v>0</v>
      </c>
      <c r="I87" s="96">
        <v>0</v>
      </c>
      <c r="J87" s="96"/>
      <c r="K87" s="91">
        <v>2016</v>
      </c>
      <c r="L87" s="102" t="s">
        <v>672</v>
      </c>
      <c r="M87" s="102"/>
      <c r="N87" s="102"/>
      <c r="O87" s="102"/>
      <c r="P87" s="102"/>
      <c r="Q87" s="102"/>
    </row>
    <row r="88" spans="1:18" s="292" customFormat="1" ht="38.25" hidden="1" outlineLevel="1" x14ac:dyDescent="0.25">
      <c r="A88" s="294">
        <v>19</v>
      </c>
      <c r="B88" s="171" t="s">
        <v>671</v>
      </c>
      <c r="C88" s="171" t="s">
        <v>670</v>
      </c>
      <c r="D88" s="98">
        <f t="shared" si="12"/>
        <v>1200</v>
      </c>
      <c r="E88" s="96"/>
      <c r="F88" s="96"/>
      <c r="G88" s="98">
        <v>1200</v>
      </c>
      <c r="H88" s="96"/>
      <c r="I88" s="96"/>
      <c r="J88" s="98"/>
      <c r="K88" s="294">
        <v>2015</v>
      </c>
      <c r="L88" s="101" t="s">
        <v>1270</v>
      </c>
      <c r="M88" s="295"/>
      <c r="N88" s="295"/>
      <c r="O88" s="295"/>
      <c r="P88" s="102"/>
      <c r="Q88" s="102"/>
    </row>
    <row r="89" spans="1:18" s="292" customFormat="1" ht="47.25" hidden="1" outlineLevel="1" x14ac:dyDescent="0.25">
      <c r="A89" s="294">
        <v>20</v>
      </c>
      <c r="B89" s="171" t="s">
        <v>669</v>
      </c>
      <c r="C89" s="171" t="s">
        <v>668</v>
      </c>
      <c r="D89" s="98">
        <f t="shared" si="12"/>
        <v>1200</v>
      </c>
      <c r="E89" s="96"/>
      <c r="F89" s="96"/>
      <c r="G89" s="98">
        <v>1200</v>
      </c>
      <c r="H89" s="96"/>
      <c r="I89" s="96"/>
      <c r="J89" s="96">
        <v>1400</v>
      </c>
      <c r="K89" s="91">
        <v>2015</v>
      </c>
      <c r="L89" s="295" t="s">
        <v>1271</v>
      </c>
      <c r="M89" s="102"/>
      <c r="N89" s="102"/>
      <c r="O89" s="102"/>
      <c r="P89" s="102"/>
      <c r="Q89" s="102"/>
    </row>
    <row r="90" spans="1:18" s="292" customFormat="1" ht="35.1" customHeight="1" collapsed="1" x14ac:dyDescent="0.25">
      <c r="A90" s="371" t="s">
        <v>56</v>
      </c>
      <c r="B90" s="372" t="s">
        <v>50</v>
      </c>
      <c r="C90" s="371">
        <v>4</v>
      </c>
      <c r="D90" s="373">
        <f t="shared" si="12"/>
        <v>2700</v>
      </c>
      <c r="E90" s="373">
        <f t="shared" ref="E90:J90" si="13">SUM(E91:E94)</f>
        <v>0</v>
      </c>
      <c r="F90" s="373">
        <f t="shared" si="13"/>
        <v>0</v>
      </c>
      <c r="G90" s="373">
        <f t="shared" si="13"/>
        <v>2700</v>
      </c>
      <c r="H90" s="373">
        <f t="shared" si="13"/>
        <v>0</v>
      </c>
      <c r="I90" s="373">
        <f t="shared" si="13"/>
        <v>0</v>
      </c>
      <c r="J90" s="373">
        <f t="shared" si="13"/>
        <v>3400</v>
      </c>
      <c r="K90" s="371"/>
      <c r="L90" s="374">
        <f>COUNTA(L91:L94)</f>
        <v>0</v>
      </c>
      <c r="M90" s="374">
        <f t="shared" ref="M90:N90" si="14">COUNTA(M91:M94)</f>
        <v>3</v>
      </c>
      <c r="N90" s="374">
        <f t="shared" si="14"/>
        <v>1</v>
      </c>
      <c r="O90" s="374"/>
      <c r="P90" s="374"/>
      <c r="Q90" s="374"/>
    </row>
    <row r="91" spans="1:18" s="292" customFormat="1" ht="31.5" hidden="1" outlineLevel="1" x14ac:dyDescent="0.25">
      <c r="A91" s="162">
        <v>1</v>
      </c>
      <c r="B91" s="163" t="s">
        <v>667</v>
      </c>
      <c r="C91" s="163" t="s">
        <v>666</v>
      </c>
      <c r="D91" s="98">
        <f t="shared" si="12"/>
        <v>500</v>
      </c>
      <c r="E91" s="98"/>
      <c r="F91" s="98"/>
      <c r="G91" s="98">
        <v>500</v>
      </c>
      <c r="H91" s="98"/>
      <c r="I91" s="98"/>
      <c r="J91" s="98">
        <v>650</v>
      </c>
      <c r="K91" s="164">
        <v>2013</v>
      </c>
      <c r="L91" s="103"/>
      <c r="M91" s="103"/>
      <c r="N91" s="103" t="s">
        <v>287</v>
      </c>
      <c r="O91" s="103" t="s">
        <v>660</v>
      </c>
      <c r="P91" s="103" t="s">
        <v>401</v>
      </c>
      <c r="Q91" s="103"/>
      <c r="R91" s="103" t="s">
        <v>1760</v>
      </c>
    </row>
    <row r="92" spans="1:18" s="292" customFormat="1" ht="51" hidden="1" outlineLevel="1" x14ac:dyDescent="0.25">
      <c r="A92" s="162">
        <v>2</v>
      </c>
      <c r="B92" s="163" t="s">
        <v>1611</v>
      </c>
      <c r="C92" s="163" t="s">
        <v>665</v>
      </c>
      <c r="D92" s="98">
        <f t="shared" si="12"/>
        <v>500</v>
      </c>
      <c r="E92" s="98"/>
      <c r="F92" s="98"/>
      <c r="G92" s="98">
        <v>500</v>
      </c>
      <c r="H92" s="98"/>
      <c r="I92" s="98"/>
      <c r="J92" s="98">
        <v>600</v>
      </c>
      <c r="K92" s="164">
        <v>2013</v>
      </c>
      <c r="L92" s="103"/>
      <c r="M92" s="103" t="s">
        <v>1443</v>
      </c>
      <c r="N92" s="103"/>
      <c r="O92" s="103" t="s">
        <v>660</v>
      </c>
      <c r="P92" s="103" t="s">
        <v>401</v>
      </c>
      <c r="Q92" s="103"/>
    </row>
    <row r="93" spans="1:18" s="292" customFormat="1" ht="31.5" hidden="1" outlineLevel="1" x14ac:dyDescent="0.25">
      <c r="A93" s="162">
        <v>3</v>
      </c>
      <c r="B93" s="163" t="s">
        <v>664</v>
      </c>
      <c r="C93" s="163" t="s">
        <v>663</v>
      </c>
      <c r="D93" s="98">
        <f t="shared" si="12"/>
        <v>1200</v>
      </c>
      <c r="E93" s="98"/>
      <c r="F93" s="98"/>
      <c r="G93" s="98">
        <v>1200</v>
      </c>
      <c r="H93" s="98"/>
      <c r="I93" s="98"/>
      <c r="J93" s="98">
        <v>1500</v>
      </c>
      <c r="K93" s="164">
        <v>2013</v>
      </c>
      <c r="L93" s="103"/>
      <c r="M93" s="103" t="s">
        <v>1760</v>
      </c>
      <c r="N93" s="103"/>
      <c r="O93" s="103" t="s">
        <v>660</v>
      </c>
      <c r="P93" s="103" t="s">
        <v>401</v>
      </c>
      <c r="Q93" s="103"/>
    </row>
    <row r="94" spans="1:18" s="292" customFormat="1" ht="31.5" hidden="1" outlineLevel="1" x14ac:dyDescent="0.25">
      <c r="A94" s="162">
        <v>4</v>
      </c>
      <c r="B94" s="163" t="s">
        <v>662</v>
      </c>
      <c r="C94" s="163" t="s">
        <v>661</v>
      </c>
      <c r="D94" s="98">
        <f t="shared" si="12"/>
        <v>500</v>
      </c>
      <c r="E94" s="98"/>
      <c r="F94" s="98"/>
      <c r="G94" s="98">
        <v>500</v>
      </c>
      <c r="H94" s="98"/>
      <c r="I94" s="98"/>
      <c r="J94" s="98">
        <v>650</v>
      </c>
      <c r="K94" s="164">
        <v>2016</v>
      </c>
      <c r="L94" s="103"/>
      <c r="M94" s="103" t="s">
        <v>1760</v>
      </c>
      <c r="N94" s="103"/>
      <c r="O94" s="103" t="s">
        <v>660</v>
      </c>
      <c r="P94" s="103" t="s">
        <v>401</v>
      </c>
      <c r="Q94" s="103"/>
    </row>
    <row r="95" spans="1:18" s="292" customFormat="1" ht="35.1" customHeight="1" collapsed="1" x14ac:dyDescent="0.25">
      <c r="A95" s="371" t="s">
        <v>57</v>
      </c>
      <c r="B95" s="372" t="s">
        <v>659</v>
      </c>
      <c r="C95" s="371">
        <v>35</v>
      </c>
      <c r="D95" s="373">
        <f>SUM(E95:G95)</f>
        <v>32533</v>
      </c>
      <c r="E95" s="373">
        <f t="shared" ref="E95:J95" si="15">SUM(E96:E129)</f>
        <v>2290</v>
      </c>
      <c r="F95" s="373">
        <f t="shared" si="15"/>
        <v>43</v>
      </c>
      <c r="G95" s="373">
        <f t="shared" si="15"/>
        <v>30200</v>
      </c>
      <c r="H95" s="373">
        <f t="shared" si="15"/>
        <v>0</v>
      </c>
      <c r="I95" s="373">
        <f t="shared" si="15"/>
        <v>0</v>
      </c>
      <c r="J95" s="373">
        <f t="shared" si="15"/>
        <v>62750</v>
      </c>
      <c r="K95" s="371"/>
      <c r="L95" s="374">
        <f>COUNTA(L96:L130)</f>
        <v>16</v>
      </c>
      <c r="M95" s="374">
        <f t="shared" ref="M95:N95" si="16">COUNTA(M96:M130)</f>
        <v>19</v>
      </c>
      <c r="N95" s="374">
        <f t="shared" si="16"/>
        <v>0</v>
      </c>
      <c r="O95" s="374"/>
      <c r="P95" s="374"/>
      <c r="Q95" s="374"/>
    </row>
    <row r="96" spans="1:18" s="292" customFormat="1" ht="47.25" hidden="1" outlineLevel="1" x14ac:dyDescent="0.25">
      <c r="A96" s="91">
        <v>1</v>
      </c>
      <c r="B96" s="52" t="s">
        <v>658</v>
      </c>
      <c r="C96" s="52" t="s">
        <v>657</v>
      </c>
      <c r="D96" s="98">
        <f t="shared" ref="D96:D108" si="17">E96+F96+G96</f>
        <v>500</v>
      </c>
      <c r="E96" s="96"/>
      <c r="F96" s="96"/>
      <c r="G96" s="96">
        <v>500</v>
      </c>
      <c r="H96" s="96"/>
      <c r="I96" s="96"/>
      <c r="J96" s="96">
        <v>750</v>
      </c>
      <c r="K96" s="91">
        <v>2013</v>
      </c>
      <c r="L96" s="102"/>
      <c r="M96" s="102" t="s">
        <v>1804</v>
      </c>
      <c r="N96" s="102"/>
      <c r="O96" s="102"/>
      <c r="P96" s="102" t="s">
        <v>562</v>
      </c>
      <c r="Q96" s="102"/>
    </row>
    <row r="97" spans="1:17" s="292" customFormat="1" ht="47.25" hidden="1" outlineLevel="1" x14ac:dyDescent="0.25">
      <c r="A97" s="91">
        <v>2</v>
      </c>
      <c r="B97" s="52" t="s">
        <v>656</v>
      </c>
      <c r="C97" s="52" t="s">
        <v>638</v>
      </c>
      <c r="D97" s="98">
        <f t="shared" si="17"/>
        <v>1200</v>
      </c>
      <c r="E97" s="96"/>
      <c r="F97" s="96"/>
      <c r="G97" s="96">
        <v>1200</v>
      </c>
      <c r="H97" s="96"/>
      <c r="I97" s="96"/>
      <c r="J97" s="96">
        <v>1500</v>
      </c>
      <c r="K97" s="91">
        <v>2012</v>
      </c>
      <c r="L97" s="102"/>
      <c r="M97" s="398" t="s">
        <v>1805</v>
      </c>
      <c r="N97" s="102"/>
      <c r="O97" s="102"/>
      <c r="P97" s="102" t="s">
        <v>552</v>
      </c>
      <c r="Q97" s="102"/>
    </row>
    <row r="98" spans="1:17" s="292" customFormat="1" ht="47.25" hidden="1" outlineLevel="1" x14ac:dyDescent="0.25">
      <c r="A98" s="91">
        <v>3</v>
      </c>
      <c r="B98" s="52" t="s">
        <v>655</v>
      </c>
      <c r="C98" s="52" t="s">
        <v>637</v>
      </c>
      <c r="D98" s="98">
        <f t="shared" si="17"/>
        <v>1200</v>
      </c>
      <c r="E98" s="96"/>
      <c r="F98" s="96"/>
      <c r="G98" s="96">
        <v>1200</v>
      </c>
      <c r="H98" s="96"/>
      <c r="I98" s="96"/>
      <c r="J98" s="96">
        <v>1500</v>
      </c>
      <c r="K98" s="91">
        <v>2012</v>
      </c>
      <c r="L98" s="102" t="s">
        <v>1806</v>
      </c>
      <c r="M98" s="102"/>
      <c r="N98" s="102"/>
      <c r="O98" s="102"/>
      <c r="P98" s="102" t="s">
        <v>552</v>
      </c>
      <c r="Q98" s="102"/>
    </row>
    <row r="99" spans="1:17" s="292" customFormat="1" ht="47.25" hidden="1" outlineLevel="1" x14ac:dyDescent="0.25">
      <c r="A99" s="91">
        <v>4</v>
      </c>
      <c r="B99" s="52" t="s">
        <v>654</v>
      </c>
      <c r="C99" s="52" t="s">
        <v>653</v>
      </c>
      <c r="D99" s="98">
        <f t="shared" si="17"/>
        <v>500</v>
      </c>
      <c r="E99" s="96"/>
      <c r="F99" s="96"/>
      <c r="G99" s="96">
        <v>500</v>
      </c>
      <c r="H99" s="96"/>
      <c r="I99" s="96"/>
      <c r="J99" s="96">
        <v>750</v>
      </c>
      <c r="K99" s="91">
        <v>2012</v>
      </c>
      <c r="L99" s="102"/>
      <c r="M99" s="102" t="s">
        <v>1760</v>
      </c>
      <c r="N99" s="102"/>
      <c r="O99" s="102"/>
      <c r="P99" s="102" t="s">
        <v>552</v>
      </c>
      <c r="Q99" s="102"/>
    </row>
    <row r="100" spans="1:17" s="292" customFormat="1" ht="47.25" hidden="1" outlineLevel="1" x14ac:dyDescent="0.25">
      <c r="A100" s="91">
        <v>5</v>
      </c>
      <c r="B100" s="52" t="s">
        <v>652</v>
      </c>
      <c r="C100" s="52" t="s">
        <v>651</v>
      </c>
      <c r="D100" s="98">
        <f t="shared" si="17"/>
        <v>1200</v>
      </c>
      <c r="E100" s="96"/>
      <c r="F100" s="96"/>
      <c r="G100" s="96">
        <v>1200</v>
      </c>
      <c r="H100" s="96"/>
      <c r="I100" s="96"/>
      <c r="J100" s="96">
        <v>1500</v>
      </c>
      <c r="K100" s="91">
        <v>2014</v>
      </c>
      <c r="L100" s="101" t="s">
        <v>1293</v>
      </c>
      <c r="M100" s="102"/>
      <c r="N100" s="102"/>
      <c r="O100" s="102"/>
      <c r="P100" s="102" t="s">
        <v>552</v>
      </c>
      <c r="Q100" s="102"/>
    </row>
    <row r="101" spans="1:17" s="292" customFormat="1" ht="47.25" hidden="1" outlineLevel="1" x14ac:dyDescent="0.25">
      <c r="A101" s="91">
        <v>6</v>
      </c>
      <c r="B101" s="52" t="s">
        <v>650</v>
      </c>
      <c r="C101" s="52" t="s">
        <v>649</v>
      </c>
      <c r="D101" s="98">
        <f t="shared" si="17"/>
        <v>1200</v>
      </c>
      <c r="E101" s="96"/>
      <c r="F101" s="96"/>
      <c r="G101" s="96">
        <v>1200</v>
      </c>
      <c r="H101" s="96"/>
      <c r="I101" s="96"/>
      <c r="J101" s="96">
        <v>1500</v>
      </c>
      <c r="K101" s="91">
        <v>2014</v>
      </c>
      <c r="L101" s="101" t="s">
        <v>1292</v>
      </c>
      <c r="M101" s="102"/>
      <c r="N101" s="102"/>
      <c r="O101" s="102"/>
      <c r="P101" s="102" t="s">
        <v>552</v>
      </c>
      <c r="Q101" s="102"/>
    </row>
    <row r="102" spans="1:17" s="292" customFormat="1" ht="47.25" hidden="1" outlineLevel="1" x14ac:dyDescent="0.25">
      <c r="A102" s="91">
        <v>7</v>
      </c>
      <c r="B102" s="52" t="s">
        <v>648</v>
      </c>
      <c r="C102" s="52" t="s">
        <v>647</v>
      </c>
      <c r="D102" s="98">
        <f t="shared" si="17"/>
        <v>1200</v>
      </c>
      <c r="E102" s="96"/>
      <c r="F102" s="96"/>
      <c r="G102" s="96">
        <v>1200</v>
      </c>
      <c r="H102" s="96"/>
      <c r="I102" s="96"/>
      <c r="J102" s="96">
        <v>1500</v>
      </c>
      <c r="K102" s="91">
        <v>2014</v>
      </c>
      <c r="L102" s="397" t="s">
        <v>1807</v>
      </c>
      <c r="M102" s="102"/>
      <c r="N102" s="102"/>
      <c r="O102" s="102"/>
      <c r="P102" s="102" t="s">
        <v>552</v>
      </c>
      <c r="Q102" s="102"/>
    </row>
    <row r="103" spans="1:17" s="292" customFormat="1" ht="47.25" hidden="1" outlineLevel="1" x14ac:dyDescent="0.25">
      <c r="A103" s="91">
        <v>8</v>
      </c>
      <c r="B103" s="52" t="s">
        <v>646</v>
      </c>
      <c r="C103" s="52" t="s">
        <v>645</v>
      </c>
      <c r="D103" s="98">
        <f t="shared" si="17"/>
        <v>1200</v>
      </c>
      <c r="E103" s="96"/>
      <c r="F103" s="96"/>
      <c r="G103" s="96">
        <v>1200</v>
      </c>
      <c r="H103" s="96"/>
      <c r="I103" s="96"/>
      <c r="J103" s="96">
        <v>1500</v>
      </c>
      <c r="K103" s="91">
        <v>2014</v>
      </c>
      <c r="L103" s="101" t="s">
        <v>1294</v>
      </c>
      <c r="M103" s="102"/>
      <c r="N103" s="102"/>
      <c r="O103" s="102"/>
      <c r="P103" s="102" t="s">
        <v>552</v>
      </c>
      <c r="Q103" s="102"/>
    </row>
    <row r="104" spans="1:17" s="292" customFormat="1" ht="47.25" hidden="1" outlineLevel="1" x14ac:dyDescent="0.25">
      <c r="A104" s="91">
        <v>9</v>
      </c>
      <c r="B104" s="52" t="s">
        <v>644</v>
      </c>
      <c r="C104" s="52" t="s">
        <v>643</v>
      </c>
      <c r="D104" s="98">
        <f t="shared" si="17"/>
        <v>1200</v>
      </c>
      <c r="E104" s="96"/>
      <c r="F104" s="96"/>
      <c r="G104" s="96">
        <v>1200</v>
      </c>
      <c r="H104" s="96"/>
      <c r="I104" s="96"/>
      <c r="J104" s="96">
        <v>1500</v>
      </c>
      <c r="K104" s="91">
        <v>2014</v>
      </c>
      <c r="L104" s="101" t="s">
        <v>1290</v>
      </c>
      <c r="M104" s="102"/>
      <c r="N104" s="102"/>
      <c r="O104" s="102"/>
      <c r="P104" s="102" t="s">
        <v>552</v>
      </c>
      <c r="Q104" s="102"/>
    </row>
    <row r="105" spans="1:17" s="292" customFormat="1" ht="47.25" hidden="1" outlineLevel="1" x14ac:dyDescent="0.25">
      <c r="A105" s="91">
        <v>10</v>
      </c>
      <c r="B105" s="52" t="s">
        <v>642</v>
      </c>
      <c r="C105" s="52" t="s">
        <v>641</v>
      </c>
      <c r="D105" s="98">
        <f t="shared" si="17"/>
        <v>500</v>
      </c>
      <c r="E105" s="96"/>
      <c r="F105" s="96"/>
      <c r="G105" s="96">
        <v>500</v>
      </c>
      <c r="H105" s="96"/>
      <c r="I105" s="96"/>
      <c r="J105" s="96">
        <v>750</v>
      </c>
      <c r="K105" s="91">
        <v>2016</v>
      </c>
      <c r="L105" s="102"/>
      <c r="M105" s="102" t="s">
        <v>792</v>
      </c>
      <c r="N105" s="102"/>
      <c r="O105" s="102"/>
      <c r="P105" s="102" t="s">
        <v>552</v>
      </c>
      <c r="Q105" s="102"/>
    </row>
    <row r="106" spans="1:17" s="292" customFormat="1" ht="47.25" hidden="1" outlineLevel="1" x14ac:dyDescent="0.25">
      <c r="A106" s="91">
        <v>11</v>
      </c>
      <c r="B106" s="52" t="s">
        <v>640</v>
      </c>
      <c r="C106" s="52" t="s">
        <v>637</v>
      </c>
      <c r="D106" s="98">
        <f t="shared" si="17"/>
        <v>1500</v>
      </c>
      <c r="E106" s="96"/>
      <c r="F106" s="96"/>
      <c r="G106" s="96">
        <v>1500</v>
      </c>
      <c r="H106" s="96"/>
      <c r="I106" s="96"/>
      <c r="J106" s="96">
        <v>1500</v>
      </c>
      <c r="K106" s="91">
        <v>2016</v>
      </c>
      <c r="L106" s="104" t="s">
        <v>1287</v>
      </c>
      <c r="M106" s="102"/>
      <c r="N106" s="102"/>
      <c r="O106" s="102"/>
      <c r="P106" s="102" t="s">
        <v>552</v>
      </c>
      <c r="Q106" s="102"/>
    </row>
    <row r="107" spans="1:17" s="292" customFormat="1" ht="47.25" hidden="1" outlineLevel="1" x14ac:dyDescent="0.25">
      <c r="A107" s="91">
        <v>12</v>
      </c>
      <c r="B107" s="52" t="s">
        <v>639</v>
      </c>
      <c r="C107" s="52" t="s">
        <v>638</v>
      </c>
      <c r="D107" s="98">
        <f t="shared" si="17"/>
        <v>1200</v>
      </c>
      <c r="E107" s="96"/>
      <c r="F107" s="96"/>
      <c r="G107" s="96">
        <v>1200</v>
      </c>
      <c r="H107" s="96"/>
      <c r="I107" s="96"/>
      <c r="J107" s="96">
        <v>1500</v>
      </c>
      <c r="K107" s="300">
        <v>2015</v>
      </c>
      <c r="L107" s="399" t="s">
        <v>1808</v>
      </c>
      <c r="M107" s="102"/>
      <c r="N107" s="400"/>
      <c r="O107" s="102"/>
      <c r="P107" s="102" t="s">
        <v>552</v>
      </c>
      <c r="Q107" s="102"/>
    </row>
    <row r="108" spans="1:17" s="385" customFormat="1" ht="47.25" hidden="1" outlineLevel="1" x14ac:dyDescent="0.25">
      <c r="A108" s="378">
        <v>13</v>
      </c>
      <c r="B108" s="387" t="s">
        <v>1702</v>
      </c>
      <c r="C108" s="379" t="s">
        <v>1701</v>
      </c>
      <c r="D108" s="380">
        <f t="shared" si="17"/>
        <v>425</v>
      </c>
      <c r="E108" s="381">
        <v>420</v>
      </c>
      <c r="F108" s="381">
        <v>5</v>
      </c>
      <c r="G108" s="381"/>
      <c r="H108" s="381"/>
      <c r="I108" s="381"/>
      <c r="J108" s="381">
        <v>4500</v>
      </c>
      <c r="K108" s="382">
        <v>2016</v>
      </c>
      <c r="L108" s="386" t="s">
        <v>1809</v>
      </c>
      <c r="M108" s="383"/>
      <c r="N108" s="384"/>
      <c r="O108" s="384"/>
      <c r="P108" s="384" t="s">
        <v>552</v>
      </c>
      <c r="Q108" s="384"/>
    </row>
    <row r="109" spans="1:17" s="292" customFormat="1" ht="47.25" hidden="1" outlineLevel="1" x14ac:dyDescent="0.25">
      <c r="A109" s="91">
        <v>14</v>
      </c>
      <c r="B109" s="52" t="s">
        <v>636</v>
      </c>
      <c r="C109" s="52" t="s">
        <v>635</v>
      </c>
      <c r="D109" s="98">
        <v>1200</v>
      </c>
      <c r="E109" s="96"/>
      <c r="F109" s="96"/>
      <c r="G109" s="96">
        <f t="shared" ref="G109:G119" si="18">D109</f>
        <v>1200</v>
      </c>
      <c r="H109" s="96"/>
      <c r="I109" s="96"/>
      <c r="J109" s="96">
        <v>1500</v>
      </c>
      <c r="K109" s="91">
        <v>2013</v>
      </c>
      <c r="L109" s="102"/>
      <c r="M109" s="102" t="s">
        <v>1810</v>
      </c>
      <c r="N109" s="102"/>
      <c r="O109" s="102"/>
      <c r="P109" s="102" t="s">
        <v>552</v>
      </c>
      <c r="Q109" s="102"/>
    </row>
    <row r="110" spans="1:17" s="292" customFormat="1" ht="47.25" hidden="1" outlineLevel="1" x14ac:dyDescent="0.25">
      <c r="A110" s="91">
        <v>15</v>
      </c>
      <c r="B110" s="52" t="s">
        <v>1811</v>
      </c>
      <c r="C110" s="52" t="s">
        <v>635</v>
      </c>
      <c r="D110" s="98">
        <v>500</v>
      </c>
      <c r="E110" s="96"/>
      <c r="F110" s="96"/>
      <c r="G110" s="96">
        <f t="shared" si="18"/>
        <v>500</v>
      </c>
      <c r="H110" s="96"/>
      <c r="I110" s="96"/>
      <c r="J110" s="96">
        <v>750</v>
      </c>
      <c r="K110" s="91">
        <v>2013</v>
      </c>
      <c r="L110" s="102"/>
      <c r="M110" s="102" t="s">
        <v>1812</v>
      </c>
      <c r="N110" s="102"/>
      <c r="O110" s="102"/>
      <c r="P110" s="102" t="s">
        <v>552</v>
      </c>
      <c r="Q110" s="102"/>
    </row>
    <row r="111" spans="1:17" s="385" customFormat="1" ht="47.25" hidden="1" outlineLevel="1" x14ac:dyDescent="0.25">
      <c r="A111" s="378">
        <v>16</v>
      </c>
      <c r="B111" s="379" t="s">
        <v>1813</v>
      </c>
      <c r="C111" s="379" t="s">
        <v>635</v>
      </c>
      <c r="D111" s="380">
        <v>500</v>
      </c>
      <c r="E111" s="381"/>
      <c r="F111" s="381"/>
      <c r="G111" s="381">
        <f t="shared" si="18"/>
        <v>500</v>
      </c>
      <c r="H111" s="381"/>
      <c r="I111" s="381"/>
      <c r="J111" s="381">
        <v>750</v>
      </c>
      <c r="K111" s="378">
        <v>2016</v>
      </c>
      <c r="L111" s="384"/>
      <c r="M111" s="384" t="s">
        <v>1815</v>
      </c>
      <c r="N111" s="384"/>
      <c r="O111" s="384"/>
      <c r="P111" s="384" t="s">
        <v>552</v>
      </c>
      <c r="Q111" s="384"/>
    </row>
    <row r="112" spans="1:17" s="385" customFormat="1" ht="47.25" hidden="1" outlineLevel="1" x14ac:dyDescent="0.25">
      <c r="A112" s="378">
        <v>17</v>
      </c>
      <c r="B112" s="379" t="s">
        <v>1814</v>
      </c>
      <c r="C112" s="379" t="s">
        <v>635</v>
      </c>
      <c r="D112" s="380">
        <v>500</v>
      </c>
      <c r="E112" s="381"/>
      <c r="F112" s="381"/>
      <c r="G112" s="381">
        <f t="shared" si="18"/>
        <v>500</v>
      </c>
      <c r="H112" s="381"/>
      <c r="I112" s="381"/>
      <c r="J112" s="381">
        <v>750</v>
      </c>
      <c r="K112" s="378">
        <v>2016</v>
      </c>
      <c r="L112" s="384"/>
      <c r="M112" s="384" t="s">
        <v>1816</v>
      </c>
      <c r="N112" s="384"/>
      <c r="O112" s="384"/>
      <c r="P112" s="384" t="s">
        <v>552</v>
      </c>
      <c r="Q112" s="384"/>
    </row>
    <row r="113" spans="1:17" s="292" customFormat="1" ht="31.5" hidden="1" outlineLevel="1" x14ac:dyDescent="0.25">
      <c r="A113" s="91">
        <v>18</v>
      </c>
      <c r="B113" s="52" t="s">
        <v>634</v>
      </c>
      <c r="C113" s="52" t="s">
        <v>622</v>
      </c>
      <c r="D113" s="98">
        <v>1200</v>
      </c>
      <c r="E113" s="96"/>
      <c r="F113" s="96"/>
      <c r="G113" s="96">
        <f t="shared" si="18"/>
        <v>1200</v>
      </c>
      <c r="H113" s="96"/>
      <c r="I113" s="96"/>
      <c r="J113" s="96">
        <v>1500</v>
      </c>
      <c r="K113" s="91">
        <v>2012</v>
      </c>
      <c r="L113" s="102"/>
      <c r="M113" s="102" t="s">
        <v>1817</v>
      </c>
      <c r="N113" s="102"/>
      <c r="O113" s="102"/>
      <c r="P113" s="102" t="s">
        <v>552</v>
      </c>
      <c r="Q113" s="102"/>
    </row>
    <row r="114" spans="1:17" s="292" customFormat="1" ht="31.5" hidden="1" outlineLevel="1" x14ac:dyDescent="0.25">
      <c r="A114" s="91">
        <v>19</v>
      </c>
      <c r="B114" s="52" t="s">
        <v>633</v>
      </c>
      <c r="C114" s="52" t="s">
        <v>622</v>
      </c>
      <c r="D114" s="96">
        <v>1200</v>
      </c>
      <c r="E114" s="96"/>
      <c r="F114" s="96"/>
      <c r="G114" s="96">
        <f t="shared" si="18"/>
        <v>1200</v>
      </c>
      <c r="H114" s="96"/>
      <c r="I114" s="96"/>
      <c r="J114" s="96">
        <v>1500</v>
      </c>
      <c r="K114" s="91">
        <v>2012</v>
      </c>
      <c r="L114" s="102"/>
      <c r="M114" s="102" t="s">
        <v>1818</v>
      </c>
      <c r="N114" s="102"/>
      <c r="O114" s="102"/>
      <c r="P114" s="102" t="s">
        <v>552</v>
      </c>
      <c r="Q114" s="102"/>
    </row>
    <row r="115" spans="1:17" s="292" customFormat="1" ht="31.5" hidden="1" outlineLevel="1" x14ac:dyDescent="0.25">
      <c r="A115" s="91">
        <v>20</v>
      </c>
      <c r="B115" s="52" t="s">
        <v>632</v>
      </c>
      <c r="C115" s="52" t="s">
        <v>624</v>
      </c>
      <c r="D115" s="96">
        <v>1200</v>
      </c>
      <c r="E115" s="96"/>
      <c r="F115" s="96"/>
      <c r="G115" s="96">
        <f t="shared" si="18"/>
        <v>1200</v>
      </c>
      <c r="H115" s="96"/>
      <c r="I115" s="96"/>
      <c r="J115" s="96">
        <v>1500</v>
      </c>
      <c r="K115" s="91">
        <v>2012</v>
      </c>
      <c r="L115" s="102"/>
      <c r="M115" s="102" t="s">
        <v>1819</v>
      </c>
      <c r="N115" s="102"/>
      <c r="O115" s="102"/>
      <c r="P115" s="102" t="s">
        <v>562</v>
      </c>
      <c r="Q115" s="102"/>
    </row>
    <row r="116" spans="1:17" s="292" customFormat="1" ht="47.25" hidden="1" outlineLevel="1" x14ac:dyDescent="0.25">
      <c r="A116" s="91">
        <v>21</v>
      </c>
      <c r="B116" s="52" t="s">
        <v>631</v>
      </c>
      <c r="C116" s="52" t="s">
        <v>630</v>
      </c>
      <c r="D116" s="96">
        <v>1200</v>
      </c>
      <c r="E116" s="96"/>
      <c r="F116" s="96"/>
      <c r="G116" s="96">
        <f t="shared" si="18"/>
        <v>1200</v>
      </c>
      <c r="H116" s="96"/>
      <c r="I116" s="96"/>
      <c r="J116" s="96">
        <v>1500</v>
      </c>
      <c r="K116" s="91">
        <v>2015</v>
      </c>
      <c r="L116" s="102"/>
      <c r="M116" s="102" t="s">
        <v>1820</v>
      </c>
      <c r="N116" s="102"/>
      <c r="O116" s="102"/>
      <c r="P116" s="102" t="s">
        <v>552</v>
      </c>
      <c r="Q116" s="102"/>
    </row>
    <row r="117" spans="1:17" s="292" customFormat="1" ht="31.5" hidden="1" outlineLevel="1" x14ac:dyDescent="0.25">
      <c r="A117" s="91">
        <v>22</v>
      </c>
      <c r="B117" s="52" t="s">
        <v>629</v>
      </c>
      <c r="C117" s="52" t="s">
        <v>628</v>
      </c>
      <c r="D117" s="96">
        <v>1200</v>
      </c>
      <c r="E117" s="96"/>
      <c r="F117" s="96"/>
      <c r="G117" s="96">
        <f t="shared" si="18"/>
        <v>1200</v>
      </c>
      <c r="H117" s="96"/>
      <c r="I117" s="96"/>
      <c r="J117" s="96">
        <v>1500</v>
      </c>
      <c r="K117" s="91">
        <v>2016</v>
      </c>
      <c r="L117" s="101" t="s">
        <v>1291</v>
      </c>
      <c r="M117" s="102"/>
      <c r="N117" s="102"/>
      <c r="O117" s="102"/>
      <c r="P117" s="102" t="s">
        <v>552</v>
      </c>
      <c r="Q117" s="102"/>
    </row>
    <row r="118" spans="1:17" s="292" customFormat="1" ht="47.25" hidden="1" outlineLevel="1" x14ac:dyDescent="0.25">
      <c r="A118" s="91">
        <v>23</v>
      </c>
      <c r="B118" s="52" t="s">
        <v>627</v>
      </c>
      <c r="C118" s="52" t="s">
        <v>626</v>
      </c>
      <c r="D118" s="96">
        <v>1200</v>
      </c>
      <c r="E118" s="96"/>
      <c r="F118" s="96"/>
      <c r="G118" s="96">
        <f t="shared" si="18"/>
        <v>1200</v>
      </c>
      <c r="H118" s="96"/>
      <c r="I118" s="96"/>
      <c r="J118" s="96">
        <v>1500</v>
      </c>
      <c r="K118" s="91">
        <v>2016</v>
      </c>
      <c r="L118" s="104" t="s">
        <v>1289</v>
      </c>
      <c r="M118" s="102"/>
      <c r="N118" s="102"/>
      <c r="O118" s="102"/>
      <c r="P118" s="102" t="s">
        <v>552</v>
      </c>
      <c r="Q118" s="102"/>
    </row>
    <row r="119" spans="1:17" s="292" customFormat="1" ht="31.5" hidden="1" outlineLevel="1" x14ac:dyDescent="0.25">
      <c r="A119" s="91">
        <v>24</v>
      </c>
      <c r="B119" s="52" t="s">
        <v>625</v>
      </c>
      <c r="C119" s="52" t="s">
        <v>624</v>
      </c>
      <c r="D119" s="96">
        <v>1200</v>
      </c>
      <c r="E119" s="96"/>
      <c r="F119" s="96"/>
      <c r="G119" s="96">
        <f t="shared" si="18"/>
        <v>1200</v>
      </c>
      <c r="H119" s="96"/>
      <c r="I119" s="96"/>
      <c r="J119" s="96">
        <v>1500</v>
      </c>
      <c r="K119" s="91">
        <v>2013</v>
      </c>
      <c r="L119" s="102"/>
      <c r="M119" s="102" t="s">
        <v>1821</v>
      </c>
      <c r="N119" s="102"/>
      <c r="O119" s="102"/>
      <c r="P119" s="102" t="s">
        <v>562</v>
      </c>
      <c r="Q119" s="102"/>
    </row>
    <row r="120" spans="1:17" s="292" customFormat="1" ht="31.5" hidden="1" outlineLevel="1" x14ac:dyDescent="0.25">
      <c r="A120" s="91">
        <v>25</v>
      </c>
      <c r="B120" s="52" t="s">
        <v>623</v>
      </c>
      <c r="C120" s="52" t="s">
        <v>622</v>
      </c>
      <c r="D120" s="96">
        <f>E120+F120+G120</f>
        <v>536</v>
      </c>
      <c r="E120" s="96">
        <v>520</v>
      </c>
      <c r="F120" s="96">
        <v>16</v>
      </c>
      <c r="G120" s="96"/>
      <c r="H120" s="96"/>
      <c r="I120" s="96"/>
      <c r="J120" s="96">
        <v>5500</v>
      </c>
      <c r="K120" s="91">
        <v>2016</v>
      </c>
      <c r="L120" s="104" t="s">
        <v>1288</v>
      </c>
      <c r="M120" s="102"/>
      <c r="N120" s="102"/>
      <c r="O120" s="102"/>
      <c r="P120" s="102" t="s">
        <v>552</v>
      </c>
      <c r="Q120" s="102"/>
    </row>
    <row r="121" spans="1:17" s="292" customFormat="1" ht="31.5" hidden="1" outlineLevel="1" x14ac:dyDescent="0.25">
      <c r="A121" s="91">
        <v>26</v>
      </c>
      <c r="B121" s="52" t="s">
        <v>621</v>
      </c>
      <c r="C121" s="52" t="s">
        <v>620</v>
      </c>
      <c r="D121" s="96">
        <v>1200</v>
      </c>
      <c r="E121" s="96"/>
      <c r="F121" s="96"/>
      <c r="G121" s="96">
        <v>1200</v>
      </c>
      <c r="H121" s="96"/>
      <c r="I121" s="96"/>
      <c r="J121" s="96">
        <v>1500</v>
      </c>
      <c r="K121" s="91">
        <v>2012</v>
      </c>
      <c r="L121" s="102"/>
      <c r="M121" s="102" t="s">
        <v>1822</v>
      </c>
      <c r="N121" s="102"/>
      <c r="O121" s="102"/>
      <c r="P121" s="102" t="s">
        <v>552</v>
      </c>
      <c r="Q121" s="102"/>
    </row>
    <row r="122" spans="1:17" s="292" customFormat="1" ht="38.25" hidden="1" outlineLevel="1" x14ac:dyDescent="0.25">
      <c r="A122" s="91">
        <v>27</v>
      </c>
      <c r="B122" s="52" t="s">
        <v>619</v>
      </c>
      <c r="C122" s="52" t="s">
        <v>618</v>
      </c>
      <c r="D122" s="96">
        <f>E122+F122+G122</f>
        <v>306</v>
      </c>
      <c r="E122" s="96">
        <v>300</v>
      </c>
      <c r="F122" s="96">
        <v>6</v>
      </c>
      <c r="G122" s="96"/>
      <c r="H122" s="96"/>
      <c r="I122" s="96"/>
      <c r="J122" s="96">
        <v>4500</v>
      </c>
      <c r="K122" s="91">
        <v>2015</v>
      </c>
      <c r="L122" s="102" t="s">
        <v>1278</v>
      </c>
      <c r="M122" s="102"/>
      <c r="N122" s="102"/>
      <c r="O122" s="102"/>
      <c r="P122" s="102" t="s">
        <v>552</v>
      </c>
      <c r="Q122" s="102"/>
    </row>
    <row r="123" spans="1:17" s="292" customFormat="1" ht="47.25" hidden="1" outlineLevel="1" x14ac:dyDescent="0.25">
      <c r="A123" s="91">
        <v>28</v>
      </c>
      <c r="B123" s="52" t="s">
        <v>617</v>
      </c>
      <c r="C123" s="52" t="s">
        <v>616</v>
      </c>
      <c r="D123" s="96">
        <f>E123+F123+G123</f>
        <v>1200</v>
      </c>
      <c r="E123" s="96"/>
      <c r="F123" s="96"/>
      <c r="G123" s="96">
        <v>1200</v>
      </c>
      <c r="H123" s="96"/>
      <c r="I123" s="96"/>
      <c r="J123" s="96">
        <v>1500</v>
      </c>
      <c r="K123" s="91">
        <v>2015</v>
      </c>
      <c r="L123" s="102" t="s">
        <v>1277</v>
      </c>
      <c r="M123" s="102"/>
      <c r="N123" s="102"/>
      <c r="O123" s="102"/>
      <c r="P123" s="102" t="s">
        <v>552</v>
      </c>
      <c r="Q123" s="102"/>
    </row>
    <row r="124" spans="1:17" s="292" customFormat="1" ht="31.5" hidden="1" outlineLevel="1" x14ac:dyDescent="0.25">
      <c r="A124" s="91">
        <v>29</v>
      </c>
      <c r="B124" s="52" t="s">
        <v>615</v>
      </c>
      <c r="C124" s="52" t="s">
        <v>614</v>
      </c>
      <c r="D124" s="96">
        <f>E124+F124+G124</f>
        <v>1200</v>
      </c>
      <c r="E124" s="96"/>
      <c r="F124" s="96"/>
      <c r="G124" s="96">
        <v>1200</v>
      </c>
      <c r="H124" s="96"/>
      <c r="I124" s="96"/>
      <c r="J124" s="96">
        <v>1500</v>
      </c>
      <c r="K124" s="91">
        <v>2014</v>
      </c>
      <c r="L124" s="102"/>
      <c r="M124" s="102" t="s">
        <v>1823</v>
      </c>
      <c r="N124" s="102"/>
      <c r="O124" s="102"/>
      <c r="P124" s="102" t="s">
        <v>552</v>
      </c>
      <c r="Q124" s="102"/>
    </row>
    <row r="125" spans="1:17" s="292" customFormat="1" ht="47.25" hidden="1" outlineLevel="1" x14ac:dyDescent="0.25">
      <c r="A125" s="91">
        <v>30</v>
      </c>
      <c r="B125" s="52" t="s">
        <v>613</v>
      </c>
      <c r="C125" s="52" t="s">
        <v>612</v>
      </c>
      <c r="D125" s="96">
        <v>1200</v>
      </c>
      <c r="E125" s="96"/>
      <c r="F125" s="96"/>
      <c r="G125" s="96">
        <f>D125</f>
        <v>1200</v>
      </c>
      <c r="H125" s="96"/>
      <c r="I125" s="96"/>
      <c r="J125" s="96">
        <v>1500</v>
      </c>
      <c r="K125" s="91">
        <v>2013</v>
      </c>
      <c r="L125" s="102"/>
      <c r="M125" s="102" t="s">
        <v>1824</v>
      </c>
      <c r="N125" s="102"/>
      <c r="O125" s="102"/>
      <c r="P125" s="102" t="s">
        <v>552</v>
      </c>
      <c r="Q125" s="102"/>
    </row>
    <row r="126" spans="1:17" s="292" customFormat="1" ht="47.25" hidden="1" outlineLevel="1" x14ac:dyDescent="0.25">
      <c r="A126" s="91">
        <v>31</v>
      </c>
      <c r="B126" s="52" t="s">
        <v>1826</v>
      </c>
      <c r="C126" s="52" t="s">
        <v>612</v>
      </c>
      <c r="D126" s="96">
        <v>1200</v>
      </c>
      <c r="E126" s="96"/>
      <c r="F126" s="96"/>
      <c r="G126" s="96">
        <f>D126</f>
        <v>1200</v>
      </c>
      <c r="H126" s="96"/>
      <c r="I126" s="96"/>
      <c r="J126" s="96">
        <v>1500</v>
      </c>
      <c r="K126" s="91">
        <v>2013</v>
      </c>
      <c r="L126" s="102"/>
      <c r="M126" s="102" t="s">
        <v>1825</v>
      </c>
      <c r="N126" s="102"/>
      <c r="O126" s="102"/>
      <c r="P126" s="102" t="s">
        <v>552</v>
      </c>
      <c r="Q126" s="102"/>
    </row>
    <row r="127" spans="1:17" s="292" customFormat="1" ht="47.25" hidden="1" outlineLevel="1" x14ac:dyDescent="0.25">
      <c r="A127" s="91">
        <v>32</v>
      </c>
      <c r="B127" s="52" t="s">
        <v>611</v>
      </c>
      <c r="C127" s="52" t="s">
        <v>609</v>
      </c>
      <c r="D127" s="96">
        <f t="shared" ref="D127:D190" si="19">E127+F127+G127</f>
        <v>500</v>
      </c>
      <c r="E127" s="96"/>
      <c r="F127" s="96"/>
      <c r="G127" s="98">
        <v>500</v>
      </c>
      <c r="H127" s="96"/>
      <c r="I127" s="96"/>
      <c r="J127" s="96">
        <v>750</v>
      </c>
      <c r="K127" s="293">
        <v>2014</v>
      </c>
      <c r="L127" s="102"/>
      <c r="M127" s="102" t="s">
        <v>1827</v>
      </c>
      <c r="N127" s="102"/>
      <c r="O127" s="102"/>
      <c r="P127" s="102" t="s">
        <v>562</v>
      </c>
      <c r="Q127" s="102"/>
    </row>
    <row r="128" spans="1:17" s="292" customFormat="1" ht="47.25" hidden="1" outlineLevel="1" x14ac:dyDescent="0.25">
      <c r="A128" s="91">
        <v>33</v>
      </c>
      <c r="B128" s="52" t="s">
        <v>610</v>
      </c>
      <c r="C128" s="52" t="s">
        <v>609</v>
      </c>
      <c r="D128" s="96">
        <f t="shared" si="19"/>
        <v>450</v>
      </c>
      <c r="E128" s="96">
        <v>450</v>
      </c>
      <c r="F128" s="96"/>
      <c r="G128" s="96"/>
      <c r="H128" s="96"/>
      <c r="I128" s="96"/>
      <c r="J128" s="96">
        <v>3500</v>
      </c>
      <c r="K128" s="91">
        <v>2012</v>
      </c>
      <c r="L128" s="102"/>
      <c r="M128" s="102" t="s">
        <v>1828</v>
      </c>
      <c r="N128" s="102"/>
      <c r="O128" s="102"/>
      <c r="P128" s="102" t="s">
        <v>562</v>
      </c>
      <c r="Q128" s="102"/>
    </row>
    <row r="129" spans="1:17" s="292" customFormat="1" ht="31.5" hidden="1" outlineLevel="1" x14ac:dyDescent="0.25">
      <c r="A129" s="91">
        <v>34</v>
      </c>
      <c r="B129" s="52" t="s">
        <v>608</v>
      </c>
      <c r="C129" s="52" t="s">
        <v>607</v>
      </c>
      <c r="D129" s="96">
        <f t="shared" si="19"/>
        <v>616</v>
      </c>
      <c r="E129" s="96">
        <v>600</v>
      </c>
      <c r="F129" s="96">
        <v>16</v>
      </c>
      <c r="G129" s="96"/>
      <c r="H129" s="96"/>
      <c r="I129" s="96"/>
      <c r="J129" s="96">
        <v>6500</v>
      </c>
      <c r="K129" s="91">
        <v>2015</v>
      </c>
      <c r="L129" s="102" t="s">
        <v>1276</v>
      </c>
      <c r="M129" s="102"/>
      <c r="N129" s="102"/>
      <c r="O129" s="102"/>
      <c r="P129" s="102" t="s">
        <v>552</v>
      </c>
      <c r="Q129" s="102"/>
    </row>
    <row r="130" spans="1:17" s="292" customFormat="1" ht="38.25" hidden="1" outlineLevel="1" x14ac:dyDescent="0.25">
      <c r="A130" s="94">
        <v>35</v>
      </c>
      <c r="B130" s="92" t="s">
        <v>1280</v>
      </c>
      <c r="C130" s="92" t="s">
        <v>1281</v>
      </c>
      <c r="D130" s="96"/>
      <c r="E130" s="98"/>
      <c r="F130" s="98"/>
      <c r="G130" s="98"/>
      <c r="H130" s="98">
        <v>5000</v>
      </c>
      <c r="I130" s="98"/>
      <c r="J130" s="98"/>
      <c r="K130" s="293">
        <v>2012</v>
      </c>
      <c r="L130" s="102" t="s">
        <v>1282</v>
      </c>
      <c r="M130" s="102"/>
      <c r="N130" s="102"/>
      <c r="O130" s="102" t="s">
        <v>594</v>
      </c>
      <c r="P130" s="102" t="s">
        <v>401</v>
      </c>
      <c r="Q130" s="102"/>
    </row>
    <row r="131" spans="1:17" s="292" customFormat="1" ht="35.1" customHeight="1" collapsed="1" x14ac:dyDescent="0.25">
      <c r="A131" s="371" t="s">
        <v>58</v>
      </c>
      <c r="B131" s="372" t="s">
        <v>606</v>
      </c>
      <c r="C131" s="371">
        <v>5</v>
      </c>
      <c r="D131" s="373">
        <f t="shared" si="19"/>
        <v>7100</v>
      </c>
      <c r="E131" s="373">
        <f t="shared" ref="E131:J131" si="20">SUM(E132:E136)</f>
        <v>0</v>
      </c>
      <c r="F131" s="373">
        <f t="shared" si="20"/>
        <v>0</v>
      </c>
      <c r="G131" s="373">
        <f t="shared" si="20"/>
        <v>7100</v>
      </c>
      <c r="H131" s="373">
        <f t="shared" si="20"/>
        <v>0</v>
      </c>
      <c r="I131" s="373">
        <f t="shared" si="20"/>
        <v>0</v>
      </c>
      <c r="J131" s="373">
        <f t="shared" si="20"/>
        <v>11900</v>
      </c>
      <c r="K131" s="371"/>
      <c r="L131" s="374">
        <f>COUNTA(L132:L136)</f>
        <v>2</v>
      </c>
      <c r="M131" s="374">
        <f t="shared" ref="M131:N131" si="21">COUNTA(M132:M136)</f>
        <v>3</v>
      </c>
      <c r="N131" s="374">
        <f t="shared" si="21"/>
        <v>0</v>
      </c>
      <c r="O131" s="374"/>
      <c r="P131" s="374"/>
      <c r="Q131" s="374"/>
    </row>
    <row r="132" spans="1:17" s="292" customFormat="1" ht="47.25" hidden="1" outlineLevel="1" x14ac:dyDescent="0.25">
      <c r="A132" s="94">
        <v>1</v>
      </c>
      <c r="B132" s="92" t="s">
        <v>605</v>
      </c>
      <c r="C132" s="92" t="s">
        <v>604</v>
      </c>
      <c r="D132" s="96">
        <f t="shared" si="19"/>
        <v>500</v>
      </c>
      <c r="E132" s="98"/>
      <c r="F132" s="98"/>
      <c r="G132" s="98">
        <v>500</v>
      </c>
      <c r="H132" s="98"/>
      <c r="I132" s="98"/>
      <c r="J132" s="98">
        <v>1200</v>
      </c>
      <c r="K132" s="293">
        <v>2014</v>
      </c>
      <c r="L132" s="102"/>
      <c r="M132" s="102" t="s">
        <v>834</v>
      </c>
      <c r="N132" s="102"/>
      <c r="O132" s="102" t="s">
        <v>597</v>
      </c>
      <c r="P132" s="102" t="s">
        <v>401</v>
      </c>
      <c r="Q132" s="102"/>
    </row>
    <row r="133" spans="1:17" s="292" customFormat="1" ht="47.25" hidden="1" outlineLevel="1" x14ac:dyDescent="0.25">
      <c r="A133" s="94">
        <v>2</v>
      </c>
      <c r="B133" s="92" t="s">
        <v>603</v>
      </c>
      <c r="C133" s="92" t="s">
        <v>602</v>
      </c>
      <c r="D133" s="96">
        <f t="shared" si="19"/>
        <v>600</v>
      </c>
      <c r="E133" s="98"/>
      <c r="F133" s="98"/>
      <c r="G133" s="98">
        <v>600</v>
      </c>
      <c r="H133" s="98"/>
      <c r="I133" s="98"/>
      <c r="J133" s="98">
        <v>3000</v>
      </c>
      <c r="K133" s="293">
        <v>2014</v>
      </c>
      <c r="L133" s="102"/>
      <c r="M133" s="102" t="s">
        <v>835</v>
      </c>
      <c r="N133" s="102"/>
      <c r="O133" s="102" t="s">
        <v>597</v>
      </c>
      <c r="P133" s="102" t="s">
        <v>401</v>
      </c>
      <c r="Q133" s="102"/>
    </row>
    <row r="134" spans="1:17" s="292" customFormat="1" ht="38.25" hidden="1" outlineLevel="1" x14ac:dyDescent="0.25">
      <c r="A134" s="94">
        <v>3</v>
      </c>
      <c r="B134" s="92" t="s">
        <v>601</v>
      </c>
      <c r="C134" s="92" t="s">
        <v>600</v>
      </c>
      <c r="D134" s="96">
        <f t="shared" si="19"/>
        <v>2400</v>
      </c>
      <c r="E134" s="98"/>
      <c r="F134" s="98"/>
      <c r="G134" s="98">
        <v>2400</v>
      </c>
      <c r="H134" s="98"/>
      <c r="I134" s="98"/>
      <c r="J134" s="98">
        <v>3020</v>
      </c>
      <c r="K134" s="293">
        <v>2015</v>
      </c>
      <c r="L134" s="102" t="s">
        <v>1272</v>
      </c>
      <c r="M134" s="102"/>
      <c r="N134" s="102"/>
      <c r="O134" s="102" t="s">
        <v>594</v>
      </c>
      <c r="P134" s="102" t="s">
        <v>401</v>
      </c>
      <c r="Q134" s="102"/>
    </row>
    <row r="135" spans="1:17" s="292" customFormat="1" ht="38.25" hidden="1" outlineLevel="1" x14ac:dyDescent="0.25">
      <c r="A135" s="94">
        <v>4</v>
      </c>
      <c r="B135" s="92" t="s">
        <v>599</v>
      </c>
      <c r="C135" s="92" t="s">
        <v>598</v>
      </c>
      <c r="D135" s="96">
        <f t="shared" si="19"/>
        <v>1200</v>
      </c>
      <c r="E135" s="98"/>
      <c r="F135" s="98"/>
      <c r="G135" s="98">
        <v>1200</v>
      </c>
      <c r="H135" s="98"/>
      <c r="I135" s="98"/>
      <c r="J135" s="98">
        <v>1800</v>
      </c>
      <c r="K135" s="293">
        <v>2013</v>
      </c>
      <c r="L135" s="102"/>
      <c r="M135" s="102" t="s">
        <v>836</v>
      </c>
      <c r="N135" s="102"/>
      <c r="O135" s="102" t="s">
        <v>597</v>
      </c>
      <c r="P135" s="102" t="s">
        <v>401</v>
      </c>
      <c r="Q135" s="102"/>
    </row>
    <row r="136" spans="1:17" s="292" customFormat="1" ht="38.25" hidden="1" outlineLevel="1" x14ac:dyDescent="0.25">
      <c r="A136" s="94">
        <v>5</v>
      </c>
      <c r="B136" s="92" t="s">
        <v>596</v>
      </c>
      <c r="C136" s="92" t="s">
        <v>595</v>
      </c>
      <c r="D136" s="96">
        <f t="shared" si="19"/>
        <v>2400</v>
      </c>
      <c r="E136" s="98"/>
      <c r="F136" s="98"/>
      <c r="G136" s="98">
        <v>2400</v>
      </c>
      <c r="H136" s="98"/>
      <c r="I136" s="98"/>
      <c r="J136" s="98">
        <v>2880</v>
      </c>
      <c r="K136" s="293">
        <v>2015</v>
      </c>
      <c r="L136" s="102" t="s">
        <v>1284</v>
      </c>
      <c r="M136" s="102"/>
      <c r="N136" s="102"/>
      <c r="O136" s="102" t="s">
        <v>594</v>
      </c>
      <c r="P136" s="102" t="s">
        <v>401</v>
      </c>
      <c r="Q136" s="102"/>
    </row>
    <row r="137" spans="1:17" s="292" customFormat="1" ht="35.1" customHeight="1" collapsed="1" x14ac:dyDescent="0.25">
      <c r="A137" s="371" t="s">
        <v>59</v>
      </c>
      <c r="B137" s="372" t="s">
        <v>593</v>
      </c>
      <c r="C137" s="371">
        <v>22</v>
      </c>
      <c r="D137" s="373">
        <f t="shared" si="19"/>
        <v>16160</v>
      </c>
      <c r="E137" s="373">
        <f t="shared" ref="E137:J137" si="22">SUM(E138:E159)</f>
        <v>4000</v>
      </c>
      <c r="F137" s="373">
        <f t="shared" si="22"/>
        <v>90</v>
      </c>
      <c r="G137" s="373">
        <f t="shared" si="22"/>
        <v>12070</v>
      </c>
      <c r="H137" s="373">
        <f t="shared" si="22"/>
        <v>200</v>
      </c>
      <c r="I137" s="373">
        <f t="shared" si="22"/>
        <v>0</v>
      </c>
      <c r="J137" s="373">
        <f t="shared" si="22"/>
        <v>51730</v>
      </c>
      <c r="K137" s="371"/>
      <c r="L137" s="374">
        <f>COUNTA(L138:L159)</f>
        <v>5</v>
      </c>
      <c r="M137" s="374">
        <f t="shared" ref="M137:N137" si="23">COUNTA(M138:M159)</f>
        <v>16</v>
      </c>
      <c r="N137" s="374">
        <f t="shared" si="23"/>
        <v>1</v>
      </c>
      <c r="O137" s="374"/>
      <c r="P137" s="374"/>
      <c r="Q137" s="374"/>
    </row>
    <row r="138" spans="1:17" s="292" customFormat="1" ht="47.25" hidden="1" outlineLevel="1" x14ac:dyDescent="0.25">
      <c r="A138" s="301">
        <v>1</v>
      </c>
      <c r="B138" s="302" t="s">
        <v>592</v>
      </c>
      <c r="C138" s="302" t="s">
        <v>573</v>
      </c>
      <c r="D138" s="96">
        <f t="shared" si="19"/>
        <v>0</v>
      </c>
      <c r="E138" s="303"/>
      <c r="F138" s="303"/>
      <c r="G138" s="303"/>
      <c r="H138" s="303">
        <v>200</v>
      </c>
      <c r="I138" s="303"/>
      <c r="J138" s="303">
        <v>3600</v>
      </c>
      <c r="K138" s="301">
        <v>2015</v>
      </c>
      <c r="L138" s="102"/>
      <c r="M138" s="165" t="s">
        <v>1744</v>
      </c>
      <c r="N138" s="102"/>
      <c r="O138" s="102" t="s">
        <v>1612</v>
      </c>
      <c r="P138" s="102" t="s">
        <v>552</v>
      </c>
      <c r="Q138" s="102"/>
    </row>
    <row r="139" spans="1:17" s="292" customFormat="1" ht="47.25" hidden="1" outlineLevel="1" x14ac:dyDescent="0.25">
      <c r="A139" s="301">
        <v>2</v>
      </c>
      <c r="B139" s="302" t="s">
        <v>591</v>
      </c>
      <c r="C139" s="302" t="s">
        <v>573</v>
      </c>
      <c r="D139" s="96">
        <f t="shared" si="19"/>
        <v>400</v>
      </c>
      <c r="E139" s="303"/>
      <c r="F139" s="303"/>
      <c r="G139" s="303">
        <v>400</v>
      </c>
      <c r="H139" s="303"/>
      <c r="I139" s="303"/>
      <c r="J139" s="303">
        <v>650</v>
      </c>
      <c r="K139" s="301">
        <v>2014</v>
      </c>
      <c r="L139" s="102"/>
      <c r="M139" s="165" t="s">
        <v>1745</v>
      </c>
      <c r="N139" s="102"/>
      <c r="O139" s="102" t="s">
        <v>1613</v>
      </c>
      <c r="P139" s="102" t="s">
        <v>552</v>
      </c>
      <c r="Q139" s="102"/>
    </row>
    <row r="140" spans="1:17" s="292" customFormat="1" ht="47.25" hidden="1" outlineLevel="1" x14ac:dyDescent="0.25">
      <c r="A140" s="301">
        <v>3</v>
      </c>
      <c r="B140" s="302" t="s">
        <v>590</v>
      </c>
      <c r="C140" s="302" t="s">
        <v>573</v>
      </c>
      <c r="D140" s="96">
        <f t="shared" si="19"/>
        <v>300</v>
      </c>
      <c r="E140" s="303"/>
      <c r="F140" s="303"/>
      <c r="G140" s="303">
        <v>300</v>
      </c>
      <c r="H140" s="303"/>
      <c r="I140" s="303"/>
      <c r="J140" s="303">
        <v>750</v>
      </c>
      <c r="K140" s="301">
        <v>2015</v>
      </c>
      <c r="L140" s="102"/>
      <c r="M140" s="165" t="s">
        <v>1746</v>
      </c>
      <c r="N140" s="102"/>
      <c r="O140" s="102" t="s">
        <v>1614</v>
      </c>
      <c r="P140" s="102" t="s">
        <v>552</v>
      </c>
      <c r="Q140" s="102"/>
    </row>
    <row r="141" spans="1:17" s="292" customFormat="1" ht="47.25" hidden="1" outlineLevel="1" x14ac:dyDescent="0.25">
      <c r="A141" s="301">
        <v>4</v>
      </c>
      <c r="B141" s="302" t="s">
        <v>589</v>
      </c>
      <c r="C141" s="302" t="s">
        <v>582</v>
      </c>
      <c r="D141" s="96">
        <f t="shared" si="19"/>
        <v>390</v>
      </c>
      <c r="E141" s="303"/>
      <c r="F141" s="303"/>
      <c r="G141" s="303">
        <v>390</v>
      </c>
      <c r="H141" s="303"/>
      <c r="I141" s="303"/>
      <c r="J141" s="303">
        <v>750</v>
      </c>
      <c r="K141" s="301">
        <v>2014</v>
      </c>
      <c r="L141" s="102"/>
      <c r="M141" s="165" t="s">
        <v>1747</v>
      </c>
      <c r="N141" s="102"/>
      <c r="O141" s="102" t="s">
        <v>1615</v>
      </c>
      <c r="P141" s="102" t="s">
        <v>552</v>
      </c>
      <c r="Q141" s="102"/>
    </row>
    <row r="142" spans="1:17" s="292" customFormat="1" ht="47.25" hidden="1" outlineLevel="1" x14ac:dyDescent="0.25">
      <c r="A142" s="301">
        <v>5</v>
      </c>
      <c r="B142" s="302" t="s">
        <v>588</v>
      </c>
      <c r="C142" s="302" t="s">
        <v>582</v>
      </c>
      <c r="D142" s="96">
        <f t="shared" si="19"/>
        <v>430</v>
      </c>
      <c r="E142" s="303"/>
      <c r="F142" s="303"/>
      <c r="G142" s="303">
        <v>430</v>
      </c>
      <c r="H142" s="303"/>
      <c r="I142" s="303"/>
      <c r="J142" s="303">
        <v>750</v>
      </c>
      <c r="K142" s="301">
        <v>2015</v>
      </c>
      <c r="L142" s="102"/>
      <c r="M142" s="165" t="s">
        <v>587</v>
      </c>
      <c r="N142" s="102"/>
      <c r="O142" s="102" t="s">
        <v>1616</v>
      </c>
      <c r="P142" s="102" t="s">
        <v>552</v>
      </c>
      <c r="Q142" s="102"/>
    </row>
    <row r="143" spans="1:17" s="292" customFormat="1" ht="47.25" hidden="1" outlineLevel="1" x14ac:dyDescent="0.25">
      <c r="A143" s="301">
        <v>6</v>
      </c>
      <c r="B143" s="302" t="s">
        <v>586</v>
      </c>
      <c r="C143" s="302" t="s">
        <v>582</v>
      </c>
      <c r="D143" s="96">
        <f t="shared" si="19"/>
        <v>420</v>
      </c>
      <c r="E143" s="303"/>
      <c r="F143" s="303"/>
      <c r="G143" s="303">
        <v>420</v>
      </c>
      <c r="H143" s="303"/>
      <c r="I143" s="303"/>
      <c r="J143" s="303">
        <v>750</v>
      </c>
      <c r="K143" s="301">
        <v>2015</v>
      </c>
      <c r="L143" s="102"/>
      <c r="M143" s="166" t="s">
        <v>1748</v>
      </c>
      <c r="N143" s="102"/>
      <c r="O143" s="102" t="s">
        <v>1617</v>
      </c>
      <c r="P143" s="102" t="s">
        <v>552</v>
      </c>
      <c r="Q143" s="102"/>
    </row>
    <row r="144" spans="1:17" s="292" customFormat="1" ht="47.25" hidden="1" outlineLevel="1" x14ac:dyDescent="0.25">
      <c r="A144" s="301">
        <v>7</v>
      </c>
      <c r="B144" s="302" t="s">
        <v>585</v>
      </c>
      <c r="C144" s="302" t="s">
        <v>582</v>
      </c>
      <c r="D144" s="96">
        <f t="shared" si="19"/>
        <v>500</v>
      </c>
      <c r="E144" s="303"/>
      <c r="F144" s="303"/>
      <c r="G144" s="303">
        <v>500</v>
      </c>
      <c r="H144" s="303"/>
      <c r="I144" s="303"/>
      <c r="J144" s="303">
        <v>750</v>
      </c>
      <c r="K144" s="301">
        <v>2015</v>
      </c>
      <c r="L144" s="102"/>
      <c r="M144" s="166" t="s">
        <v>1749</v>
      </c>
      <c r="N144" s="102"/>
      <c r="O144" s="102" t="s">
        <v>1618</v>
      </c>
      <c r="P144" s="102" t="s">
        <v>552</v>
      </c>
      <c r="Q144" s="102"/>
    </row>
    <row r="145" spans="1:17" s="292" customFormat="1" ht="47.25" hidden="1" outlineLevel="1" x14ac:dyDescent="0.25">
      <c r="A145" s="301">
        <v>8</v>
      </c>
      <c r="B145" s="302" t="s">
        <v>584</v>
      </c>
      <c r="C145" s="302" t="s">
        <v>582</v>
      </c>
      <c r="D145" s="96">
        <f t="shared" si="19"/>
        <v>200</v>
      </c>
      <c r="E145" s="303"/>
      <c r="F145" s="303"/>
      <c r="G145" s="303">
        <v>200</v>
      </c>
      <c r="H145" s="303"/>
      <c r="I145" s="303"/>
      <c r="J145" s="303">
        <v>750</v>
      </c>
      <c r="K145" s="301">
        <v>2015</v>
      </c>
      <c r="L145" s="102"/>
      <c r="M145" s="166" t="s">
        <v>1750</v>
      </c>
      <c r="N145" s="102"/>
      <c r="O145" s="102" t="s">
        <v>1619</v>
      </c>
      <c r="P145" s="102" t="s">
        <v>552</v>
      </c>
      <c r="Q145" s="102"/>
    </row>
    <row r="146" spans="1:17" s="292" customFormat="1" ht="47.25" hidden="1" outlineLevel="1" x14ac:dyDescent="0.25">
      <c r="A146" s="301">
        <v>9</v>
      </c>
      <c r="B146" s="302" t="s">
        <v>583</v>
      </c>
      <c r="C146" s="302" t="s">
        <v>582</v>
      </c>
      <c r="D146" s="96">
        <f t="shared" si="19"/>
        <v>450</v>
      </c>
      <c r="E146" s="303"/>
      <c r="F146" s="303"/>
      <c r="G146" s="303">
        <v>450</v>
      </c>
      <c r="H146" s="303"/>
      <c r="I146" s="303"/>
      <c r="J146" s="303">
        <v>750</v>
      </c>
      <c r="K146" s="301">
        <v>2015</v>
      </c>
      <c r="L146" s="102"/>
      <c r="M146" s="166" t="s">
        <v>1751</v>
      </c>
      <c r="N146" s="102"/>
      <c r="O146" s="102" t="s">
        <v>1620</v>
      </c>
      <c r="P146" s="102" t="s">
        <v>552</v>
      </c>
      <c r="Q146" s="102"/>
    </row>
    <row r="147" spans="1:17" s="292" customFormat="1" ht="47.25" hidden="1" outlineLevel="1" x14ac:dyDescent="0.25">
      <c r="A147" s="301">
        <v>10</v>
      </c>
      <c r="B147" s="302" t="s">
        <v>581</v>
      </c>
      <c r="C147" s="302" t="s">
        <v>580</v>
      </c>
      <c r="D147" s="96">
        <f t="shared" si="19"/>
        <v>500</v>
      </c>
      <c r="E147" s="303"/>
      <c r="F147" s="303"/>
      <c r="G147" s="303">
        <v>500</v>
      </c>
      <c r="H147" s="303"/>
      <c r="I147" s="303"/>
      <c r="J147" s="303">
        <v>750</v>
      </c>
      <c r="K147" s="301">
        <v>2014</v>
      </c>
      <c r="L147" s="102"/>
      <c r="M147" s="165" t="s">
        <v>1752</v>
      </c>
      <c r="N147" s="102"/>
      <c r="O147" s="102" t="s">
        <v>1621</v>
      </c>
      <c r="P147" s="102" t="s">
        <v>552</v>
      </c>
      <c r="Q147" s="102"/>
    </row>
    <row r="148" spans="1:17" s="292" customFormat="1" ht="57" hidden="1" outlineLevel="1" x14ac:dyDescent="0.25">
      <c r="A148" s="301">
        <v>11</v>
      </c>
      <c r="B148" s="302" t="s">
        <v>579</v>
      </c>
      <c r="C148" s="302" t="s">
        <v>577</v>
      </c>
      <c r="D148" s="96">
        <f t="shared" si="19"/>
        <v>1600</v>
      </c>
      <c r="E148" s="303"/>
      <c r="F148" s="303"/>
      <c r="G148" s="303">
        <v>1600</v>
      </c>
      <c r="H148" s="303"/>
      <c r="I148" s="303"/>
      <c r="J148" s="303">
        <v>2000</v>
      </c>
      <c r="K148" s="301">
        <v>2012</v>
      </c>
      <c r="L148" s="102"/>
      <c r="M148" s="102" t="s">
        <v>1753</v>
      </c>
      <c r="N148" s="102"/>
      <c r="O148" s="102" t="s">
        <v>1622</v>
      </c>
      <c r="P148" s="102" t="s">
        <v>562</v>
      </c>
      <c r="Q148" s="102"/>
    </row>
    <row r="149" spans="1:17" s="292" customFormat="1" ht="31.5" hidden="1" outlineLevel="1" x14ac:dyDescent="0.25">
      <c r="A149" s="301">
        <v>12</v>
      </c>
      <c r="B149" s="302" t="s">
        <v>578</v>
      </c>
      <c r="C149" s="302" t="s">
        <v>577</v>
      </c>
      <c r="D149" s="96">
        <f t="shared" si="19"/>
        <v>500</v>
      </c>
      <c r="E149" s="303"/>
      <c r="F149" s="303"/>
      <c r="G149" s="303">
        <v>500</v>
      </c>
      <c r="H149" s="303"/>
      <c r="I149" s="303"/>
      <c r="J149" s="303">
        <v>750</v>
      </c>
      <c r="K149" s="301">
        <v>2016</v>
      </c>
      <c r="L149" s="102"/>
      <c r="M149" s="166" t="s">
        <v>1754</v>
      </c>
      <c r="N149" s="102"/>
      <c r="O149" s="102" t="s">
        <v>1623</v>
      </c>
      <c r="P149" s="102" t="s">
        <v>562</v>
      </c>
      <c r="Q149" s="102"/>
    </row>
    <row r="150" spans="1:17" s="292" customFormat="1" ht="47.25" hidden="1" outlineLevel="1" x14ac:dyDescent="0.25">
      <c r="A150" s="301">
        <v>13</v>
      </c>
      <c r="B150" s="302" t="s">
        <v>576</v>
      </c>
      <c r="C150" s="302" t="s">
        <v>575</v>
      </c>
      <c r="D150" s="96">
        <f t="shared" si="19"/>
        <v>130</v>
      </c>
      <c r="E150" s="303"/>
      <c r="F150" s="303"/>
      <c r="G150" s="303">
        <v>130</v>
      </c>
      <c r="H150" s="303"/>
      <c r="I150" s="303"/>
      <c r="J150" s="303">
        <v>750</v>
      </c>
      <c r="K150" s="301">
        <v>2011</v>
      </c>
      <c r="L150" s="102"/>
      <c r="M150" s="102" t="s">
        <v>1755</v>
      </c>
      <c r="N150" s="102"/>
      <c r="O150" s="102" t="s">
        <v>1624</v>
      </c>
      <c r="P150" s="102" t="s">
        <v>552</v>
      </c>
      <c r="Q150" s="102"/>
    </row>
    <row r="151" spans="1:17" s="292" customFormat="1" ht="47.25" hidden="1" outlineLevel="1" x14ac:dyDescent="0.25">
      <c r="A151" s="301">
        <v>14</v>
      </c>
      <c r="B151" s="302" t="s">
        <v>574</v>
      </c>
      <c r="C151" s="302" t="s">
        <v>573</v>
      </c>
      <c r="D151" s="96">
        <f t="shared" si="19"/>
        <v>320</v>
      </c>
      <c r="E151" s="303">
        <v>300</v>
      </c>
      <c r="F151" s="303">
        <v>20</v>
      </c>
      <c r="G151" s="303"/>
      <c r="H151" s="303"/>
      <c r="I151" s="303"/>
      <c r="J151" s="303">
        <v>2200</v>
      </c>
      <c r="K151" s="301">
        <v>2016</v>
      </c>
      <c r="L151" s="102" t="s">
        <v>572</v>
      </c>
      <c r="M151" s="102"/>
      <c r="N151" s="102"/>
      <c r="O151" s="102" t="s">
        <v>1625</v>
      </c>
      <c r="P151" s="102" t="s">
        <v>552</v>
      </c>
      <c r="Q151" s="102"/>
    </row>
    <row r="152" spans="1:17" s="292" customFormat="1" ht="47.25" hidden="1" outlineLevel="1" x14ac:dyDescent="0.25">
      <c r="A152" s="301">
        <v>15</v>
      </c>
      <c r="B152" s="302" t="s">
        <v>571</v>
      </c>
      <c r="C152" s="302" t="s">
        <v>570</v>
      </c>
      <c r="D152" s="96">
        <f t="shared" si="19"/>
        <v>320</v>
      </c>
      <c r="E152" s="303">
        <v>300</v>
      </c>
      <c r="F152" s="303">
        <v>20</v>
      </c>
      <c r="G152" s="303"/>
      <c r="H152" s="303"/>
      <c r="I152" s="303"/>
      <c r="J152" s="303">
        <v>2250</v>
      </c>
      <c r="K152" s="301">
        <v>2016</v>
      </c>
      <c r="L152" s="102" t="s">
        <v>569</v>
      </c>
      <c r="M152" s="102"/>
      <c r="N152" s="102"/>
      <c r="O152" s="102" t="s">
        <v>1626</v>
      </c>
      <c r="P152" s="102" t="s">
        <v>552</v>
      </c>
      <c r="Q152" s="102"/>
    </row>
    <row r="153" spans="1:17" s="292" customFormat="1" ht="47.25" hidden="1" outlineLevel="1" x14ac:dyDescent="0.25">
      <c r="A153" s="301">
        <v>16</v>
      </c>
      <c r="B153" s="302" t="s">
        <v>568</v>
      </c>
      <c r="C153" s="302" t="s">
        <v>567</v>
      </c>
      <c r="D153" s="96">
        <f t="shared" si="19"/>
        <v>1220</v>
      </c>
      <c r="E153" s="303">
        <v>1200</v>
      </c>
      <c r="F153" s="303">
        <v>20</v>
      </c>
      <c r="G153" s="303"/>
      <c r="H153" s="303"/>
      <c r="I153" s="303"/>
      <c r="J153" s="303">
        <v>6000</v>
      </c>
      <c r="K153" s="301">
        <v>2013</v>
      </c>
      <c r="L153" s="102" t="s">
        <v>566</v>
      </c>
      <c r="M153" s="102"/>
      <c r="N153" s="102"/>
      <c r="O153" s="102" t="s">
        <v>1627</v>
      </c>
      <c r="P153" s="102" t="s">
        <v>552</v>
      </c>
      <c r="Q153" s="102"/>
    </row>
    <row r="154" spans="1:17" s="292" customFormat="1" ht="47.25" hidden="1" outlineLevel="1" x14ac:dyDescent="0.25">
      <c r="A154" s="301">
        <v>17</v>
      </c>
      <c r="B154" s="302" t="s">
        <v>475</v>
      </c>
      <c r="C154" s="302" t="s">
        <v>565</v>
      </c>
      <c r="D154" s="96">
        <f t="shared" si="19"/>
        <v>350</v>
      </c>
      <c r="E154" s="303"/>
      <c r="F154" s="303"/>
      <c r="G154" s="303">
        <v>350</v>
      </c>
      <c r="H154" s="303"/>
      <c r="I154" s="303"/>
      <c r="J154" s="303">
        <v>750</v>
      </c>
      <c r="K154" s="301">
        <v>2014</v>
      </c>
      <c r="L154" s="102"/>
      <c r="M154" s="102" t="s">
        <v>1756</v>
      </c>
      <c r="N154" s="102"/>
      <c r="O154" s="102" t="s">
        <v>1628</v>
      </c>
      <c r="P154" s="102" t="s">
        <v>552</v>
      </c>
      <c r="Q154" s="102"/>
    </row>
    <row r="155" spans="1:17" s="292" customFormat="1" ht="47.25" hidden="1" outlineLevel="1" x14ac:dyDescent="0.25">
      <c r="A155" s="301">
        <v>18</v>
      </c>
      <c r="B155" s="302" t="s">
        <v>564</v>
      </c>
      <c r="C155" s="302" t="s">
        <v>563</v>
      </c>
      <c r="D155" s="96">
        <f t="shared" si="19"/>
        <v>200</v>
      </c>
      <c r="E155" s="303"/>
      <c r="F155" s="303"/>
      <c r="G155" s="303">
        <v>200</v>
      </c>
      <c r="H155" s="303"/>
      <c r="I155" s="303"/>
      <c r="J155" s="303">
        <v>750</v>
      </c>
      <c r="K155" s="301">
        <v>2015</v>
      </c>
      <c r="L155" s="102"/>
      <c r="M155" s="165" t="s">
        <v>1757</v>
      </c>
      <c r="N155" s="102"/>
      <c r="O155" s="102" t="s">
        <v>1629</v>
      </c>
      <c r="P155" s="102" t="s">
        <v>562</v>
      </c>
      <c r="Q155" s="102"/>
    </row>
    <row r="156" spans="1:17" s="292" customFormat="1" ht="107.25" hidden="1" outlineLevel="1" x14ac:dyDescent="0.25">
      <c r="A156" s="301">
        <v>19</v>
      </c>
      <c r="B156" s="302" t="s">
        <v>561</v>
      </c>
      <c r="C156" s="302" t="s">
        <v>554</v>
      </c>
      <c r="D156" s="303">
        <f t="shared" si="19"/>
        <v>4320</v>
      </c>
      <c r="E156" s="303">
        <v>1800</v>
      </c>
      <c r="F156" s="303">
        <v>20</v>
      </c>
      <c r="G156" s="303">
        <v>2500</v>
      </c>
      <c r="H156" s="303"/>
      <c r="I156" s="303"/>
      <c r="J156" s="303">
        <v>17280</v>
      </c>
      <c r="K156" s="301">
        <v>2007</v>
      </c>
      <c r="L156" s="102" t="s">
        <v>560</v>
      </c>
      <c r="M156" s="102"/>
      <c r="N156" s="102"/>
      <c r="O156" s="102" t="s">
        <v>1630</v>
      </c>
      <c r="P156" s="102" t="s">
        <v>552</v>
      </c>
      <c r="Q156" s="102"/>
    </row>
    <row r="157" spans="1:17" s="292" customFormat="1" ht="47.25" hidden="1" outlineLevel="1" x14ac:dyDescent="0.25">
      <c r="A157" s="301">
        <v>20</v>
      </c>
      <c r="B157" s="302" t="s">
        <v>559</v>
      </c>
      <c r="C157" s="302" t="s">
        <v>558</v>
      </c>
      <c r="D157" s="303">
        <f t="shared" si="19"/>
        <v>1800</v>
      </c>
      <c r="E157" s="303"/>
      <c r="F157" s="303"/>
      <c r="G157" s="303">
        <v>1800</v>
      </c>
      <c r="H157" s="303"/>
      <c r="I157" s="303"/>
      <c r="J157" s="303">
        <v>3000</v>
      </c>
      <c r="K157" s="301">
        <v>2012</v>
      </c>
      <c r="L157" s="102"/>
      <c r="M157" s="102"/>
      <c r="N157" s="102" t="s">
        <v>287</v>
      </c>
      <c r="O157" s="102" t="s">
        <v>1631</v>
      </c>
      <c r="P157" s="102" t="s">
        <v>552</v>
      </c>
      <c r="Q157" s="102"/>
    </row>
    <row r="158" spans="1:17" s="292" customFormat="1" ht="47.25" hidden="1" outlineLevel="1" x14ac:dyDescent="0.25">
      <c r="A158" s="301">
        <v>21</v>
      </c>
      <c r="B158" s="302" t="s">
        <v>557</v>
      </c>
      <c r="C158" s="302" t="s">
        <v>556</v>
      </c>
      <c r="D158" s="303">
        <f t="shared" si="19"/>
        <v>400</v>
      </c>
      <c r="E158" s="303"/>
      <c r="F158" s="303"/>
      <c r="G158" s="303">
        <v>400</v>
      </c>
      <c r="H158" s="303"/>
      <c r="I158" s="303"/>
      <c r="J158" s="303">
        <v>750</v>
      </c>
      <c r="K158" s="301">
        <v>2014</v>
      </c>
      <c r="L158" s="102"/>
      <c r="M158" s="102" t="s">
        <v>1758</v>
      </c>
      <c r="N158" s="102"/>
      <c r="O158" s="102" t="s">
        <v>555</v>
      </c>
      <c r="P158" s="102" t="s">
        <v>552</v>
      </c>
      <c r="Q158" s="102"/>
    </row>
    <row r="159" spans="1:17" s="292" customFormat="1" ht="31.5" hidden="1" outlineLevel="1" x14ac:dyDescent="0.25">
      <c r="A159" s="301">
        <v>22</v>
      </c>
      <c r="B159" s="302" t="s">
        <v>475</v>
      </c>
      <c r="C159" s="302" t="s">
        <v>554</v>
      </c>
      <c r="D159" s="303">
        <f t="shared" si="19"/>
        <v>1410</v>
      </c>
      <c r="E159" s="303">
        <v>400</v>
      </c>
      <c r="F159" s="303">
        <v>10</v>
      </c>
      <c r="G159" s="303">
        <v>1000</v>
      </c>
      <c r="H159" s="303"/>
      <c r="I159" s="303"/>
      <c r="J159" s="303">
        <v>5000</v>
      </c>
      <c r="K159" s="301">
        <v>2017</v>
      </c>
      <c r="L159" s="102" t="s">
        <v>553</v>
      </c>
      <c r="M159" s="102"/>
      <c r="N159" s="102"/>
      <c r="O159" s="102" t="s">
        <v>1632</v>
      </c>
      <c r="P159" s="102" t="s">
        <v>552</v>
      </c>
      <c r="Q159" s="102"/>
    </row>
    <row r="160" spans="1:17" s="292" customFormat="1" ht="35.1" customHeight="1" collapsed="1" x14ac:dyDescent="0.25">
      <c r="A160" s="371" t="s">
        <v>60</v>
      </c>
      <c r="B160" s="372" t="s">
        <v>551</v>
      </c>
      <c r="C160" s="371">
        <v>23</v>
      </c>
      <c r="D160" s="373">
        <f t="shared" si="19"/>
        <v>9000</v>
      </c>
      <c r="E160" s="373">
        <f t="shared" ref="E160:J160" si="24">SUM(E161:E183)</f>
        <v>0</v>
      </c>
      <c r="F160" s="373">
        <f t="shared" si="24"/>
        <v>0</v>
      </c>
      <c r="G160" s="373">
        <f t="shared" si="24"/>
        <v>9000</v>
      </c>
      <c r="H160" s="373">
        <f t="shared" si="24"/>
        <v>500</v>
      </c>
      <c r="I160" s="373">
        <f t="shared" si="24"/>
        <v>0</v>
      </c>
      <c r="J160" s="373">
        <f t="shared" si="24"/>
        <v>13300</v>
      </c>
      <c r="K160" s="371"/>
      <c r="L160" s="374">
        <f>COUNTA(L161:L183)</f>
        <v>2</v>
      </c>
      <c r="M160" s="374">
        <f t="shared" ref="M160:N160" si="25">COUNTA(M161:M183)</f>
        <v>19</v>
      </c>
      <c r="N160" s="374">
        <f t="shared" si="25"/>
        <v>2</v>
      </c>
      <c r="O160" s="374"/>
      <c r="P160" s="374"/>
      <c r="Q160" s="374"/>
    </row>
    <row r="161" spans="1:18" s="292" customFormat="1" ht="47.25" hidden="1" outlineLevel="1" x14ac:dyDescent="0.25">
      <c r="A161" s="293">
        <v>1</v>
      </c>
      <c r="B161" s="92" t="s">
        <v>550</v>
      </c>
      <c r="C161" s="92" t="s">
        <v>549</v>
      </c>
      <c r="D161" s="303">
        <f t="shared" si="19"/>
        <v>1200</v>
      </c>
      <c r="E161" s="98"/>
      <c r="F161" s="98"/>
      <c r="G161" s="98">
        <v>1200</v>
      </c>
      <c r="H161" s="98"/>
      <c r="I161" s="98"/>
      <c r="J161" s="98">
        <v>1700</v>
      </c>
      <c r="K161" s="293">
        <v>2012</v>
      </c>
      <c r="L161" s="102"/>
      <c r="M161" s="102" t="s">
        <v>1760</v>
      </c>
      <c r="N161" s="102"/>
      <c r="O161" s="102" t="s">
        <v>402</v>
      </c>
      <c r="P161" s="102" t="s">
        <v>544</v>
      </c>
      <c r="Q161" s="102"/>
    </row>
    <row r="162" spans="1:18" s="292" customFormat="1" ht="31.5" hidden="1" outlineLevel="1" x14ac:dyDescent="0.25">
      <c r="A162" s="293">
        <v>2</v>
      </c>
      <c r="B162" s="92" t="s">
        <v>548</v>
      </c>
      <c r="C162" s="92" t="s">
        <v>542</v>
      </c>
      <c r="D162" s="303">
        <f t="shared" si="19"/>
        <v>1800</v>
      </c>
      <c r="E162" s="98"/>
      <c r="F162" s="98"/>
      <c r="G162" s="98">
        <v>1800</v>
      </c>
      <c r="H162" s="98"/>
      <c r="I162" s="98"/>
      <c r="J162" s="98">
        <v>2000</v>
      </c>
      <c r="K162" s="293">
        <v>2014</v>
      </c>
      <c r="L162" s="102"/>
      <c r="M162" s="102"/>
      <c r="N162" s="102" t="s">
        <v>287</v>
      </c>
      <c r="O162" s="102" t="s">
        <v>402</v>
      </c>
      <c r="P162" s="102" t="s">
        <v>526</v>
      </c>
      <c r="Q162" s="102"/>
      <c r="R162" s="102" t="s">
        <v>1760</v>
      </c>
    </row>
    <row r="163" spans="1:18" s="292" customFormat="1" ht="31.5" hidden="1" outlineLevel="1" x14ac:dyDescent="0.25">
      <c r="A163" s="293">
        <v>3</v>
      </c>
      <c r="B163" s="92" t="s">
        <v>547</v>
      </c>
      <c r="C163" s="92" t="s">
        <v>545</v>
      </c>
      <c r="D163" s="303">
        <f t="shared" si="19"/>
        <v>500</v>
      </c>
      <c r="E163" s="98"/>
      <c r="F163" s="98"/>
      <c r="G163" s="98">
        <v>500</v>
      </c>
      <c r="H163" s="98"/>
      <c r="I163" s="98"/>
      <c r="J163" s="98">
        <v>800</v>
      </c>
      <c r="K163" s="293">
        <v>2013</v>
      </c>
      <c r="L163" s="102"/>
      <c r="M163" s="102" t="s">
        <v>1760</v>
      </c>
      <c r="N163" s="102"/>
      <c r="O163" s="102" t="s">
        <v>402</v>
      </c>
      <c r="P163" s="102" t="s">
        <v>526</v>
      </c>
      <c r="Q163" s="102"/>
    </row>
    <row r="164" spans="1:18" s="292" customFormat="1" ht="31.5" hidden="1" outlineLevel="1" x14ac:dyDescent="0.25">
      <c r="A164" s="293">
        <v>4</v>
      </c>
      <c r="B164" s="92" t="s">
        <v>546</v>
      </c>
      <c r="C164" s="92" t="s">
        <v>545</v>
      </c>
      <c r="D164" s="303">
        <f t="shared" si="19"/>
        <v>500</v>
      </c>
      <c r="E164" s="98"/>
      <c r="F164" s="98"/>
      <c r="G164" s="98">
        <v>500</v>
      </c>
      <c r="H164" s="98"/>
      <c r="I164" s="98"/>
      <c r="J164" s="98">
        <v>800</v>
      </c>
      <c r="K164" s="293">
        <v>2015</v>
      </c>
      <c r="L164" s="102"/>
      <c r="M164" s="102" t="s">
        <v>1760</v>
      </c>
      <c r="N164" s="102"/>
      <c r="O164" s="102" t="s">
        <v>402</v>
      </c>
      <c r="P164" s="102" t="s">
        <v>544</v>
      </c>
      <c r="Q164" s="102"/>
    </row>
    <row r="165" spans="1:18" s="292" customFormat="1" ht="31.5" hidden="1" outlineLevel="1" x14ac:dyDescent="0.25">
      <c r="A165" s="293">
        <v>5</v>
      </c>
      <c r="B165" s="92" t="s">
        <v>543</v>
      </c>
      <c r="C165" s="92" t="s">
        <v>542</v>
      </c>
      <c r="D165" s="303">
        <f t="shared" si="19"/>
        <v>500</v>
      </c>
      <c r="E165" s="98"/>
      <c r="F165" s="98"/>
      <c r="G165" s="98">
        <v>500</v>
      </c>
      <c r="H165" s="98"/>
      <c r="I165" s="98"/>
      <c r="J165" s="98">
        <v>800</v>
      </c>
      <c r="K165" s="293"/>
      <c r="L165" s="102"/>
      <c r="M165" s="102" t="s">
        <v>1760</v>
      </c>
      <c r="N165" s="102"/>
      <c r="O165" s="102" t="s">
        <v>402</v>
      </c>
      <c r="P165" s="102" t="s">
        <v>539</v>
      </c>
      <c r="Q165" s="102"/>
    </row>
    <row r="166" spans="1:18" s="292" customFormat="1" ht="47.25" hidden="1" outlineLevel="1" x14ac:dyDescent="0.25">
      <c r="A166" s="293">
        <v>6</v>
      </c>
      <c r="B166" s="92" t="s">
        <v>541</v>
      </c>
      <c r="C166" s="92" t="s">
        <v>515</v>
      </c>
      <c r="D166" s="303">
        <f t="shared" si="19"/>
        <v>500</v>
      </c>
      <c r="E166" s="98"/>
      <c r="F166" s="98"/>
      <c r="G166" s="98">
        <v>500</v>
      </c>
      <c r="H166" s="98"/>
      <c r="I166" s="98"/>
      <c r="J166" s="98">
        <v>800</v>
      </c>
      <c r="K166" s="293"/>
      <c r="L166" s="102"/>
      <c r="M166" s="102" t="s">
        <v>1760</v>
      </c>
      <c r="N166" s="102"/>
      <c r="O166" s="102" t="s">
        <v>402</v>
      </c>
      <c r="P166" s="102" t="s">
        <v>539</v>
      </c>
      <c r="Q166" s="102"/>
    </row>
    <row r="167" spans="1:18" s="292" customFormat="1" ht="47.25" hidden="1" outlineLevel="1" x14ac:dyDescent="0.25">
      <c r="A167" s="293">
        <v>7</v>
      </c>
      <c r="B167" s="92" t="s">
        <v>540</v>
      </c>
      <c r="C167" s="92" t="s">
        <v>515</v>
      </c>
      <c r="D167" s="303">
        <f t="shared" si="19"/>
        <v>500</v>
      </c>
      <c r="E167" s="98"/>
      <c r="F167" s="98"/>
      <c r="G167" s="98">
        <v>500</v>
      </c>
      <c r="H167" s="98"/>
      <c r="I167" s="98"/>
      <c r="J167" s="98">
        <v>800</v>
      </c>
      <c r="K167" s="293"/>
      <c r="L167" s="102"/>
      <c r="M167" s="102" t="s">
        <v>1760</v>
      </c>
      <c r="N167" s="102"/>
      <c r="O167" s="102" t="s">
        <v>402</v>
      </c>
      <c r="P167" s="102" t="s">
        <v>539</v>
      </c>
      <c r="Q167" s="102"/>
    </row>
    <row r="168" spans="1:18" s="292" customFormat="1" ht="47.25" hidden="1" outlineLevel="1" x14ac:dyDescent="0.25">
      <c r="A168" s="293">
        <v>8</v>
      </c>
      <c r="B168" s="92" t="s">
        <v>535</v>
      </c>
      <c r="C168" s="92" t="s">
        <v>515</v>
      </c>
      <c r="D168" s="303">
        <f t="shared" si="19"/>
        <v>500</v>
      </c>
      <c r="E168" s="98"/>
      <c r="F168" s="98"/>
      <c r="G168" s="98">
        <v>500</v>
      </c>
      <c r="H168" s="98"/>
      <c r="I168" s="98"/>
      <c r="J168" s="98">
        <v>800</v>
      </c>
      <c r="K168" s="293"/>
      <c r="L168" s="102"/>
      <c r="M168" s="102" t="s">
        <v>1760</v>
      </c>
      <c r="N168" s="102"/>
      <c r="O168" s="102" t="s">
        <v>402</v>
      </c>
      <c r="P168" s="102" t="s">
        <v>526</v>
      </c>
      <c r="Q168" s="102"/>
    </row>
    <row r="169" spans="1:18" s="292" customFormat="1" ht="47.25" hidden="1" outlineLevel="1" x14ac:dyDescent="0.25">
      <c r="A169" s="293">
        <v>9</v>
      </c>
      <c r="B169" s="92" t="s">
        <v>538</v>
      </c>
      <c r="C169" s="92" t="s">
        <v>537</v>
      </c>
      <c r="D169" s="303">
        <f t="shared" si="19"/>
        <v>500</v>
      </c>
      <c r="E169" s="98"/>
      <c r="F169" s="98"/>
      <c r="G169" s="98">
        <v>500</v>
      </c>
      <c r="H169" s="98"/>
      <c r="I169" s="98"/>
      <c r="J169" s="98">
        <v>800</v>
      </c>
      <c r="K169" s="293"/>
      <c r="L169" s="102" t="s">
        <v>1296</v>
      </c>
      <c r="M169" s="102"/>
      <c r="N169" s="102"/>
      <c r="O169" s="102" t="s">
        <v>402</v>
      </c>
      <c r="P169" s="102" t="s">
        <v>526</v>
      </c>
      <c r="Q169" s="102"/>
    </row>
    <row r="170" spans="1:18" s="292" customFormat="1" ht="47.25" hidden="1" outlineLevel="1" x14ac:dyDescent="0.25">
      <c r="A170" s="293">
        <v>10</v>
      </c>
      <c r="B170" s="92" t="s">
        <v>536</v>
      </c>
      <c r="C170" s="92" t="s">
        <v>530</v>
      </c>
      <c r="D170" s="303">
        <f t="shared" si="19"/>
        <v>500</v>
      </c>
      <c r="E170" s="98"/>
      <c r="F170" s="98"/>
      <c r="G170" s="98">
        <v>500</v>
      </c>
      <c r="H170" s="98"/>
      <c r="I170" s="98"/>
      <c r="J170" s="98">
        <v>800</v>
      </c>
      <c r="K170" s="293"/>
      <c r="L170" s="102"/>
      <c r="M170" s="102" t="s">
        <v>1760</v>
      </c>
      <c r="N170" s="102"/>
      <c r="O170" s="102" t="s">
        <v>402</v>
      </c>
      <c r="P170" s="102" t="s">
        <v>529</v>
      </c>
      <c r="Q170" s="102"/>
    </row>
    <row r="171" spans="1:18" s="292" customFormat="1" ht="47.25" hidden="1" outlineLevel="1" x14ac:dyDescent="0.25">
      <c r="A171" s="293">
        <v>11</v>
      </c>
      <c r="B171" s="92" t="s">
        <v>535</v>
      </c>
      <c r="C171" s="92" t="s">
        <v>533</v>
      </c>
      <c r="D171" s="303">
        <f t="shared" si="19"/>
        <v>500</v>
      </c>
      <c r="E171" s="98"/>
      <c r="F171" s="98"/>
      <c r="G171" s="98">
        <v>500</v>
      </c>
      <c r="H171" s="98"/>
      <c r="I171" s="98"/>
      <c r="J171" s="98">
        <v>800</v>
      </c>
      <c r="K171" s="293"/>
      <c r="L171" s="102"/>
      <c r="M171" s="102" t="s">
        <v>1760</v>
      </c>
      <c r="N171" s="102"/>
      <c r="O171" s="102" t="s">
        <v>402</v>
      </c>
      <c r="P171" s="102" t="s">
        <v>529</v>
      </c>
      <c r="Q171" s="102"/>
    </row>
    <row r="172" spans="1:18" s="292" customFormat="1" ht="47.25" hidden="1" outlineLevel="1" x14ac:dyDescent="0.25">
      <c r="A172" s="293">
        <v>12</v>
      </c>
      <c r="B172" s="92" t="s">
        <v>534</v>
      </c>
      <c r="C172" s="92" t="s">
        <v>533</v>
      </c>
      <c r="D172" s="303">
        <f t="shared" si="19"/>
        <v>500</v>
      </c>
      <c r="E172" s="98"/>
      <c r="F172" s="98"/>
      <c r="G172" s="98">
        <v>500</v>
      </c>
      <c r="H172" s="98"/>
      <c r="I172" s="98"/>
      <c r="J172" s="98">
        <v>800</v>
      </c>
      <c r="K172" s="293"/>
      <c r="L172" s="102"/>
      <c r="M172" s="102" t="s">
        <v>1760</v>
      </c>
      <c r="N172" s="102"/>
      <c r="O172" s="102" t="s">
        <v>402</v>
      </c>
      <c r="P172" s="102" t="s">
        <v>529</v>
      </c>
      <c r="Q172" s="102"/>
    </row>
    <row r="173" spans="1:18" s="292" customFormat="1" ht="47.25" hidden="1" outlineLevel="1" x14ac:dyDescent="0.25">
      <c r="A173" s="293">
        <v>13</v>
      </c>
      <c r="B173" s="92" t="s">
        <v>532</v>
      </c>
      <c r="C173" s="92" t="s">
        <v>530</v>
      </c>
      <c r="D173" s="303">
        <f t="shared" si="19"/>
        <v>500</v>
      </c>
      <c r="E173" s="98"/>
      <c r="F173" s="98"/>
      <c r="G173" s="98">
        <v>500</v>
      </c>
      <c r="H173" s="98"/>
      <c r="I173" s="98"/>
      <c r="J173" s="98">
        <v>800</v>
      </c>
      <c r="K173" s="293"/>
      <c r="L173" s="102"/>
      <c r="M173" s="102" t="s">
        <v>1760</v>
      </c>
      <c r="N173" s="102"/>
      <c r="O173" s="102" t="s">
        <v>402</v>
      </c>
      <c r="P173" s="102" t="s">
        <v>529</v>
      </c>
      <c r="Q173" s="102"/>
    </row>
    <row r="174" spans="1:18" s="292" customFormat="1" ht="47.25" hidden="1" outlineLevel="1" x14ac:dyDescent="0.25">
      <c r="A174" s="293">
        <v>14</v>
      </c>
      <c r="B174" s="92" t="s">
        <v>531</v>
      </c>
      <c r="C174" s="92" t="s">
        <v>530</v>
      </c>
      <c r="D174" s="303">
        <f t="shared" si="19"/>
        <v>500</v>
      </c>
      <c r="E174" s="98"/>
      <c r="F174" s="98"/>
      <c r="G174" s="98">
        <v>500</v>
      </c>
      <c r="H174" s="98"/>
      <c r="I174" s="98"/>
      <c r="J174" s="98">
        <v>800</v>
      </c>
      <c r="K174" s="293"/>
      <c r="L174" s="102"/>
      <c r="M174" s="102" t="s">
        <v>1760</v>
      </c>
      <c r="N174" s="102"/>
      <c r="O174" s="102" t="s">
        <v>402</v>
      </c>
      <c r="P174" s="102" t="s">
        <v>529</v>
      </c>
      <c r="Q174" s="102"/>
    </row>
    <row r="175" spans="1:18" s="292" customFormat="1" ht="38.25" hidden="1" outlineLevel="1" x14ac:dyDescent="0.25">
      <c r="A175" s="293">
        <v>15</v>
      </c>
      <c r="B175" s="52" t="s">
        <v>1297</v>
      </c>
      <c r="C175" s="52" t="s">
        <v>528</v>
      </c>
      <c r="D175" s="303">
        <f t="shared" si="19"/>
        <v>0</v>
      </c>
      <c r="E175" s="96"/>
      <c r="F175" s="96"/>
      <c r="G175" s="96"/>
      <c r="H175" s="96">
        <v>500</v>
      </c>
      <c r="I175" s="96"/>
      <c r="J175" s="96"/>
      <c r="K175" s="91"/>
      <c r="L175" s="102" t="s">
        <v>1275</v>
      </c>
      <c r="M175" s="102"/>
      <c r="N175" s="102"/>
      <c r="O175" s="102" t="s">
        <v>527</v>
      </c>
      <c r="P175" s="102" t="s">
        <v>526</v>
      </c>
      <c r="Q175" s="102"/>
    </row>
    <row r="176" spans="1:18" s="292" customFormat="1" ht="31.5" hidden="1" outlineLevel="1" x14ac:dyDescent="0.25">
      <c r="A176" s="293">
        <v>16</v>
      </c>
      <c r="B176" s="52" t="s">
        <v>1317</v>
      </c>
      <c r="C176" s="52" t="s">
        <v>525</v>
      </c>
      <c r="D176" s="303">
        <f t="shared" si="19"/>
        <v>0</v>
      </c>
      <c r="E176" s="96"/>
      <c r="F176" s="96"/>
      <c r="G176" s="96"/>
      <c r="H176" s="96"/>
      <c r="I176" s="96" t="s">
        <v>510</v>
      </c>
      <c r="J176" s="96"/>
      <c r="K176" s="91"/>
      <c r="L176" s="102"/>
      <c r="M176" s="102" t="s">
        <v>1318</v>
      </c>
      <c r="N176" s="102"/>
      <c r="O176" s="102" t="s">
        <v>402</v>
      </c>
      <c r="P176" s="102"/>
      <c r="Q176" s="102"/>
    </row>
    <row r="177" spans="1:17" s="292" customFormat="1" ht="47.25" hidden="1" outlineLevel="1" x14ac:dyDescent="0.25">
      <c r="A177" s="293">
        <v>17</v>
      </c>
      <c r="B177" s="52" t="s">
        <v>524</v>
      </c>
      <c r="C177" s="52" t="s">
        <v>523</v>
      </c>
      <c r="D177" s="303">
        <f t="shared" si="19"/>
        <v>0</v>
      </c>
      <c r="E177" s="96"/>
      <c r="F177" s="96"/>
      <c r="G177" s="96"/>
      <c r="H177" s="96"/>
      <c r="I177" s="96" t="s">
        <v>510</v>
      </c>
      <c r="J177" s="96"/>
      <c r="K177" s="91"/>
      <c r="L177" s="102"/>
      <c r="M177" s="167" t="s">
        <v>1251</v>
      </c>
      <c r="N177" s="102"/>
      <c r="O177" s="102"/>
      <c r="P177" s="102"/>
      <c r="Q177" s="102"/>
    </row>
    <row r="178" spans="1:17" s="292" customFormat="1" ht="47.25" hidden="1" outlineLevel="1" x14ac:dyDescent="0.25">
      <c r="A178" s="293">
        <v>18</v>
      </c>
      <c r="B178" s="52" t="s">
        <v>522</v>
      </c>
      <c r="C178" s="52" t="s">
        <v>521</v>
      </c>
      <c r="D178" s="303">
        <f t="shared" si="19"/>
        <v>0</v>
      </c>
      <c r="E178" s="96"/>
      <c r="F178" s="96"/>
      <c r="G178" s="96"/>
      <c r="H178" s="96"/>
      <c r="I178" s="96" t="s">
        <v>510</v>
      </c>
      <c r="J178" s="96"/>
      <c r="K178" s="91"/>
      <c r="L178" s="102"/>
      <c r="M178" s="102" t="s">
        <v>1760</v>
      </c>
      <c r="N178" s="102"/>
      <c r="O178" s="102"/>
      <c r="P178" s="102"/>
      <c r="Q178" s="102"/>
    </row>
    <row r="179" spans="1:17" s="292" customFormat="1" ht="31.5" hidden="1" outlineLevel="1" x14ac:dyDescent="0.25">
      <c r="A179" s="293">
        <v>19</v>
      </c>
      <c r="B179" s="52" t="s">
        <v>520</v>
      </c>
      <c r="C179" s="52" t="s">
        <v>1834</v>
      </c>
      <c r="D179" s="303">
        <f t="shared" si="19"/>
        <v>0</v>
      </c>
      <c r="E179" s="96"/>
      <c r="F179" s="96"/>
      <c r="G179" s="96"/>
      <c r="H179" s="96"/>
      <c r="I179" s="96" t="s">
        <v>510</v>
      </c>
      <c r="J179" s="96"/>
      <c r="K179" s="91"/>
      <c r="L179" s="102"/>
      <c r="M179" s="102"/>
      <c r="N179" s="219" t="s">
        <v>287</v>
      </c>
      <c r="O179" s="102"/>
      <c r="P179" s="102"/>
      <c r="Q179" s="102" t="s">
        <v>4054</v>
      </c>
    </row>
    <row r="180" spans="1:17" s="292" customFormat="1" ht="47.25" hidden="1" outlineLevel="1" x14ac:dyDescent="0.25">
      <c r="A180" s="293">
        <v>20</v>
      </c>
      <c r="B180" s="52" t="s">
        <v>519</v>
      </c>
      <c r="C180" s="52" t="s">
        <v>518</v>
      </c>
      <c r="D180" s="303">
        <f t="shared" si="19"/>
        <v>0</v>
      </c>
      <c r="E180" s="96"/>
      <c r="F180" s="96"/>
      <c r="G180" s="96"/>
      <c r="H180" s="96"/>
      <c r="I180" s="96" t="s">
        <v>517</v>
      </c>
      <c r="J180" s="96"/>
      <c r="K180" s="91"/>
      <c r="L180" s="102"/>
      <c r="M180" s="102" t="s">
        <v>287</v>
      </c>
      <c r="N180" s="219"/>
      <c r="O180" s="102"/>
      <c r="P180" s="102"/>
      <c r="Q180" s="102"/>
    </row>
    <row r="181" spans="1:17" s="292" customFormat="1" ht="47.25" hidden="1" outlineLevel="1" x14ac:dyDescent="0.25">
      <c r="A181" s="293">
        <v>21</v>
      </c>
      <c r="B181" s="52" t="s">
        <v>516</v>
      </c>
      <c r="C181" s="52" t="s">
        <v>515</v>
      </c>
      <c r="D181" s="303">
        <f t="shared" si="19"/>
        <v>0</v>
      </c>
      <c r="E181" s="96"/>
      <c r="F181" s="96"/>
      <c r="G181" s="96"/>
      <c r="H181" s="96"/>
      <c r="I181" s="96" t="s">
        <v>510</v>
      </c>
      <c r="J181" s="96"/>
      <c r="K181" s="91"/>
      <c r="L181" s="102"/>
      <c r="M181" s="102" t="s">
        <v>1760</v>
      </c>
      <c r="N181" s="102"/>
      <c r="O181" s="102"/>
      <c r="P181" s="102"/>
      <c r="Q181" s="102"/>
    </row>
    <row r="182" spans="1:17" s="292" customFormat="1" ht="31.5" hidden="1" outlineLevel="1" x14ac:dyDescent="0.25">
      <c r="A182" s="293">
        <v>22</v>
      </c>
      <c r="B182" s="52" t="s">
        <v>514</v>
      </c>
      <c r="C182" s="52" t="s">
        <v>513</v>
      </c>
      <c r="D182" s="303">
        <f t="shared" si="19"/>
        <v>0</v>
      </c>
      <c r="E182" s="96"/>
      <c r="F182" s="96"/>
      <c r="G182" s="96"/>
      <c r="H182" s="96"/>
      <c r="I182" s="96" t="s">
        <v>510</v>
      </c>
      <c r="J182" s="96"/>
      <c r="K182" s="91"/>
      <c r="L182" s="102"/>
      <c r="M182" s="102" t="s">
        <v>1760</v>
      </c>
      <c r="N182" s="102"/>
      <c r="O182" s="102"/>
      <c r="P182" s="102"/>
      <c r="Q182" s="102"/>
    </row>
    <row r="183" spans="1:17" s="292" customFormat="1" ht="47.25" hidden="1" outlineLevel="1" x14ac:dyDescent="0.25">
      <c r="A183" s="293">
        <v>23</v>
      </c>
      <c r="B183" s="52" t="s">
        <v>512</v>
      </c>
      <c r="C183" s="52" t="s">
        <v>511</v>
      </c>
      <c r="D183" s="303">
        <f t="shared" si="19"/>
        <v>0</v>
      </c>
      <c r="E183" s="96"/>
      <c r="F183" s="96"/>
      <c r="G183" s="96"/>
      <c r="H183" s="96"/>
      <c r="I183" s="96" t="s">
        <v>510</v>
      </c>
      <c r="J183" s="96"/>
      <c r="K183" s="91"/>
      <c r="L183" s="102"/>
      <c r="M183" s="167" t="s">
        <v>1252</v>
      </c>
      <c r="N183" s="102"/>
      <c r="O183" s="102"/>
      <c r="P183" s="102"/>
      <c r="Q183" s="102"/>
    </row>
    <row r="184" spans="1:17" s="292" customFormat="1" ht="35.1" customHeight="1" collapsed="1" x14ac:dyDescent="0.25">
      <c r="A184" s="371" t="s">
        <v>61</v>
      </c>
      <c r="B184" s="372" t="s">
        <v>45</v>
      </c>
      <c r="C184" s="371">
        <v>41</v>
      </c>
      <c r="D184" s="373">
        <f t="shared" si="19"/>
        <v>19422</v>
      </c>
      <c r="E184" s="373">
        <f t="shared" ref="E184:J184" si="26">SUM(E185:E225)</f>
        <v>1940</v>
      </c>
      <c r="F184" s="373">
        <f t="shared" si="26"/>
        <v>32</v>
      </c>
      <c r="G184" s="373">
        <f t="shared" si="26"/>
        <v>17450</v>
      </c>
      <c r="H184" s="373">
        <f t="shared" si="26"/>
        <v>4649</v>
      </c>
      <c r="I184" s="373">
        <f t="shared" si="26"/>
        <v>4620</v>
      </c>
      <c r="J184" s="373">
        <f t="shared" si="26"/>
        <v>163546</v>
      </c>
      <c r="K184" s="371"/>
      <c r="L184" s="374">
        <f>COUNTA(L185:L225)</f>
        <v>6</v>
      </c>
      <c r="M184" s="374">
        <f t="shared" ref="M184:N184" si="27">COUNTA(M185:M225)</f>
        <v>27</v>
      </c>
      <c r="N184" s="374">
        <f t="shared" si="27"/>
        <v>8</v>
      </c>
      <c r="O184" s="374"/>
      <c r="P184" s="374"/>
      <c r="Q184" s="374"/>
    </row>
    <row r="185" spans="1:17" s="292" customFormat="1" ht="76.5" hidden="1" outlineLevel="1" x14ac:dyDescent="0.25">
      <c r="A185" s="293">
        <v>1</v>
      </c>
      <c r="B185" s="92" t="s">
        <v>509</v>
      </c>
      <c r="C185" s="92" t="s">
        <v>508</v>
      </c>
      <c r="D185" s="303">
        <f t="shared" si="19"/>
        <v>0</v>
      </c>
      <c r="E185" s="98"/>
      <c r="F185" s="98"/>
      <c r="G185" s="98"/>
      <c r="H185" s="98">
        <v>4000</v>
      </c>
      <c r="I185" s="98"/>
      <c r="J185" s="98">
        <v>96906</v>
      </c>
      <c r="K185" s="293">
        <v>2016</v>
      </c>
      <c r="L185" s="102" t="s">
        <v>1274</v>
      </c>
      <c r="M185" s="102"/>
      <c r="N185" s="102"/>
      <c r="O185" s="102" t="s">
        <v>507</v>
      </c>
      <c r="P185" s="102" t="s">
        <v>506</v>
      </c>
      <c r="Q185" s="102"/>
    </row>
    <row r="186" spans="1:17" s="292" customFormat="1" ht="31.5" hidden="1" outlineLevel="1" x14ac:dyDescent="0.25">
      <c r="A186" s="293">
        <v>2</v>
      </c>
      <c r="B186" s="92" t="s">
        <v>505</v>
      </c>
      <c r="C186" s="92" t="s">
        <v>504</v>
      </c>
      <c r="D186" s="303">
        <f t="shared" si="19"/>
        <v>0</v>
      </c>
      <c r="E186" s="98"/>
      <c r="F186" s="98"/>
      <c r="G186" s="98"/>
      <c r="H186" s="98">
        <v>550</v>
      </c>
      <c r="I186" s="98"/>
      <c r="J186" s="98">
        <v>23180</v>
      </c>
      <c r="K186" s="293">
        <v>2015</v>
      </c>
      <c r="L186" s="102"/>
      <c r="M186" s="102"/>
      <c r="N186" s="102" t="s">
        <v>287</v>
      </c>
      <c r="O186" s="102"/>
      <c r="P186" s="102" t="s">
        <v>503</v>
      </c>
      <c r="Q186" s="102"/>
    </row>
    <row r="187" spans="1:17" s="292" customFormat="1" ht="38.25" hidden="1" outlineLevel="1" x14ac:dyDescent="0.25">
      <c r="A187" s="293">
        <v>3</v>
      </c>
      <c r="B187" s="92" t="s">
        <v>502</v>
      </c>
      <c r="C187" s="92" t="s">
        <v>1250</v>
      </c>
      <c r="D187" s="303">
        <f t="shared" si="19"/>
        <v>500</v>
      </c>
      <c r="E187" s="98"/>
      <c r="F187" s="98"/>
      <c r="G187" s="98">
        <v>500</v>
      </c>
      <c r="H187" s="98"/>
      <c r="I187" s="98"/>
      <c r="J187" s="98">
        <v>750</v>
      </c>
      <c r="K187" s="293">
        <v>2012</v>
      </c>
      <c r="L187" s="102"/>
      <c r="M187" s="102" t="s">
        <v>1730</v>
      </c>
      <c r="N187" s="102"/>
      <c r="O187" s="102" t="s">
        <v>416</v>
      </c>
      <c r="P187" s="102" t="s">
        <v>409</v>
      </c>
      <c r="Q187" s="102"/>
    </row>
    <row r="188" spans="1:17" s="292" customFormat="1" ht="51" hidden="1" outlineLevel="1" x14ac:dyDescent="0.25">
      <c r="A188" s="293">
        <v>4</v>
      </c>
      <c r="B188" s="92" t="s">
        <v>501</v>
      </c>
      <c r="C188" s="92" t="s">
        <v>498</v>
      </c>
      <c r="D188" s="303">
        <f t="shared" si="19"/>
        <v>502</v>
      </c>
      <c r="E188" s="98">
        <v>500</v>
      </c>
      <c r="F188" s="98">
        <v>2</v>
      </c>
      <c r="G188" s="98"/>
      <c r="H188" s="98"/>
      <c r="I188" s="98">
        <v>2000</v>
      </c>
      <c r="J188" s="98">
        <v>3600</v>
      </c>
      <c r="K188" s="293">
        <v>2015</v>
      </c>
      <c r="L188" s="102" t="s">
        <v>1279</v>
      </c>
      <c r="M188" s="102"/>
      <c r="N188" s="102"/>
      <c r="O188" s="102" t="s">
        <v>500</v>
      </c>
      <c r="P188" s="102" t="s">
        <v>409</v>
      </c>
      <c r="Q188" s="102"/>
    </row>
    <row r="189" spans="1:17" s="292" customFormat="1" ht="31.5" hidden="1" outlineLevel="1" x14ac:dyDescent="0.25">
      <c r="A189" s="293">
        <v>5</v>
      </c>
      <c r="B189" s="92" t="s">
        <v>499</v>
      </c>
      <c r="C189" s="92" t="s">
        <v>498</v>
      </c>
      <c r="D189" s="303">
        <f t="shared" si="19"/>
        <v>500</v>
      </c>
      <c r="E189" s="98"/>
      <c r="F189" s="98"/>
      <c r="G189" s="98">
        <v>500</v>
      </c>
      <c r="H189" s="98"/>
      <c r="I189" s="98"/>
      <c r="J189" s="98">
        <v>750</v>
      </c>
      <c r="K189" s="293">
        <v>2012</v>
      </c>
      <c r="L189" s="102"/>
      <c r="M189" s="102" t="s">
        <v>1760</v>
      </c>
      <c r="N189" s="102"/>
      <c r="O189" s="102" t="s">
        <v>416</v>
      </c>
      <c r="P189" s="102" t="s">
        <v>409</v>
      </c>
      <c r="Q189" s="102"/>
    </row>
    <row r="190" spans="1:17" s="292" customFormat="1" ht="38.25" hidden="1" outlineLevel="1" x14ac:dyDescent="0.25">
      <c r="A190" s="293">
        <v>6</v>
      </c>
      <c r="B190" s="92" t="s">
        <v>497</v>
      </c>
      <c r="C190" s="92" t="s">
        <v>493</v>
      </c>
      <c r="D190" s="303">
        <f t="shared" si="19"/>
        <v>500</v>
      </c>
      <c r="E190" s="98"/>
      <c r="F190" s="98"/>
      <c r="G190" s="98">
        <v>500</v>
      </c>
      <c r="H190" s="98">
        <v>10</v>
      </c>
      <c r="I190" s="98"/>
      <c r="J190" s="98">
        <v>830</v>
      </c>
      <c r="K190" s="293">
        <v>2014</v>
      </c>
      <c r="L190" s="102"/>
      <c r="M190" s="102" t="s">
        <v>1761</v>
      </c>
      <c r="N190" s="102"/>
      <c r="O190" s="102" t="s">
        <v>492</v>
      </c>
      <c r="P190" s="102" t="s">
        <v>409</v>
      </c>
      <c r="Q190" s="102"/>
    </row>
    <row r="191" spans="1:17" s="292" customFormat="1" ht="38.25" hidden="1" outlineLevel="1" x14ac:dyDescent="0.25">
      <c r="A191" s="293">
        <v>7</v>
      </c>
      <c r="B191" s="92" t="s">
        <v>496</v>
      </c>
      <c r="C191" s="92" t="s">
        <v>495</v>
      </c>
      <c r="D191" s="303">
        <f t="shared" ref="D191:D254" si="28">E191+F191+G191</f>
        <v>500</v>
      </c>
      <c r="E191" s="98"/>
      <c r="F191" s="98"/>
      <c r="G191" s="98">
        <v>500</v>
      </c>
      <c r="H191" s="98"/>
      <c r="I191" s="98"/>
      <c r="J191" s="98">
        <v>760</v>
      </c>
      <c r="K191" s="293">
        <v>2015</v>
      </c>
      <c r="L191" s="102"/>
      <c r="M191" s="102" t="s">
        <v>1731</v>
      </c>
      <c r="N191" s="102"/>
      <c r="O191" s="102" t="s">
        <v>471</v>
      </c>
      <c r="P191" s="102" t="s">
        <v>409</v>
      </c>
      <c r="Q191" s="102"/>
    </row>
    <row r="192" spans="1:17" s="292" customFormat="1" ht="38.25" hidden="1" outlineLevel="1" x14ac:dyDescent="0.25">
      <c r="A192" s="293">
        <v>8</v>
      </c>
      <c r="B192" s="92" t="s">
        <v>494</v>
      </c>
      <c r="C192" s="92" t="s">
        <v>493</v>
      </c>
      <c r="D192" s="303">
        <f t="shared" si="28"/>
        <v>500</v>
      </c>
      <c r="E192" s="98"/>
      <c r="F192" s="98"/>
      <c r="G192" s="98">
        <v>500</v>
      </c>
      <c r="H192" s="98">
        <v>7</v>
      </c>
      <c r="I192" s="98"/>
      <c r="J192" s="98">
        <v>810</v>
      </c>
      <c r="K192" s="293">
        <v>2016</v>
      </c>
      <c r="L192" s="102"/>
      <c r="M192" s="102" t="s">
        <v>1732</v>
      </c>
      <c r="N192" s="102"/>
      <c r="O192" s="102" t="s">
        <v>492</v>
      </c>
      <c r="P192" s="102" t="s">
        <v>409</v>
      </c>
      <c r="Q192" s="102"/>
    </row>
    <row r="193" spans="1:17" s="292" customFormat="1" ht="38.25" hidden="1" outlineLevel="1" x14ac:dyDescent="0.25">
      <c r="A193" s="293">
        <v>9</v>
      </c>
      <c r="B193" s="92" t="s">
        <v>491</v>
      </c>
      <c r="C193" s="92" t="s">
        <v>490</v>
      </c>
      <c r="D193" s="303">
        <f t="shared" si="28"/>
        <v>500</v>
      </c>
      <c r="E193" s="98"/>
      <c r="F193" s="98"/>
      <c r="G193" s="98">
        <v>500</v>
      </c>
      <c r="H193" s="98"/>
      <c r="I193" s="98"/>
      <c r="J193" s="98">
        <v>750</v>
      </c>
      <c r="K193" s="293">
        <v>2014</v>
      </c>
      <c r="L193" s="102"/>
      <c r="M193" s="102" t="s">
        <v>489</v>
      </c>
      <c r="N193" s="102"/>
      <c r="O193" s="102" t="s">
        <v>416</v>
      </c>
      <c r="P193" s="102" t="s">
        <v>409</v>
      </c>
      <c r="Q193" s="102"/>
    </row>
    <row r="194" spans="1:17" s="292" customFormat="1" ht="47.25" hidden="1" outlineLevel="1" x14ac:dyDescent="0.25">
      <c r="A194" s="293">
        <v>10</v>
      </c>
      <c r="B194" s="92" t="s">
        <v>488</v>
      </c>
      <c r="C194" s="92" t="s">
        <v>487</v>
      </c>
      <c r="D194" s="303">
        <f t="shared" si="28"/>
        <v>500</v>
      </c>
      <c r="E194" s="98"/>
      <c r="F194" s="98"/>
      <c r="G194" s="98">
        <v>500</v>
      </c>
      <c r="H194" s="98">
        <v>5</v>
      </c>
      <c r="I194" s="98"/>
      <c r="J194" s="98">
        <v>790</v>
      </c>
      <c r="K194" s="293">
        <v>2015</v>
      </c>
      <c r="L194" s="102"/>
      <c r="M194" s="102" t="s">
        <v>486</v>
      </c>
      <c r="N194" s="102"/>
      <c r="O194" s="102" t="s">
        <v>485</v>
      </c>
      <c r="P194" s="102" t="s">
        <v>409</v>
      </c>
      <c r="Q194" s="102"/>
    </row>
    <row r="195" spans="1:17" s="292" customFormat="1" ht="51" hidden="1" outlineLevel="1" x14ac:dyDescent="0.25">
      <c r="A195" s="293">
        <v>11</v>
      </c>
      <c r="B195" s="92" t="s">
        <v>484</v>
      </c>
      <c r="C195" s="92" t="s">
        <v>483</v>
      </c>
      <c r="D195" s="303">
        <f t="shared" si="28"/>
        <v>500</v>
      </c>
      <c r="E195" s="98"/>
      <c r="F195" s="98"/>
      <c r="G195" s="98">
        <v>500</v>
      </c>
      <c r="H195" s="98">
        <v>5</v>
      </c>
      <c r="I195" s="98"/>
      <c r="J195" s="98">
        <v>800</v>
      </c>
      <c r="K195" s="293">
        <v>2015</v>
      </c>
      <c r="L195" s="102"/>
      <c r="M195" s="102" t="s">
        <v>1733</v>
      </c>
      <c r="N195" s="102"/>
      <c r="O195" s="102" t="s">
        <v>482</v>
      </c>
      <c r="P195" s="102" t="s">
        <v>409</v>
      </c>
      <c r="Q195" s="102"/>
    </row>
    <row r="196" spans="1:17" s="292" customFormat="1" ht="51" hidden="1" outlineLevel="1" x14ac:dyDescent="0.25">
      <c r="A196" s="293">
        <v>12</v>
      </c>
      <c r="B196" s="92" t="s">
        <v>481</v>
      </c>
      <c r="C196" s="92" t="s">
        <v>480</v>
      </c>
      <c r="D196" s="303">
        <f t="shared" si="28"/>
        <v>500</v>
      </c>
      <c r="E196" s="98"/>
      <c r="F196" s="98"/>
      <c r="G196" s="98">
        <v>500</v>
      </c>
      <c r="H196" s="98"/>
      <c r="I196" s="98"/>
      <c r="J196" s="98">
        <v>750</v>
      </c>
      <c r="K196" s="293">
        <v>2015</v>
      </c>
      <c r="L196" s="102"/>
      <c r="M196" s="102" t="s">
        <v>1734</v>
      </c>
      <c r="N196" s="102"/>
      <c r="O196" s="102" t="s">
        <v>479</v>
      </c>
      <c r="P196" s="102" t="s">
        <v>409</v>
      </c>
      <c r="Q196" s="102"/>
    </row>
    <row r="197" spans="1:17" s="292" customFormat="1" ht="47.25" hidden="1" outlineLevel="1" x14ac:dyDescent="0.25">
      <c r="A197" s="293">
        <v>13</v>
      </c>
      <c r="B197" s="92" t="s">
        <v>478</v>
      </c>
      <c r="C197" s="92" t="s">
        <v>477</v>
      </c>
      <c r="D197" s="303">
        <f t="shared" si="28"/>
        <v>500</v>
      </c>
      <c r="E197" s="98"/>
      <c r="F197" s="98"/>
      <c r="G197" s="98">
        <v>500</v>
      </c>
      <c r="H197" s="98"/>
      <c r="I197" s="98"/>
      <c r="J197" s="98">
        <v>770</v>
      </c>
      <c r="K197" s="293">
        <v>2016</v>
      </c>
      <c r="L197" s="102"/>
      <c r="M197" s="102" t="s">
        <v>476</v>
      </c>
      <c r="N197" s="102"/>
      <c r="O197" s="102" t="s">
        <v>471</v>
      </c>
      <c r="P197" s="102" t="s">
        <v>409</v>
      </c>
      <c r="Q197" s="102"/>
    </row>
    <row r="198" spans="1:17" s="292" customFormat="1" ht="38.25" hidden="1" outlineLevel="1" x14ac:dyDescent="0.25">
      <c r="A198" s="293">
        <v>14</v>
      </c>
      <c r="B198" s="92" t="s">
        <v>475</v>
      </c>
      <c r="C198" s="92" t="s">
        <v>469</v>
      </c>
      <c r="D198" s="303">
        <f t="shared" si="28"/>
        <v>500</v>
      </c>
      <c r="E198" s="98"/>
      <c r="F198" s="98"/>
      <c r="G198" s="98">
        <v>500</v>
      </c>
      <c r="H198" s="98"/>
      <c r="I198" s="98"/>
      <c r="J198" s="98">
        <v>770</v>
      </c>
      <c r="K198" s="293">
        <v>2016</v>
      </c>
      <c r="L198" s="102"/>
      <c r="M198" s="102" t="s">
        <v>474</v>
      </c>
      <c r="N198" s="102"/>
      <c r="O198" s="102" t="s">
        <v>471</v>
      </c>
      <c r="P198" s="102" t="s">
        <v>409</v>
      </c>
      <c r="Q198" s="102"/>
    </row>
    <row r="199" spans="1:17" s="292" customFormat="1" ht="38.25" hidden="1" outlineLevel="1" x14ac:dyDescent="0.25">
      <c r="A199" s="293">
        <v>15</v>
      </c>
      <c r="B199" s="92" t="s">
        <v>473</v>
      </c>
      <c r="C199" s="92" t="s">
        <v>469</v>
      </c>
      <c r="D199" s="303">
        <f t="shared" si="28"/>
        <v>500</v>
      </c>
      <c r="E199" s="98"/>
      <c r="F199" s="98"/>
      <c r="G199" s="98">
        <v>500</v>
      </c>
      <c r="H199" s="98"/>
      <c r="I199" s="98"/>
      <c r="J199" s="98">
        <v>780</v>
      </c>
      <c r="K199" s="293">
        <v>2016</v>
      </c>
      <c r="L199" s="102"/>
      <c r="M199" s="102" t="s">
        <v>472</v>
      </c>
      <c r="N199" s="102"/>
      <c r="O199" s="102" t="s">
        <v>471</v>
      </c>
      <c r="P199" s="102" t="s">
        <v>409</v>
      </c>
      <c r="Q199" s="102"/>
    </row>
    <row r="200" spans="1:17" s="292" customFormat="1" ht="38.25" hidden="1" outlineLevel="1" x14ac:dyDescent="0.25">
      <c r="A200" s="293">
        <v>16</v>
      </c>
      <c r="B200" s="92" t="s">
        <v>470</v>
      </c>
      <c r="C200" s="92" t="s">
        <v>469</v>
      </c>
      <c r="D200" s="303">
        <f t="shared" si="28"/>
        <v>52</v>
      </c>
      <c r="E200" s="98">
        <v>50</v>
      </c>
      <c r="F200" s="98">
        <v>2</v>
      </c>
      <c r="G200" s="98"/>
      <c r="H200" s="98">
        <v>15</v>
      </c>
      <c r="I200" s="98">
        <v>200</v>
      </c>
      <c r="J200" s="98">
        <v>500</v>
      </c>
      <c r="K200" s="293">
        <v>2012</v>
      </c>
      <c r="L200" s="102"/>
      <c r="M200" s="102" t="s">
        <v>1735</v>
      </c>
      <c r="N200" s="102"/>
      <c r="O200" s="102" t="s">
        <v>468</v>
      </c>
      <c r="P200" s="102" t="s">
        <v>409</v>
      </c>
      <c r="Q200" s="102"/>
    </row>
    <row r="201" spans="1:17" s="292" customFormat="1" ht="38.25" hidden="1" outlineLevel="1" x14ac:dyDescent="0.25">
      <c r="A201" s="293">
        <v>17</v>
      </c>
      <c r="B201" s="92" t="s">
        <v>467</v>
      </c>
      <c r="C201" s="92" t="s">
        <v>461</v>
      </c>
      <c r="D201" s="303">
        <f t="shared" si="28"/>
        <v>304</v>
      </c>
      <c r="E201" s="98">
        <v>300</v>
      </c>
      <c r="F201" s="98">
        <v>4</v>
      </c>
      <c r="G201" s="98"/>
      <c r="H201" s="98"/>
      <c r="I201" s="98">
        <v>500</v>
      </c>
      <c r="J201" s="98">
        <v>2160</v>
      </c>
      <c r="K201" s="293">
        <v>2015</v>
      </c>
      <c r="L201" s="102" t="s">
        <v>466</v>
      </c>
      <c r="M201" s="102"/>
      <c r="N201" s="102"/>
      <c r="O201" s="102" t="s">
        <v>465</v>
      </c>
      <c r="P201" s="102" t="s">
        <v>244</v>
      </c>
      <c r="Q201" s="102"/>
    </row>
    <row r="202" spans="1:17" s="292" customFormat="1" ht="38.25" hidden="1" outlineLevel="1" x14ac:dyDescent="0.25">
      <c r="A202" s="293">
        <v>18</v>
      </c>
      <c r="B202" s="92" t="s">
        <v>464</v>
      </c>
      <c r="C202" s="92" t="s">
        <v>461</v>
      </c>
      <c r="D202" s="303">
        <f t="shared" si="28"/>
        <v>500</v>
      </c>
      <c r="E202" s="98"/>
      <c r="F202" s="98"/>
      <c r="G202" s="98">
        <v>500</v>
      </c>
      <c r="H202" s="98"/>
      <c r="I202" s="98"/>
      <c r="J202" s="98">
        <v>750</v>
      </c>
      <c r="K202" s="293">
        <v>2013</v>
      </c>
      <c r="L202" s="102"/>
      <c r="M202" s="102" t="s">
        <v>463</v>
      </c>
      <c r="N202" s="102"/>
      <c r="O202" s="102" t="s">
        <v>459</v>
      </c>
      <c r="P202" s="102" t="s">
        <v>244</v>
      </c>
      <c r="Q202" s="102"/>
    </row>
    <row r="203" spans="1:17" s="292" customFormat="1" ht="38.25" hidden="1" outlineLevel="1" x14ac:dyDescent="0.25">
      <c r="A203" s="293">
        <v>19</v>
      </c>
      <c r="B203" s="92" t="s">
        <v>462</v>
      </c>
      <c r="C203" s="92" t="s">
        <v>461</v>
      </c>
      <c r="D203" s="303">
        <f t="shared" si="28"/>
        <v>500</v>
      </c>
      <c r="E203" s="98"/>
      <c r="F203" s="98"/>
      <c r="G203" s="98">
        <v>500</v>
      </c>
      <c r="H203" s="98"/>
      <c r="I203" s="98"/>
      <c r="J203" s="98">
        <v>750</v>
      </c>
      <c r="K203" s="293">
        <v>2013</v>
      </c>
      <c r="L203" s="102"/>
      <c r="M203" s="102" t="s">
        <v>460</v>
      </c>
      <c r="N203" s="102"/>
      <c r="O203" s="102" t="s">
        <v>459</v>
      </c>
      <c r="P203" s="102" t="s">
        <v>244</v>
      </c>
      <c r="Q203" s="102"/>
    </row>
    <row r="204" spans="1:17" s="292" customFormat="1" ht="38.25" hidden="1" outlineLevel="1" x14ac:dyDescent="0.25">
      <c r="A204" s="293">
        <v>20</v>
      </c>
      <c r="B204" s="92" t="s">
        <v>458</v>
      </c>
      <c r="C204" s="92" t="s">
        <v>457</v>
      </c>
      <c r="D204" s="303">
        <f t="shared" si="28"/>
        <v>345</v>
      </c>
      <c r="E204" s="98">
        <v>340</v>
      </c>
      <c r="F204" s="98">
        <v>5</v>
      </c>
      <c r="G204" s="98"/>
      <c r="H204" s="98"/>
      <c r="I204" s="98">
        <v>600</v>
      </c>
      <c r="J204" s="98">
        <v>2500</v>
      </c>
      <c r="K204" s="293">
        <v>2015</v>
      </c>
      <c r="L204" s="102" t="s">
        <v>456</v>
      </c>
      <c r="M204" s="102"/>
      <c r="N204" s="102"/>
      <c r="O204" s="102" t="s">
        <v>455</v>
      </c>
      <c r="P204" s="102" t="s">
        <v>409</v>
      </c>
      <c r="Q204" s="102"/>
    </row>
    <row r="205" spans="1:17" s="292" customFormat="1" ht="31.5" hidden="1" outlineLevel="1" x14ac:dyDescent="0.25">
      <c r="A205" s="293">
        <v>21</v>
      </c>
      <c r="B205" s="92" t="s">
        <v>454</v>
      </c>
      <c r="C205" s="92" t="s">
        <v>453</v>
      </c>
      <c r="D205" s="303">
        <f t="shared" si="28"/>
        <v>500</v>
      </c>
      <c r="E205" s="98"/>
      <c r="F205" s="98"/>
      <c r="G205" s="98">
        <v>500</v>
      </c>
      <c r="H205" s="98">
        <v>8</v>
      </c>
      <c r="I205" s="98"/>
      <c r="J205" s="98">
        <v>760</v>
      </c>
      <c r="K205" s="293">
        <v>2016</v>
      </c>
      <c r="L205" s="102"/>
      <c r="M205" s="102"/>
      <c r="N205" s="102" t="s">
        <v>287</v>
      </c>
      <c r="O205" s="102" t="s">
        <v>452</v>
      </c>
      <c r="P205" s="102" t="s">
        <v>409</v>
      </c>
      <c r="Q205" s="102"/>
    </row>
    <row r="206" spans="1:17" s="292" customFormat="1" ht="51" hidden="1" outlineLevel="1" x14ac:dyDescent="0.25">
      <c r="A206" s="293">
        <v>22</v>
      </c>
      <c r="B206" s="92" t="s">
        <v>451</v>
      </c>
      <c r="C206" s="92" t="s">
        <v>450</v>
      </c>
      <c r="D206" s="303">
        <f t="shared" si="28"/>
        <v>611</v>
      </c>
      <c r="E206" s="98">
        <v>400</v>
      </c>
      <c r="F206" s="98">
        <v>11</v>
      </c>
      <c r="G206" s="98">
        <v>200</v>
      </c>
      <c r="H206" s="98"/>
      <c r="I206" s="98">
        <v>700</v>
      </c>
      <c r="J206" s="98">
        <v>3300</v>
      </c>
      <c r="K206" s="293">
        <v>2014</v>
      </c>
      <c r="L206" s="102"/>
      <c r="M206" s="102" t="s">
        <v>1736</v>
      </c>
      <c r="N206" s="102"/>
      <c r="O206" s="102" t="s">
        <v>449</v>
      </c>
      <c r="P206" s="102" t="s">
        <v>448</v>
      </c>
      <c r="Q206" s="102"/>
    </row>
    <row r="207" spans="1:17" s="292" customFormat="1" ht="38.25" hidden="1" outlineLevel="1" x14ac:dyDescent="0.25">
      <c r="A207" s="293">
        <v>23</v>
      </c>
      <c r="B207" s="92" t="s">
        <v>280</v>
      </c>
      <c r="C207" s="92" t="s">
        <v>447</v>
      </c>
      <c r="D207" s="303">
        <f t="shared" si="28"/>
        <v>358</v>
      </c>
      <c r="E207" s="98">
        <v>350</v>
      </c>
      <c r="F207" s="98">
        <v>8</v>
      </c>
      <c r="G207" s="98"/>
      <c r="H207" s="98"/>
      <c r="I207" s="98">
        <v>600</v>
      </c>
      <c r="J207" s="98">
        <v>3000</v>
      </c>
      <c r="K207" s="293">
        <v>2015</v>
      </c>
      <c r="L207" s="102" t="s">
        <v>446</v>
      </c>
      <c r="M207" s="102"/>
      <c r="N207" s="102"/>
      <c r="O207" s="102" t="s">
        <v>445</v>
      </c>
      <c r="P207" s="102" t="s">
        <v>421</v>
      </c>
      <c r="Q207" s="102"/>
    </row>
    <row r="208" spans="1:17" s="292" customFormat="1" ht="31.5" hidden="1" outlineLevel="1" x14ac:dyDescent="0.25">
      <c r="A208" s="293">
        <v>24</v>
      </c>
      <c r="B208" s="92" t="s">
        <v>444</v>
      </c>
      <c r="C208" s="92" t="s">
        <v>443</v>
      </c>
      <c r="D208" s="303">
        <f t="shared" si="28"/>
        <v>200</v>
      </c>
      <c r="E208" s="98"/>
      <c r="F208" s="98"/>
      <c r="G208" s="98">
        <v>200</v>
      </c>
      <c r="H208" s="98"/>
      <c r="I208" s="98"/>
      <c r="J208" s="98">
        <v>250</v>
      </c>
      <c r="K208" s="293">
        <v>2014</v>
      </c>
      <c r="L208" s="102"/>
      <c r="M208" s="102"/>
      <c r="N208" s="102" t="s">
        <v>287</v>
      </c>
      <c r="O208" s="102" t="s">
        <v>442</v>
      </c>
      <c r="P208" s="102" t="s">
        <v>409</v>
      </c>
      <c r="Q208" s="102"/>
    </row>
    <row r="209" spans="1:18" s="292" customFormat="1" ht="31.5" hidden="1" outlineLevel="1" x14ac:dyDescent="0.25">
      <c r="A209" s="293">
        <v>25</v>
      </c>
      <c r="B209" s="92" t="s">
        <v>441</v>
      </c>
      <c r="C209" s="92" t="s">
        <v>440</v>
      </c>
      <c r="D209" s="303">
        <f t="shared" si="28"/>
        <v>250</v>
      </c>
      <c r="E209" s="98"/>
      <c r="F209" s="98"/>
      <c r="G209" s="98">
        <v>250</v>
      </c>
      <c r="H209" s="98"/>
      <c r="I209" s="98"/>
      <c r="J209" s="98">
        <v>350</v>
      </c>
      <c r="K209" s="293">
        <v>2014</v>
      </c>
      <c r="L209" s="102"/>
      <c r="M209" s="102"/>
      <c r="N209" s="102" t="s">
        <v>287</v>
      </c>
      <c r="O209" s="102" t="s">
        <v>438</v>
      </c>
      <c r="P209" s="102" t="s">
        <v>409</v>
      </c>
      <c r="Q209" s="102"/>
    </row>
    <row r="210" spans="1:18" s="292" customFormat="1" ht="38.25" hidden="1" outlineLevel="1" x14ac:dyDescent="0.25">
      <c r="A210" s="293">
        <v>26</v>
      </c>
      <c r="B210" s="92" t="s">
        <v>437</v>
      </c>
      <c r="C210" s="92" t="s">
        <v>431</v>
      </c>
      <c r="D210" s="303">
        <f t="shared" si="28"/>
        <v>200</v>
      </c>
      <c r="E210" s="98"/>
      <c r="F210" s="98"/>
      <c r="G210" s="98">
        <v>200</v>
      </c>
      <c r="H210" s="98">
        <v>5</v>
      </c>
      <c r="I210" s="98"/>
      <c r="J210" s="98">
        <v>330</v>
      </c>
      <c r="K210" s="293">
        <v>2015</v>
      </c>
      <c r="L210" s="102"/>
      <c r="M210" s="102" t="s">
        <v>1737</v>
      </c>
      <c r="N210" s="102"/>
      <c r="O210" s="102"/>
      <c r="P210" s="102" t="s">
        <v>409</v>
      </c>
      <c r="Q210" s="102"/>
    </row>
    <row r="211" spans="1:18" s="292" customFormat="1" ht="38.25" hidden="1" outlineLevel="1" x14ac:dyDescent="0.25">
      <c r="A211" s="293">
        <v>27</v>
      </c>
      <c r="B211" s="92" t="s">
        <v>436</v>
      </c>
      <c r="C211" s="92" t="s">
        <v>433</v>
      </c>
      <c r="D211" s="303">
        <f t="shared" si="28"/>
        <v>200</v>
      </c>
      <c r="E211" s="98"/>
      <c r="F211" s="98"/>
      <c r="G211" s="98">
        <v>200</v>
      </c>
      <c r="H211" s="98">
        <v>3</v>
      </c>
      <c r="I211" s="98"/>
      <c r="J211" s="98">
        <v>300</v>
      </c>
      <c r="K211" s="293">
        <v>2015</v>
      </c>
      <c r="L211" s="102"/>
      <c r="M211" s="102" t="s">
        <v>1738</v>
      </c>
      <c r="N211" s="102"/>
      <c r="O211" s="102"/>
      <c r="P211" s="102" t="s">
        <v>409</v>
      </c>
      <c r="Q211" s="102"/>
    </row>
    <row r="212" spans="1:18" s="292" customFormat="1" ht="38.25" hidden="1" outlineLevel="1" x14ac:dyDescent="0.25">
      <c r="A212" s="293">
        <v>28</v>
      </c>
      <c r="B212" s="92" t="s">
        <v>435</v>
      </c>
      <c r="C212" s="92" t="s">
        <v>433</v>
      </c>
      <c r="D212" s="303">
        <f t="shared" si="28"/>
        <v>200</v>
      </c>
      <c r="E212" s="98"/>
      <c r="F212" s="98"/>
      <c r="G212" s="98">
        <v>200</v>
      </c>
      <c r="H212" s="98">
        <v>5</v>
      </c>
      <c r="I212" s="98"/>
      <c r="J212" s="98">
        <v>330</v>
      </c>
      <c r="K212" s="293">
        <v>2015</v>
      </c>
      <c r="L212" s="102"/>
      <c r="M212" s="102" t="s">
        <v>1739</v>
      </c>
      <c r="N212" s="102"/>
      <c r="O212" s="102"/>
      <c r="P212" s="102" t="s">
        <v>409</v>
      </c>
      <c r="Q212" s="102"/>
    </row>
    <row r="213" spans="1:18" s="292" customFormat="1" ht="38.25" hidden="1" outlineLevel="1" x14ac:dyDescent="0.25">
      <c r="A213" s="293">
        <v>29</v>
      </c>
      <c r="B213" s="92" t="s">
        <v>434</v>
      </c>
      <c r="C213" s="92" t="s">
        <v>433</v>
      </c>
      <c r="D213" s="303">
        <f t="shared" si="28"/>
        <v>200</v>
      </c>
      <c r="E213" s="98"/>
      <c r="F213" s="98"/>
      <c r="G213" s="98">
        <v>200</v>
      </c>
      <c r="H213" s="98"/>
      <c r="I213" s="98"/>
      <c r="J213" s="98">
        <v>300</v>
      </c>
      <c r="K213" s="293">
        <v>2015</v>
      </c>
      <c r="L213" s="102"/>
      <c r="M213" s="102" t="s">
        <v>1740</v>
      </c>
      <c r="N213" s="102"/>
      <c r="O213" s="102"/>
      <c r="P213" s="102" t="s">
        <v>409</v>
      </c>
      <c r="Q213" s="102"/>
    </row>
    <row r="214" spans="1:18" s="292" customFormat="1" ht="38.25" hidden="1" outlineLevel="1" x14ac:dyDescent="0.25">
      <c r="A214" s="293">
        <v>30</v>
      </c>
      <c r="B214" s="92" t="s">
        <v>432</v>
      </c>
      <c r="C214" s="92" t="s">
        <v>431</v>
      </c>
      <c r="D214" s="303">
        <f t="shared" si="28"/>
        <v>200</v>
      </c>
      <c r="E214" s="98"/>
      <c r="F214" s="98"/>
      <c r="G214" s="98">
        <v>200</v>
      </c>
      <c r="H214" s="98">
        <v>5</v>
      </c>
      <c r="I214" s="98"/>
      <c r="J214" s="98">
        <v>320</v>
      </c>
      <c r="K214" s="293">
        <v>2015</v>
      </c>
      <c r="L214" s="102"/>
      <c r="M214" s="102" t="s">
        <v>1741</v>
      </c>
      <c r="N214" s="102"/>
      <c r="O214" s="102"/>
      <c r="P214" s="102" t="s">
        <v>409</v>
      </c>
      <c r="Q214" s="102"/>
    </row>
    <row r="215" spans="1:18" s="292" customFormat="1" ht="38.25" hidden="1" outlineLevel="1" x14ac:dyDescent="0.25">
      <c r="A215" s="293">
        <v>31</v>
      </c>
      <c r="B215" s="92" t="s">
        <v>430</v>
      </c>
      <c r="C215" s="92" t="s">
        <v>429</v>
      </c>
      <c r="D215" s="303">
        <f t="shared" si="28"/>
        <v>500</v>
      </c>
      <c r="E215" s="98"/>
      <c r="F215" s="98"/>
      <c r="G215" s="98">
        <v>500</v>
      </c>
      <c r="H215" s="98">
        <v>6</v>
      </c>
      <c r="I215" s="98"/>
      <c r="J215" s="98">
        <v>1850</v>
      </c>
      <c r="K215" s="293">
        <v>2013</v>
      </c>
      <c r="L215" s="102"/>
      <c r="M215" s="102" t="s">
        <v>1742</v>
      </c>
      <c r="N215" s="102"/>
      <c r="O215" s="102" t="s">
        <v>428</v>
      </c>
      <c r="P215" s="102" t="s">
        <v>421</v>
      </c>
      <c r="Q215" s="102"/>
    </row>
    <row r="216" spans="1:18" s="292" customFormat="1" ht="31.5" hidden="1" outlineLevel="1" x14ac:dyDescent="0.25">
      <c r="A216" s="293">
        <v>32</v>
      </c>
      <c r="B216" s="92" t="s">
        <v>427</v>
      </c>
      <c r="C216" s="92" t="s">
        <v>423</v>
      </c>
      <c r="D216" s="303">
        <f t="shared" si="28"/>
        <v>500</v>
      </c>
      <c r="E216" s="98"/>
      <c r="F216" s="98"/>
      <c r="G216" s="98">
        <v>500</v>
      </c>
      <c r="H216" s="98">
        <v>7</v>
      </c>
      <c r="I216" s="98"/>
      <c r="J216" s="98">
        <v>790</v>
      </c>
      <c r="K216" s="293">
        <v>2014</v>
      </c>
      <c r="L216" s="102"/>
      <c r="M216" s="102" t="s">
        <v>426</v>
      </c>
      <c r="N216" s="102"/>
      <c r="O216" s="102" t="s">
        <v>425</v>
      </c>
      <c r="P216" s="102" t="s">
        <v>421</v>
      </c>
      <c r="Q216" s="102"/>
    </row>
    <row r="217" spans="1:18" s="292" customFormat="1" ht="31.5" hidden="1" outlineLevel="1" x14ac:dyDescent="0.25">
      <c r="A217" s="293">
        <v>33</v>
      </c>
      <c r="B217" s="92" t="s">
        <v>424</v>
      </c>
      <c r="C217" s="92" t="s">
        <v>423</v>
      </c>
      <c r="D217" s="303">
        <f t="shared" si="28"/>
        <v>500</v>
      </c>
      <c r="E217" s="98"/>
      <c r="F217" s="98"/>
      <c r="G217" s="98">
        <v>500</v>
      </c>
      <c r="H217" s="98"/>
      <c r="I217" s="98"/>
      <c r="J217" s="98">
        <v>750</v>
      </c>
      <c r="K217" s="293">
        <v>2014</v>
      </c>
      <c r="L217" s="102"/>
      <c r="M217" s="102" t="s">
        <v>1760</v>
      </c>
      <c r="N217" s="102"/>
      <c r="O217" s="102" t="s">
        <v>416</v>
      </c>
      <c r="P217" s="102" t="s">
        <v>421</v>
      </c>
      <c r="Q217" s="102"/>
    </row>
    <row r="218" spans="1:18" s="292" customFormat="1" ht="31.5" hidden="1" outlineLevel="1" x14ac:dyDescent="0.25">
      <c r="A218" s="293">
        <v>34</v>
      </c>
      <c r="B218" s="92" t="s">
        <v>422</v>
      </c>
      <c r="C218" s="92" t="s">
        <v>1245</v>
      </c>
      <c r="D218" s="303">
        <f t="shared" si="28"/>
        <v>500</v>
      </c>
      <c r="E218" s="98"/>
      <c r="F218" s="98"/>
      <c r="G218" s="98">
        <v>500</v>
      </c>
      <c r="H218" s="98">
        <v>3</v>
      </c>
      <c r="I218" s="98"/>
      <c r="J218" s="98">
        <v>770</v>
      </c>
      <c r="K218" s="293">
        <v>2016</v>
      </c>
      <c r="L218" s="102"/>
      <c r="M218" s="102" t="s">
        <v>1760</v>
      </c>
      <c r="N218" s="102"/>
      <c r="O218" s="102" t="s">
        <v>416</v>
      </c>
      <c r="P218" s="102" t="s">
        <v>421</v>
      </c>
      <c r="Q218" s="102"/>
    </row>
    <row r="219" spans="1:18" s="292" customFormat="1" ht="31.5" hidden="1" outlineLevel="1" x14ac:dyDescent="0.25">
      <c r="A219" s="293">
        <v>35</v>
      </c>
      <c r="B219" s="92" t="s">
        <v>420</v>
      </c>
      <c r="C219" s="92" t="s">
        <v>1246</v>
      </c>
      <c r="D219" s="303">
        <f t="shared" si="28"/>
        <v>4800</v>
      </c>
      <c r="E219" s="98"/>
      <c r="F219" s="98"/>
      <c r="G219" s="98">
        <v>4800</v>
      </c>
      <c r="H219" s="98"/>
      <c r="I219" s="98"/>
      <c r="J219" s="98">
        <v>7200</v>
      </c>
      <c r="K219" s="293">
        <v>2014</v>
      </c>
      <c r="L219" s="101" t="s">
        <v>277</v>
      </c>
      <c r="M219" s="102"/>
      <c r="N219" s="102"/>
      <c r="O219" s="102" t="s">
        <v>419</v>
      </c>
      <c r="P219" s="102" t="s">
        <v>409</v>
      </c>
      <c r="Q219" s="102"/>
    </row>
    <row r="220" spans="1:18" s="292" customFormat="1" ht="31.5" hidden="1" outlineLevel="1" x14ac:dyDescent="0.25">
      <c r="A220" s="293">
        <v>36</v>
      </c>
      <c r="B220" s="92" t="s">
        <v>418</v>
      </c>
      <c r="C220" s="92" t="s">
        <v>1247</v>
      </c>
      <c r="D220" s="303">
        <f t="shared" si="28"/>
        <v>500</v>
      </c>
      <c r="E220" s="98"/>
      <c r="F220" s="98"/>
      <c r="G220" s="98">
        <v>500</v>
      </c>
      <c r="H220" s="98">
        <v>5</v>
      </c>
      <c r="I220" s="98"/>
      <c r="J220" s="98">
        <v>790</v>
      </c>
      <c r="K220" s="293">
        <v>2014</v>
      </c>
      <c r="L220" s="102"/>
      <c r="M220" s="102" t="s">
        <v>417</v>
      </c>
      <c r="N220" s="102"/>
      <c r="O220" s="102" t="s">
        <v>416</v>
      </c>
      <c r="P220" s="102" t="s">
        <v>415</v>
      </c>
      <c r="Q220" s="102"/>
    </row>
    <row r="221" spans="1:18" s="292" customFormat="1" ht="38.25" hidden="1" outlineLevel="1" x14ac:dyDescent="0.25">
      <c r="A221" s="293">
        <v>37</v>
      </c>
      <c r="B221" s="92" t="s">
        <v>414</v>
      </c>
      <c r="C221" s="92" t="s">
        <v>1248</v>
      </c>
      <c r="D221" s="303">
        <f t="shared" si="28"/>
        <v>0</v>
      </c>
      <c r="E221" s="98"/>
      <c r="F221" s="98"/>
      <c r="G221" s="98"/>
      <c r="H221" s="98">
        <v>10</v>
      </c>
      <c r="I221" s="98">
        <v>20</v>
      </c>
      <c r="J221" s="98">
        <v>700</v>
      </c>
      <c r="K221" s="293">
        <v>2013</v>
      </c>
      <c r="L221" s="102"/>
      <c r="M221" s="102" t="s">
        <v>1743</v>
      </c>
      <c r="N221" s="102"/>
      <c r="O221" s="102"/>
      <c r="P221" s="102" t="s">
        <v>409</v>
      </c>
      <c r="Q221" s="102"/>
    </row>
    <row r="222" spans="1:18" s="385" customFormat="1" ht="31.5" hidden="1" outlineLevel="1" x14ac:dyDescent="0.25">
      <c r="A222" s="759">
        <v>38</v>
      </c>
      <c r="B222" s="760" t="s">
        <v>413</v>
      </c>
      <c r="C222" s="760" t="s">
        <v>1249</v>
      </c>
      <c r="D222" s="761">
        <f t="shared" si="28"/>
        <v>250</v>
      </c>
      <c r="E222" s="380"/>
      <c r="F222" s="380"/>
      <c r="G222" s="380">
        <v>250</v>
      </c>
      <c r="H222" s="380"/>
      <c r="I222" s="380"/>
      <c r="J222" s="380">
        <v>450</v>
      </c>
      <c r="K222" s="759">
        <v>2016</v>
      </c>
      <c r="L222" s="384"/>
      <c r="M222" s="384"/>
      <c r="N222" s="384" t="s">
        <v>287</v>
      </c>
      <c r="O222" s="384"/>
      <c r="P222" s="384" t="s">
        <v>409</v>
      </c>
      <c r="Q222" s="384"/>
      <c r="R222" s="385" t="s">
        <v>4055</v>
      </c>
    </row>
    <row r="223" spans="1:18" s="385" customFormat="1" ht="31.5" hidden="1" outlineLevel="1" x14ac:dyDescent="0.25">
      <c r="A223" s="759">
        <v>39</v>
      </c>
      <c r="B223" s="760" t="s">
        <v>412</v>
      </c>
      <c r="C223" s="760" t="s">
        <v>1249</v>
      </c>
      <c r="D223" s="761">
        <f t="shared" si="28"/>
        <v>250</v>
      </c>
      <c r="E223" s="380"/>
      <c r="F223" s="380"/>
      <c r="G223" s="380">
        <v>250</v>
      </c>
      <c r="H223" s="380"/>
      <c r="I223" s="380"/>
      <c r="J223" s="380">
        <v>450</v>
      </c>
      <c r="K223" s="759">
        <v>2016</v>
      </c>
      <c r="L223" s="384"/>
      <c r="M223" s="384"/>
      <c r="N223" s="384" t="s">
        <v>287</v>
      </c>
      <c r="O223" s="384"/>
      <c r="P223" s="384" t="s">
        <v>409</v>
      </c>
      <c r="Q223" s="384"/>
      <c r="R223" s="385" t="s">
        <v>4055</v>
      </c>
    </row>
    <row r="224" spans="1:18" s="385" customFormat="1" ht="31.5" hidden="1" outlineLevel="1" x14ac:dyDescent="0.25">
      <c r="A224" s="759">
        <v>40</v>
      </c>
      <c r="B224" s="760" t="s">
        <v>411</v>
      </c>
      <c r="C224" s="760" t="s">
        <v>1249</v>
      </c>
      <c r="D224" s="761">
        <f t="shared" si="28"/>
        <v>250</v>
      </c>
      <c r="E224" s="380"/>
      <c r="F224" s="380"/>
      <c r="G224" s="380">
        <v>250</v>
      </c>
      <c r="H224" s="380"/>
      <c r="I224" s="380"/>
      <c r="J224" s="380">
        <v>450</v>
      </c>
      <c r="K224" s="759">
        <v>2016</v>
      </c>
      <c r="L224" s="384"/>
      <c r="M224" s="384"/>
      <c r="N224" s="384" t="s">
        <v>287</v>
      </c>
      <c r="O224" s="384"/>
      <c r="P224" s="384" t="s">
        <v>409</v>
      </c>
      <c r="Q224" s="384"/>
      <c r="R224" s="385" t="s">
        <v>4055</v>
      </c>
    </row>
    <row r="225" spans="1:18" s="385" customFormat="1" ht="31.5" hidden="1" outlineLevel="1" x14ac:dyDescent="0.25">
      <c r="A225" s="759">
        <v>41</v>
      </c>
      <c r="B225" s="760" t="s">
        <v>410</v>
      </c>
      <c r="C225" s="760" t="s">
        <v>1249</v>
      </c>
      <c r="D225" s="761">
        <f t="shared" si="28"/>
        <v>250</v>
      </c>
      <c r="E225" s="380"/>
      <c r="F225" s="380"/>
      <c r="G225" s="380">
        <v>250</v>
      </c>
      <c r="H225" s="380"/>
      <c r="I225" s="380"/>
      <c r="J225" s="380">
        <v>450</v>
      </c>
      <c r="K225" s="759">
        <v>2016</v>
      </c>
      <c r="L225" s="384"/>
      <c r="M225" s="384"/>
      <c r="N225" s="384" t="s">
        <v>287</v>
      </c>
      <c r="O225" s="384"/>
      <c r="P225" s="384" t="s">
        <v>409</v>
      </c>
      <c r="Q225" s="384"/>
      <c r="R225" s="385" t="s">
        <v>4055</v>
      </c>
    </row>
    <row r="226" spans="1:18" s="292" customFormat="1" ht="35.1" customHeight="1" collapsed="1" x14ac:dyDescent="0.25">
      <c r="A226" s="371" t="s">
        <v>62</v>
      </c>
      <c r="B226" s="372" t="s">
        <v>408</v>
      </c>
      <c r="C226" s="371">
        <v>3</v>
      </c>
      <c r="D226" s="373">
        <f t="shared" si="28"/>
        <v>2503</v>
      </c>
      <c r="E226" s="373">
        <f t="shared" ref="E226:J226" si="29">SUM(E227:E229)</f>
        <v>300</v>
      </c>
      <c r="F226" s="373">
        <f t="shared" si="29"/>
        <v>3</v>
      </c>
      <c r="G226" s="373">
        <f t="shared" si="29"/>
        <v>2200</v>
      </c>
      <c r="H226" s="373">
        <f t="shared" si="29"/>
        <v>0</v>
      </c>
      <c r="I226" s="373">
        <f t="shared" si="29"/>
        <v>0</v>
      </c>
      <c r="J226" s="373">
        <f t="shared" si="29"/>
        <v>5000</v>
      </c>
      <c r="K226" s="371"/>
      <c r="L226" s="374">
        <f>COUNTA(L227:L229)</f>
        <v>1</v>
      </c>
      <c r="M226" s="374">
        <f t="shared" ref="M226:N226" si="30">COUNTA(M227:M229)</f>
        <v>2</v>
      </c>
      <c r="N226" s="374">
        <f t="shared" si="30"/>
        <v>0</v>
      </c>
      <c r="O226" s="374"/>
      <c r="P226" s="374"/>
      <c r="Q226" s="374"/>
    </row>
    <row r="227" spans="1:18" s="292" customFormat="1" ht="38.25" hidden="1" outlineLevel="1" x14ac:dyDescent="0.25">
      <c r="A227" s="293">
        <v>1</v>
      </c>
      <c r="B227" s="92" t="s">
        <v>407</v>
      </c>
      <c r="C227" s="92" t="s">
        <v>404</v>
      </c>
      <c r="D227" s="303">
        <f t="shared" si="28"/>
        <v>2303</v>
      </c>
      <c r="E227" s="98">
        <v>300</v>
      </c>
      <c r="F227" s="98">
        <v>3</v>
      </c>
      <c r="G227" s="98">
        <v>2000</v>
      </c>
      <c r="H227" s="98"/>
      <c r="I227" s="98"/>
      <c r="J227" s="98">
        <v>3000</v>
      </c>
      <c r="K227" s="164">
        <v>2015</v>
      </c>
      <c r="L227" s="304" t="s">
        <v>1444</v>
      </c>
      <c r="M227" s="102"/>
      <c r="N227" s="102"/>
      <c r="O227" s="102" t="s">
        <v>402</v>
      </c>
      <c r="P227" s="102" t="s">
        <v>401</v>
      </c>
      <c r="Q227" s="102"/>
    </row>
    <row r="228" spans="1:18" s="292" customFormat="1" ht="31.5" hidden="1" outlineLevel="1" x14ac:dyDescent="0.25">
      <c r="A228" s="293">
        <v>2</v>
      </c>
      <c r="B228" s="92" t="s">
        <v>406</v>
      </c>
      <c r="C228" s="92" t="s">
        <v>404</v>
      </c>
      <c r="D228" s="303">
        <f t="shared" si="28"/>
        <v>100</v>
      </c>
      <c r="E228" s="98"/>
      <c r="F228" s="98"/>
      <c r="G228" s="98">
        <v>100</v>
      </c>
      <c r="H228" s="98"/>
      <c r="I228" s="98"/>
      <c r="J228" s="98">
        <v>1000</v>
      </c>
      <c r="K228" s="293">
        <v>2014</v>
      </c>
      <c r="L228" s="102"/>
      <c r="M228" s="394" t="s">
        <v>1722</v>
      </c>
      <c r="N228" s="102"/>
      <c r="O228" s="102" t="s">
        <v>402</v>
      </c>
      <c r="P228" s="102" t="s">
        <v>401</v>
      </c>
      <c r="Q228" s="102"/>
    </row>
    <row r="229" spans="1:18" s="292" customFormat="1" ht="31.5" hidden="1" outlineLevel="1" x14ac:dyDescent="0.25">
      <c r="A229" s="293">
        <v>3</v>
      </c>
      <c r="B229" s="92" t="s">
        <v>405</v>
      </c>
      <c r="C229" s="92" t="s">
        <v>404</v>
      </c>
      <c r="D229" s="303">
        <f t="shared" si="28"/>
        <v>100</v>
      </c>
      <c r="E229" s="98"/>
      <c r="F229" s="98"/>
      <c r="G229" s="98">
        <v>100</v>
      </c>
      <c r="H229" s="98"/>
      <c r="I229" s="98"/>
      <c r="J229" s="98">
        <v>1000</v>
      </c>
      <c r="K229" s="293">
        <v>2014</v>
      </c>
      <c r="L229" s="102"/>
      <c r="M229" s="394" t="s">
        <v>1721</v>
      </c>
      <c r="N229" s="102"/>
      <c r="O229" s="102" t="s">
        <v>402</v>
      </c>
      <c r="P229" s="102" t="s">
        <v>401</v>
      </c>
      <c r="Q229" s="102"/>
    </row>
    <row r="230" spans="1:18" s="292" customFormat="1" ht="35.1" customHeight="1" collapsed="1" x14ac:dyDescent="0.25">
      <c r="A230" s="371" t="s">
        <v>63</v>
      </c>
      <c r="B230" s="372" t="s">
        <v>29</v>
      </c>
      <c r="C230" s="371">
        <v>47</v>
      </c>
      <c r="D230" s="373">
        <f t="shared" si="28"/>
        <v>8647</v>
      </c>
      <c r="E230" s="373">
        <f t="shared" ref="E230:J230" si="31">SUM(E231:E277)</f>
        <v>1320</v>
      </c>
      <c r="F230" s="373">
        <f t="shared" si="31"/>
        <v>107</v>
      </c>
      <c r="G230" s="373">
        <f t="shared" si="31"/>
        <v>7220</v>
      </c>
      <c r="H230" s="373">
        <f t="shared" si="31"/>
        <v>10609</v>
      </c>
      <c r="I230" s="373">
        <f t="shared" si="31"/>
        <v>20290</v>
      </c>
      <c r="J230" s="373">
        <f t="shared" si="31"/>
        <v>32910</v>
      </c>
      <c r="K230" s="371"/>
      <c r="L230" s="374">
        <f>COUNTA(L231:L277)</f>
        <v>6</v>
      </c>
      <c r="M230" s="374">
        <f t="shared" ref="M230:N230" si="32">COUNTA(M231:M277)</f>
        <v>41</v>
      </c>
      <c r="N230" s="374">
        <f t="shared" si="32"/>
        <v>0</v>
      </c>
      <c r="O230" s="374"/>
      <c r="P230" s="374"/>
      <c r="Q230" s="374"/>
    </row>
    <row r="231" spans="1:18" s="292" customFormat="1" ht="47.25" hidden="1" outlineLevel="1" x14ac:dyDescent="0.25">
      <c r="A231" s="293">
        <v>1</v>
      </c>
      <c r="B231" s="92" t="s">
        <v>400</v>
      </c>
      <c r="C231" s="92" t="s">
        <v>399</v>
      </c>
      <c r="D231" s="303">
        <f t="shared" si="28"/>
        <v>500</v>
      </c>
      <c r="E231" s="98">
        <v>0</v>
      </c>
      <c r="F231" s="98">
        <v>0</v>
      </c>
      <c r="G231" s="98">
        <v>500</v>
      </c>
      <c r="H231" s="98">
        <v>0</v>
      </c>
      <c r="I231" s="98">
        <v>0</v>
      </c>
      <c r="J231" s="98">
        <v>600</v>
      </c>
      <c r="K231" s="293">
        <v>2013</v>
      </c>
      <c r="L231" s="102"/>
      <c r="M231" s="102" t="s">
        <v>1774</v>
      </c>
      <c r="N231" s="102"/>
      <c r="O231" s="102" t="s">
        <v>302</v>
      </c>
      <c r="P231" s="102">
        <v>1000</v>
      </c>
      <c r="Q231" s="102"/>
    </row>
    <row r="232" spans="1:18" s="292" customFormat="1" ht="47.25" hidden="1" outlineLevel="1" x14ac:dyDescent="0.25">
      <c r="A232" s="293">
        <v>2</v>
      </c>
      <c r="B232" s="92" t="s">
        <v>398</v>
      </c>
      <c r="C232" s="92" t="s">
        <v>397</v>
      </c>
      <c r="D232" s="303">
        <f t="shared" si="28"/>
        <v>0</v>
      </c>
      <c r="E232" s="98">
        <v>0</v>
      </c>
      <c r="F232" s="98">
        <v>0</v>
      </c>
      <c r="G232" s="98">
        <v>0</v>
      </c>
      <c r="H232" s="98">
        <v>50</v>
      </c>
      <c r="I232" s="98">
        <v>500</v>
      </c>
      <c r="J232" s="98">
        <v>300</v>
      </c>
      <c r="K232" s="293">
        <v>2013</v>
      </c>
      <c r="L232" s="102"/>
      <c r="M232" s="102" t="s">
        <v>1775</v>
      </c>
      <c r="N232" s="102"/>
      <c r="O232" s="102" t="s">
        <v>396</v>
      </c>
      <c r="P232" s="102">
        <v>2000</v>
      </c>
      <c r="Q232" s="102"/>
    </row>
    <row r="233" spans="1:18" s="292" customFormat="1" ht="31.5" hidden="1" outlineLevel="1" x14ac:dyDescent="0.25">
      <c r="A233" s="293">
        <v>3</v>
      </c>
      <c r="B233" s="92" t="s">
        <v>395</v>
      </c>
      <c r="C233" s="92" t="s">
        <v>394</v>
      </c>
      <c r="D233" s="303">
        <f t="shared" si="28"/>
        <v>0</v>
      </c>
      <c r="E233" s="98">
        <v>0</v>
      </c>
      <c r="F233" s="98">
        <v>0</v>
      </c>
      <c r="G233" s="98">
        <v>0</v>
      </c>
      <c r="H233" s="98">
        <v>24</v>
      </c>
      <c r="I233" s="98">
        <v>400</v>
      </c>
      <c r="J233" s="98">
        <v>300</v>
      </c>
      <c r="K233" s="293">
        <v>2014</v>
      </c>
      <c r="L233" s="102"/>
      <c r="M233" s="102" t="s">
        <v>1776</v>
      </c>
      <c r="N233" s="102"/>
      <c r="O233" s="102" t="s">
        <v>383</v>
      </c>
      <c r="P233" s="102">
        <v>1000</v>
      </c>
      <c r="Q233" s="102"/>
    </row>
    <row r="234" spans="1:18" s="292" customFormat="1" ht="31.5" hidden="1" outlineLevel="1" x14ac:dyDescent="0.25">
      <c r="A234" s="293">
        <v>4</v>
      </c>
      <c r="B234" s="168" t="s">
        <v>393</v>
      </c>
      <c r="C234" s="168" t="s">
        <v>392</v>
      </c>
      <c r="D234" s="303">
        <f t="shared" si="28"/>
        <v>0</v>
      </c>
      <c r="E234" s="98">
        <v>0</v>
      </c>
      <c r="F234" s="98">
        <v>0</v>
      </c>
      <c r="G234" s="98">
        <v>0</v>
      </c>
      <c r="H234" s="98">
        <v>0</v>
      </c>
      <c r="I234" s="98">
        <v>1000</v>
      </c>
      <c r="J234" s="98">
        <v>300</v>
      </c>
      <c r="K234" s="293">
        <v>2015</v>
      </c>
      <c r="L234" s="102"/>
      <c r="M234" s="169" t="s">
        <v>1762</v>
      </c>
      <c r="N234" s="170"/>
      <c r="O234" s="102"/>
      <c r="P234" s="102">
        <v>2000</v>
      </c>
      <c r="Q234" s="102"/>
    </row>
    <row r="235" spans="1:18" s="292" customFormat="1" ht="31.5" hidden="1" outlineLevel="1" x14ac:dyDescent="0.25">
      <c r="A235" s="293">
        <v>5</v>
      </c>
      <c r="B235" s="92" t="s">
        <v>391</v>
      </c>
      <c r="C235" s="92" t="s">
        <v>390</v>
      </c>
      <c r="D235" s="303">
        <f t="shared" si="28"/>
        <v>0</v>
      </c>
      <c r="E235" s="98">
        <v>0</v>
      </c>
      <c r="F235" s="98">
        <v>0</v>
      </c>
      <c r="G235" s="98">
        <v>0</v>
      </c>
      <c r="H235" s="98">
        <v>15</v>
      </c>
      <c r="I235" s="98">
        <v>300</v>
      </c>
      <c r="J235" s="98">
        <v>350</v>
      </c>
      <c r="K235" s="293">
        <v>2013</v>
      </c>
      <c r="L235" s="102"/>
      <c r="M235" s="102" t="s">
        <v>1777</v>
      </c>
      <c r="N235" s="105"/>
      <c r="O235" s="102" t="s">
        <v>383</v>
      </c>
      <c r="P235" s="102">
        <v>500</v>
      </c>
      <c r="Q235" s="102"/>
    </row>
    <row r="236" spans="1:18" s="292" customFormat="1" ht="47.25" hidden="1" outlineLevel="1" x14ac:dyDescent="0.25">
      <c r="A236" s="293">
        <v>6</v>
      </c>
      <c r="B236" s="92" t="s">
        <v>389</v>
      </c>
      <c r="C236" s="92" t="s">
        <v>388</v>
      </c>
      <c r="D236" s="303">
        <f t="shared" si="28"/>
        <v>1000</v>
      </c>
      <c r="E236" s="98">
        <v>0</v>
      </c>
      <c r="F236" s="98">
        <v>0</v>
      </c>
      <c r="G236" s="98">
        <v>1000</v>
      </c>
      <c r="H236" s="98">
        <v>0</v>
      </c>
      <c r="I236" s="98">
        <v>0</v>
      </c>
      <c r="J236" s="98">
        <v>1000</v>
      </c>
      <c r="K236" s="293">
        <v>2014</v>
      </c>
      <c r="L236" s="102"/>
      <c r="M236" s="102" t="s">
        <v>1778</v>
      </c>
      <c r="N236" s="102"/>
      <c r="O236" s="102" t="s">
        <v>302</v>
      </c>
      <c r="P236" s="102">
        <v>1000</v>
      </c>
      <c r="Q236" s="102"/>
    </row>
    <row r="237" spans="1:18" s="292" customFormat="1" ht="31.5" hidden="1" outlineLevel="1" x14ac:dyDescent="0.25">
      <c r="A237" s="293">
        <v>7</v>
      </c>
      <c r="B237" s="92" t="s">
        <v>387</v>
      </c>
      <c r="C237" s="92" t="s">
        <v>386</v>
      </c>
      <c r="D237" s="303">
        <f t="shared" si="28"/>
        <v>0</v>
      </c>
      <c r="E237" s="98">
        <v>0</v>
      </c>
      <c r="F237" s="98">
        <v>0</v>
      </c>
      <c r="G237" s="98">
        <v>0</v>
      </c>
      <c r="H237" s="98">
        <v>0</v>
      </c>
      <c r="I237" s="98">
        <v>500</v>
      </c>
      <c r="J237" s="98">
        <v>200</v>
      </c>
      <c r="K237" s="293">
        <v>2015</v>
      </c>
      <c r="L237" s="102"/>
      <c r="M237" s="102" t="s">
        <v>1779</v>
      </c>
      <c r="N237" s="105"/>
      <c r="O237" s="102" t="s">
        <v>383</v>
      </c>
      <c r="P237" s="102">
        <v>20</v>
      </c>
      <c r="Q237" s="102"/>
    </row>
    <row r="238" spans="1:18" s="292" customFormat="1" ht="31.5" hidden="1" outlineLevel="1" x14ac:dyDescent="0.25">
      <c r="A238" s="293">
        <v>8</v>
      </c>
      <c r="B238" s="168" t="s">
        <v>385</v>
      </c>
      <c r="C238" s="92" t="s">
        <v>384</v>
      </c>
      <c r="D238" s="303">
        <f t="shared" si="28"/>
        <v>0</v>
      </c>
      <c r="E238" s="98">
        <v>0</v>
      </c>
      <c r="F238" s="98">
        <v>0</v>
      </c>
      <c r="G238" s="98">
        <v>0</v>
      </c>
      <c r="H238" s="98">
        <v>0</v>
      </c>
      <c r="I238" s="98">
        <v>400</v>
      </c>
      <c r="J238" s="98">
        <v>250</v>
      </c>
      <c r="K238" s="293">
        <v>2016</v>
      </c>
      <c r="L238" s="102"/>
      <c r="M238" s="169" t="s">
        <v>1763</v>
      </c>
      <c r="N238" s="169"/>
      <c r="O238" s="102" t="s">
        <v>383</v>
      </c>
      <c r="P238" s="102">
        <v>200</v>
      </c>
      <c r="Q238" s="102"/>
    </row>
    <row r="239" spans="1:18" s="292" customFormat="1" ht="47.25" hidden="1" outlineLevel="1" x14ac:dyDescent="0.25">
      <c r="A239" s="293">
        <v>9</v>
      </c>
      <c r="B239" s="168" t="s">
        <v>382</v>
      </c>
      <c r="C239" s="92" t="s">
        <v>381</v>
      </c>
      <c r="D239" s="303">
        <f t="shared" si="28"/>
        <v>0</v>
      </c>
      <c r="E239" s="98">
        <v>0</v>
      </c>
      <c r="F239" s="98">
        <v>0</v>
      </c>
      <c r="G239" s="98">
        <v>0</v>
      </c>
      <c r="H239" s="98">
        <v>40</v>
      </c>
      <c r="I239" s="98">
        <v>500</v>
      </c>
      <c r="J239" s="98">
        <v>300</v>
      </c>
      <c r="K239" s="293">
        <v>2016</v>
      </c>
      <c r="L239" s="102"/>
      <c r="M239" s="169" t="s">
        <v>1764</v>
      </c>
      <c r="N239" s="170"/>
      <c r="O239" s="102" t="s">
        <v>298</v>
      </c>
      <c r="P239" s="102"/>
      <c r="Q239" s="102"/>
    </row>
    <row r="240" spans="1:18" s="292" customFormat="1" ht="38.25" hidden="1" outlineLevel="1" x14ac:dyDescent="0.25">
      <c r="A240" s="293">
        <v>10</v>
      </c>
      <c r="B240" s="92" t="s">
        <v>380</v>
      </c>
      <c r="C240" s="92" t="s">
        <v>379</v>
      </c>
      <c r="D240" s="303">
        <f t="shared" si="28"/>
        <v>0</v>
      </c>
      <c r="E240" s="98">
        <v>0</v>
      </c>
      <c r="F240" s="98">
        <v>0</v>
      </c>
      <c r="G240" s="98">
        <v>0</v>
      </c>
      <c r="H240" s="98">
        <v>15</v>
      </c>
      <c r="I240" s="98">
        <v>1000</v>
      </c>
      <c r="J240" s="98">
        <v>350</v>
      </c>
      <c r="K240" s="293">
        <v>2013</v>
      </c>
      <c r="L240" s="102"/>
      <c r="M240" s="102" t="s">
        <v>1780</v>
      </c>
      <c r="N240" s="105"/>
      <c r="O240" s="102" t="s">
        <v>298</v>
      </c>
      <c r="P240" s="102">
        <v>500</v>
      </c>
      <c r="Q240" s="102"/>
    </row>
    <row r="241" spans="1:17" s="292" customFormat="1" ht="38.25" hidden="1" outlineLevel="1" x14ac:dyDescent="0.25">
      <c r="A241" s="293">
        <v>11</v>
      </c>
      <c r="B241" s="92" t="s">
        <v>378</v>
      </c>
      <c r="C241" s="92" t="s">
        <v>377</v>
      </c>
      <c r="D241" s="303">
        <f t="shared" si="28"/>
        <v>0</v>
      </c>
      <c r="E241" s="98">
        <v>0</v>
      </c>
      <c r="F241" s="98">
        <v>0</v>
      </c>
      <c r="G241" s="98">
        <v>0</v>
      </c>
      <c r="H241" s="98">
        <v>25</v>
      </c>
      <c r="I241" s="98">
        <v>2000</v>
      </c>
      <c r="J241" s="98">
        <v>400</v>
      </c>
      <c r="K241" s="293">
        <v>2013</v>
      </c>
      <c r="L241" s="102"/>
      <c r="M241" s="102" t="s">
        <v>1781</v>
      </c>
      <c r="N241" s="105"/>
      <c r="O241" s="102" t="s">
        <v>298</v>
      </c>
      <c r="P241" s="102">
        <v>1000</v>
      </c>
      <c r="Q241" s="102"/>
    </row>
    <row r="242" spans="1:17" s="292" customFormat="1" ht="47.25" hidden="1" outlineLevel="1" x14ac:dyDescent="0.25">
      <c r="A242" s="293">
        <v>12</v>
      </c>
      <c r="B242" s="92" t="s">
        <v>376</v>
      </c>
      <c r="C242" s="92" t="s">
        <v>375</v>
      </c>
      <c r="D242" s="303">
        <f t="shared" si="28"/>
        <v>0</v>
      </c>
      <c r="E242" s="98">
        <v>0</v>
      </c>
      <c r="F242" s="98">
        <v>0</v>
      </c>
      <c r="G242" s="98">
        <v>0</v>
      </c>
      <c r="H242" s="98">
        <v>10</v>
      </c>
      <c r="I242" s="98">
        <v>400</v>
      </c>
      <c r="J242" s="98">
        <v>200</v>
      </c>
      <c r="K242" s="293">
        <v>2014</v>
      </c>
      <c r="L242" s="102"/>
      <c r="M242" s="102" t="s">
        <v>1782</v>
      </c>
      <c r="N242" s="105"/>
      <c r="O242" s="102" t="s">
        <v>298</v>
      </c>
      <c r="P242" s="102">
        <v>1000</v>
      </c>
      <c r="Q242" s="102"/>
    </row>
    <row r="243" spans="1:17" s="292" customFormat="1" ht="38.25" hidden="1" outlineLevel="1" x14ac:dyDescent="0.25">
      <c r="A243" s="293">
        <v>13</v>
      </c>
      <c r="B243" s="92" t="s">
        <v>374</v>
      </c>
      <c r="C243" s="92" t="s">
        <v>372</v>
      </c>
      <c r="D243" s="303">
        <f t="shared" si="28"/>
        <v>0</v>
      </c>
      <c r="E243" s="98">
        <v>0</v>
      </c>
      <c r="F243" s="98">
        <v>0</v>
      </c>
      <c r="G243" s="98">
        <v>0</v>
      </c>
      <c r="H243" s="98">
        <v>20</v>
      </c>
      <c r="I243" s="98">
        <v>400</v>
      </c>
      <c r="J243" s="98">
        <v>250</v>
      </c>
      <c r="K243" s="293">
        <v>2012</v>
      </c>
      <c r="L243" s="102"/>
      <c r="M243" s="102" t="s">
        <v>1783</v>
      </c>
      <c r="N243" s="105"/>
      <c r="O243" s="102" t="s">
        <v>298</v>
      </c>
      <c r="P243" s="102">
        <v>1000</v>
      </c>
      <c r="Q243" s="102"/>
    </row>
    <row r="244" spans="1:17" s="292" customFormat="1" ht="38.25" hidden="1" outlineLevel="1" x14ac:dyDescent="0.25">
      <c r="A244" s="293">
        <v>14</v>
      </c>
      <c r="B244" s="92" t="s">
        <v>373</v>
      </c>
      <c r="C244" s="92" t="s">
        <v>372</v>
      </c>
      <c r="D244" s="303">
        <f t="shared" si="28"/>
        <v>0</v>
      </c>
      <c r="E244" s="98">
        <v>0</v>
      </c>
      <c r="F244" s="98">
        <v>0</v>
      </c>
      <c r="G244" s="98">
        <v>0</v>
      </c>
      <c r="H244" s="98">
        <v>15</v>
      </c>
      <c r="I244" s="98">
        <v>500</v>
      </c>
      <c r="J244" s="98">
        <v>250</v>
      </c>
      <c r="K244" s="293">
        <v>2012</v>
      </c>
      <c r="L244" s="102"/>
      <c r="M244" s="102" t="s">
        <v>1784</v>
      </c>
      <c r="N244" s="105"/>
      <c r="O244" s="102" t="s">
        <v>298</v>
      </c>
      <c r="P244" s="102">
        <v>1000</v>
      </c>
      <c r="Q244" s="102"/>
    </row>
    <row r="245" spans="1:17" s="292" customFormat="1" ht="47.25" hidden="1" outlineLevel="1" x14ac:dyDescent="0.25">
      <c r="A245" s="293">
        <v>15</v>
      </c>
      <c r="B245" s="92" t="s">
        <v>371</v>
      </c>
      <c r="C245" s="92" t="s">
        <v>370</v>
      </c>
      <c r="D245" s="303">
        <f t="shared" si="28"/>
        <v>500</v>
      </c>
      <c r="E245" s="98">
        <v>0</v>
      </c>
      <c r="F245" s="98">
        <v>0</v>
      </c>
      <c r="G245" s="98">
        <v>500</v>
      </c>
      <c r="H245" s="98">
        <v>0</v>
      </c>
      <c r="I245" s="98">
        <v>0</v>
      </c>
      <c r="J245" s="98">
        <v>600</v>
      </c>
      <c r="K245" s="293">
        <v>2013</v>
      </c>
      <c r="L245" s="102"/>
      <c r="M245" s="102" t="s">
        <v>1785</v>
      </c>
      <c r="N245" s="105"/>
      <c r="O245" s="102" t="s">
        <v>298</v>
      </c>
      <c r="P245" s="102">
        <v>1000</v>
      </c>
      <c r="Q245" s="102"/>
    </row>
    <row r="246" spans="1:17" s="292" customFormat="1" ht="38.25" hidden="1" outlineLevel="1" x14ac:dyDescent="0.25">
      <c r="A246" s="293">
        <v>16</v>
      </c>
      <c r="B246" s="92" t="s">
        <v>369</v>
      </c>
      <c r="C246" s="92" t="s">
        <v>368</v>
      </c>
      <c r="D246" s="303">
        <f t="shared" si="28"/>
        <v>0</v>
      </c>
      <c r="E246" s="98">
        <v>0</v>
      </c>
      <c r="F246" s="98">
        <v>0</v>
      </c>
      <c r="G246" s="98">
        <v>0</v>
      </c>
      <c r="H246" s="98">
        <v>20</v>
      </c>
      <c r="I246" s="98">
        <v>500</v>
      </c>
      <c r="J246" s="98">
        <v>200</v>
      </c>
      <c r="K246" s="293">
        <v>2015</v>
      </c>
      <c r="L246" s="102"/>
      <c r="M246" s="102" t="s">
        <v>367</v>
      </c>
      <c r="N246" s="105"/>
      <c r="O246" s="102" t="s">
        <v>298</v>
      </c>
      <c r="P246" s="102"/>
      <c r="Q246" s="102"/>
    </row>
    <row r="247" spans="1:17" s="292" customFormat="1" ht="38.25" hidden="1" outlineLevel="1" x14ac:dyDescent="0.25">
      <c r="A247" s="293">
        <v>17</v>
      </c>
      <c r="B247" s="92" t="s">
        <v>366</v>
      </c>
      <c r="C247" s="92" t="s">
        <v>365</v>
      </c>
      <c r="D247" s="303">
        <f t="shared" si="28"/>
        <v>0</v>
      </c>
      <c r="E247" s="98">
        <v>0</v>
      </c>
      <c r="F247" s="98">
        <v>0</v>
      </c>
      <c r="G247" s="98">
        <v>0</v>
      </c>
      <c r="H247" s="98">
        <v>20</v>
      </c>
      <c r="I247" s="98">
        <v>600</v>
      </c>
      <c r="J247" s="98">
        <v>250</v>
      </c>
      <c r="K247" s="293">
        <v>2015</v>
      </c>
      <c r="L247" s="102"/>
      <c r="M247" s="102" t="s">
        <v>364</v>
      </c>
      <c r="N247" s="105"/>
      <c r="O247" s="102" t="s">
        <v>298</v>
      </c>
      <c r="P247" s="102"/>
      <c r="Q247" s="102"/>
    </row>
    <row r="248" spans="1:17" s="292" customFormat="1" ht="47.25" hidden="1" outlineLevel="1" x14ac:dyDescent="0.25">
      <c r="A248" s="293">
        <v>18</v>
      </c>
      <c r="B248" s="92" t="s">
        <v>363</v>
      </c>
      <c r="C248" s="92" t="s">
        <v>362</v>
      </c>
      <c r="D248" s="303">
        <f t="shared" si="28"/>
        <v>0</v>
      </c>
      <c r="E248" s="98">
        <v>0</v>
      </c>
      <c r="F248" s="98">
        <v>0</v>
      </c>
      <c r="G248" s="98">
        <v>0</v>
      </c>
      <c r="H248" s="98">
        <v>15</v>
      </c>
      <c r="I248" s="98">
        <v>500</v>
      </c>
      <c r="J248" s="98">
        <v>250</v>
      </c>
      <c r="K248" s="293">
        <v>2015</v>
      </c>
      <c r="L248" s="102"/>
      <c r="M248" s="102" t="s">
        <v>361</v>
      </c>
      <c r="N248" s="105"/>
      <c r="O248" s="102" t="s">
        <v>298</v>
      </c>
      <c r="P248" s="102"/>
      <c r="Q248" s="102"/>
    </row>
    <row r="249" spans="1:17" s="292" customFormat="1" ht="38.25" hidden="1" outlineLevel="1" x14ac:dyDescent="0.25">
      <c r="A249" s="293">
        <v>19</v>
      </c>
      <c r="B249" s="92" t="s">
        <v>360</v>
      </c>
      <c r="C249" s="92" t="s">
        <v>359</v>
      </c>
      <c r="D249" s="303">
        <f t="shared" si="28"/>
        <v>1000</v>
      </c>
      <c r="E249" s="98">
        <v>0</v>
      </c>
      <c r="F249" s="98">
        <v>0</v>
      </c>
      <c r="G249" s="98">
        <v>1000</v>
      </c>
      <c r="H249" s="98">
        <v>0</v>
      </c>
      <c r="I249" s="98">
        <v>0</v>
      </c>
      <c r="J249" s="98">
        <v>1000</v>
      </c>
      <c r="K249" s="293">
        <v>2014</v>
      </c>
      <c r="L249" s="102"/>
      <c r="M249" s="102" t="s">
        <v>1786</v>
      </c>
      <c r="N249" s="105"/>
      <c r="O249" s="102" t="s">
        <v>291</v>
      </c>
      <c r="P249" s="102">
        <v>500</v>
      </c>
      <c r="Q249" s="102"/>
    </row>
    <row r="250" spans="1:17" s="292" customFormat="1" ht="47.25" hidden="1" outlineLevel="1" x14ac:dyDescent="0.25">
      <c r="A250" s="293">
        <v>20</v>
      </c>
      <c r="B250" s="92" t="s">
        <v>358</v>
      </c>
      <c r="C250" s="92" t="s">
        <v>357</v>
      </c>
      <c r="D250" s="303">
        <f t="shared" si="28"/>
        <v>0</v>
      </c>
      <c r="E250" s="98">
        <v>0</v>
      </c>
      <c r="F250" s="98">
        <v>0</v>
      </c>
      <c r="G250" s="98">
        <v>0</v>
      </c>
      <c r="H250" s="98">
        <v>15</v>
      </c>
      <c r="I250" s="98">
        <v>500</v>
      </c>
      <c r="J250" s="98">
        <v>250</v>
      </c>
      <c r="K250" s="293">
        <v>2013</v>
      </c>
      <c r="L250" s="102"/>
      <c r="M250" s="102" t="s">
        <v>1787</v>
      </c>
      <c r="N250" s="102"/>
      <c r="O250" s="102" t="s">
        <v>298</v>
      </c>
      <c r="P250" s="102">
        <v>2000</v>
      </c>
      <c r="Q250" s="102"/>
    </row>
    <row r="251" spans="1:17" s="292" customFormat="1" ht="47.25" hidden="1" outlineLevel="1" x14ac:dyDescent="0.25">
      <c r="A251" s="293">
        <v>21</v>
      </c>
      <c r="B251" s="92" t="s">
        <v>356</v>
      </c>
      <c r="C251" s="92" t="s">
        <v>355</v>
      </c>
      <c r="D251" s="303">
        <f t="shared" si="28"/>
        <v>142</v>
      </c>
      <c r="E251" s="98">
        <v>20</v>
      </c>
      <c r="F251" s="98">
        <v>2</v>
      </c>
      <c r="G251" s="98">
        <v>120</v>
      </c>
      <c r="H251" s="98">
        <v>0</v>
      </c>
      <c r="I251" s="98">
        <v>0</v>
      </c>
      <c r="J251" s="98">
        <v>350</v>
      </c>
      <c r="K251" s="293">
        <v>2015</v>
      </c>
      <c r="L251" s="102"/>
      <c r="M251" s="102" t="s">
        <v>1788</v>
      </c>
      <c r="N251" s="105"/>
      <c r="O251" s="102" t="s">
        <v>291</v>
      </c>
      <c r="P251" s="102"/>
      <c r="Q251" s="102"/>
    </row>
    <row r="252" spans="1:17" s="292" customFormat="1" ht="38.25" hidden="1" outlineLevel="1" x14ac:dyDescent="0.25">
      <c r="A252" s="293">
        <v>22</v>
      </c>
      <c r="B252" s="92" t="s">
        <v>354</v>
      </c>
      <c r="C252" s="92" t="s">
        <v>353</v>
      </c>
      <c r="D252" s="303">
        <f t="shared" si="28"/>
        <v>0</v>
      </c>
      <c r="E252" s="98">
        <v>0</v>
      </c>
      <c r="F252" s="98">
        <v>0</v>
      </c>
      <c r="G252" s="98">
        <v>0</v>
      </c>
      <c r="H252" s="98">
        <v>16</v>
      </c>
      <c r="I252" s="98">
        <v>500</v>
      </c>
      <c r="J252" s="98">
        <v>250</v>
      </c>
      <c r="K252" s="293">
        <v>2012</v>
      </c>
      <c r="L252" s="102"/>
      <c r="M252" s="102" t="s">
        <v>1789</v>
      </c>
      <c r="N252" s="105"/>
      <c r="O252" s="102" t="s">
        <v>298</v>
      </c>
      <c r="P252" s="102">
        <v>500</v>
      </c>
      <c r="Q252" s="102"/>
    </row>
    <row r="253" spans="1:17" s="292" customFormat="1" ht="51" hidden="1" outlineLevel="1" x14ac:dyDescent="0.25">
      <c r="A253" s="293">
        <v>23</v>
      </c>
      <c r="B253" s="92" t="s">
        <v>352</v>
      </c>
      <c r="C253" s="92" t="s">
        <v>351</v>
      </c>
      <c r="D253" s="303">
        <f t="shared" si="28"/>
        <v>155</v>
      </c>
      <c r="E253" s="98">
        <v>100</v>
      </c>
      <c r="F253" s="98">
        <v>5</v>
      </c>
      <c r="G253" s="98">
        <v>50</v>
      </c>
      <c r="H253" s="98">
        <v>0</v>
      </c>
      <c r="I253" s="98">
        <v>0</v>
      </c>
      <c r="J253" s="98">
        <v>300</v>
      </c>
      <c r="K253" s="293">
        <v>2014</v>
      </c>
      <c r="L253" s="102"/>
      <c r="M253" s="102" t="s">
        <v>1319</v>
      </c>
      <c r="N253" s="105"/>
      <c r="O253" s="102" t="s">
        <v>291</v>
      </c>
      <c r="P253" s="102"/>
      <c r="Q253" s="102"/>
    </row>
    <row r="254" spans="1:17" s="292" customFormat="1" ht="38.25" hidden="1" outlineLevel="1" x14ac:dyDescent="0.25">
      <c r="A254" s="293">
        <v>24</v>
      </c>
      <c r="B254" s="92" t="s">
        <v>350</v>
      </c>
      <c r="C254" s="92" t="s">
        <v>349</v>
      </c>
      <c r="D254" s="303">
        <f t="shared" si="28"/>
        <v>0</v>
      </c>
      <c r="E254" s="98">
        <v>0</v>
      </c>
      <c r="F254" s="98">
        <v>0</v>
      </c>
      <c r="G254" s="98">
        <v>0</v>
      </c>
      <c r="H254" s="98">
        <v>14</v>
      </c>
      <c r="I254" s="98">
        <v>450</v>
      </c>
      <c r="J254" s="98">
        <v>200</v>
      </c>
      <c r="K254" s="293">
        <v>2014</v>
      </c>
      <c r="L254" s="102"/>
      <c r="M254" s="102" t="s">
        <v>1790</v>
      </c>
      <c r="N254" s="102"/>
      <c r="O254" s="102" t="s">
        <v>298</v>
      </c>
      <c r="P254" s="102">
        <v>400</v>
      </c>
      <c r="Q254" s="102"/>
    </row>
    <row r="255" spans="1:17" s="292" customFormat="1" ht="47.25" hidden="1" outlineLevel="1" x14ac:dyDescent="0.25">
      <c r="A255" s="293">
        <v>25</v>
      </c>
      <c r="B255" s="92" t="s">
        <v>348</v>
      </c>
      <c r="C255" s="92" t="s">
        <v>347</v>
      </c>
      <c r="D255" s="303">
        <f t="shared" ref="D255:D277" si="33">E255+F255+G255</f>
        <v>0</v>
      </c>
      <c r="E255" s="98">
        <v>0</v>
      </c>
      <c r="F255" s="98">
        <v>0</v>
      </c>
      <c r="G255" s="98">
        <v>0</v>
      </c>
      <c r="H255" s="98">
        <v>20</v>
      </c>
      <c r="I255" s="98">
        <v>400</v>
      </c>
      <c r="J255" s="98">
        <v>250</v>
      </c>
      <c r="K255" s="293">
        <v>2014</v>
      </c>
      <c r="L255" s="102"/>
      <c r="M255" s="102" t="s">
        <v>1791</v>
      </c>
      <c r="N255" s="102"/>
      <c r="O255" s="102"/>
      <c r="P255" s="102">
        <v>600</v>
      </c>
      <c r="Q255" s="102"/>
    </row>
    <row r="256" spans="1:17" s="292" customFormat="1" ht="47.25" hidden="1" outlineLevel="1" x14ac:dyDescent="0.25">
      <c r="A256" s="293">
        <v>26</v>
      </c>
      <c r="B256" s="171" t="s">
        <v>346</v>
      </c>
      <c r="C256" s="92" t="s">
        <v>345</v>
      </c>
      <c r="D256" s="303">
        <f t="shared" si="33"/>
        <v>1050</v>
      </c>
      <c r="E256" s="98">
        <v>0</v>
      </c>
      <c r="F256" s="98">
        <v>0</v>
      </c>
      <c r="G256" s="98">
        <v>1050</v>
      </c>
      <c r="H256" s="98">
        <v>0</v>
      </c>
      <c r="I256" s="98">
        <v>0</v>
      </c>
      <c r="J256" s="98">
        <v>1000</v>
      </c>
      <c r="K256" s="293">
        <v>2015</v>
      </c>
      <c r="L256" s="102" t="s">
        <v>344</v>
      </c>
      <c r="M256" s="102"/>
      <c r="N256" s="105"/>
      <c r="O256" s="102" t="s">
        <v>291</v>
      </c>
      <c r="P256" s="102"/>
      <c r="Q256" s="102"/>
    </row>
    <row r="257" spans="1:17" s="292" customFormat="1" ht="47.25" hidden="1" outlineLevel="1" x14ac:dyDescent="0.25">
      <c r="A257" s="293">
        <v>27</v>
      </c>
      <c r="B257" s="168" t="s">
        <v>343</v>
      </c>
      <c r="C257" s="168" t="s">
        <v>342</v>
      </c>
      <c r="D257" s="303">
        <f t="shared" si="33"/>
        <v>0</v>
      </c>
      <c r="E257" s="98">
        <v>0</v>
      </c>
      <c r="F257" s="98">
        <v>0</v>
      </c>
      <c r="G257" s="98">
        <v>0</v>
      </c>
      <c r="H257" s="98">
        <v>24</v>
      </c>
      <c r="I257" s="98">
        <v>400</v>
      </c>
      <c r="J257" s="98">
        <v>250</v>
      </c>
      <c r="K257" s="293">
        <v>2014</v>
      </c>
      <c r="L257" s="102"/>
      <c r="M257" s="169" t="s">
        <v>1792</v>
      </c>
      <c r="N257" s="169"/>
      <c r="O257" s="102" t="s">
        <v>291</v>
      </c>
      <c r="P257" s="102">
        <v>600</v>
      </c>
      <c r="Q257" s="102"/>
    </row>
    <row r="258" spans="1:17" s="292" customFormat="1" ht="38.25" hidden="1" outlineLevel="1" x14ac:dyDescent="0.25">
      <c r="A258" s="293">
        <v>28</v>
      </c>
      <c r="B258" s="92" t="s">
        <v>341</v>
      </c>
      <c r="C258" s="92" t="s">
        <v>340</v>
      </c>
      <c r="D258" s="303">
        <f t="shared" si="33"/>
        <v>0</v>
      </c>
      <c r="E258" s="98">
        <v>0</v>
      </c>
      <c r="F258" s="98">
        <v>0</v>
      </c>
      <c r="G258" s="98">
        <v>0</v>
      </c>
      <c r="H258" s="98">
        <v>24</v>
      </c>
      <c r="I258" s="98">
        <v>540</v>
      </c>
      <c r="J258" s="98">
        <v>150</v>
      </c>
      <c r="K258" s="293">
        <v>2013</v>
      </c>
      <c r="L258" s="102"/>
      <c r="M258" s="102" t="s">
        <v>1793</v>
      </c>
      <c r="N258" s="102"/>
      <c r="O258" s="102" t="s">
        <v>298</v>
      </c>
      <c r="P258" s="102">
        <v>400</v>
      </c>
      <c r="Q258" s="102"/>
    </row>
    <row r="259" spans="1:17" s="292" customFormat="1" ht="47.25" hidden="1" outlineLevel="1" x14ac:dyDescent="0.25">
      <c r="A259" s="293">
        <v>29</v>
      </c>
      <c r="B259" s="92" t="s">
        <v>339</v>
      </c>
      <c r="C259" s="92" t="s">
        <v>338</v>
      </c>
      <c r="D259" s="303">
        <f t="shared" si="33"/>
        <v>0</v>
      </c>
      <c r="E259" s="98">
        <v>0</v>
      </c>
      <c r="F259" s="98">
        <v>0</v>
      </c>
      <c r="G259" s="98">
        <v>0</v>
      </c>
      <c r="H259" s="98">
        <v>20</v>
      </c>
      <c r="I259" s="98">
        <v>100</v>
      </c>
      <c r="J259" s="98">
        <v>250</v>
      </c>
      <c r="K259" s="293">
        <v>2013</v>
      </c>
      <c r="L259" s="102"/>
      <c r="M259" s="102" t="s">
        <v>1794</v>
      </c>
      <c r="N259" s="102"/>
      <c r="O259" s="102"/>
      <c r="P259" s="102">
        <v>1000</v>
      </c>
      <c r="Q259" s="102"/>
    </row>
    <row r="260" spans="1:17" s="292" customFormat="1" ht="47.25" hidden="1" outlineLevel="1" x14ac:dyDescent="0.25">
      <c r="A260" s="293">
        <v>30</v>
      </c>
      <c r="B260" s="92" t="s">
        <v>337</v>
      </c>
      <c r="C260" s="92" t="s">
        <v>336</v>
      </c>
      <c r="D260" s="303">
        <f t="shared" si="33"/>
        <v>500</v>
      </c>
      <c r="E260" s="98">
        <v>0</v>
      </c>
      <c r="F260" s="98">
        <v>0</v>
      </c>
      <c r="G260" s="98">
        <v>500</v>
      </c>
      <c r="H260" s="98">
        <v>0</v>
      </c>
      <c r="I260" s="98">
        <v>0</v>
      </c>
      <c r="J260" s="98">
        <v>600</v>
      </c>
      <c r="K260" s="293">
        <v>2012</v>
      </c>
      <c r="L260" s="102"/>
      <c r="M260" s="102" t="s">
        <v>1795</v>
      </c>
      <c r="N260" s="102"/>
      <c r="O260" s="102" t="s">
        <v>302</v>
      </c>
      <c r="P260" s="102">
        <v>200</v>
      </c>
      <c r="Q260" s="102"/>
    </row>
    <row r="261" spans="1:17" s="292" customFormat="1" ht="38.25" hidden="1" outlineLevel="1" x14ac:dyDescent="0.25">
      <c r="A261" s="293">
        <v>31</v>
      </c>
      <c r="B261" s="92" t="s">
        <v>335</v>
      </c>
      <c r="C261" s="92" t="s">
        <v>334</v>
      </c>
      <c r="D261" s="303">
        <f t="shared" si="33"/>
        <v>0</v>
      </c>
      <c r="E261" s="98">
        <v>0</v>
      </c>
      <c r="F261" s="98">
        <v>0</v>
      </c>
      <c r="G261" s="98">
        <v>0</v>
      </c>
      <c r="H261" s="98">
        <v>17</v>
      </c>
      <c r="I261" s="98">
        <v>1000</v>
      </c>
      <c r="J261" s="98">
        <v>250</v>
      </c>
      <c r="K261" s="293">
        <v>2015</v>
      </c>
      <c r="L261" s="102"/>
      <c r="M261" s="102" t="s">
        <v>1796</v>
      </c>
      <c r="N261" s="105"/>
      <c r="O261" s="102" t="s">
        <v>298</v>
      </c>
      <c r="P261" s="102"/>
      <c r="Q261" s="102"/>
    </row>
    <row r="262" spans="1:17" s="292" customFormat="1" ht="47.25" hidden="1" outlineLevel="1" x14ac:dyDescent="0.25">
      <c r="A262" s="293">
        <v>32</v>
      </c>
      <c r="B262" s="92" t="s">
        <v>333</v>
      </c>
      <c r="C262" s="92" t="s">
        <v>332</v>
      </c>
      <c r="D262" s="303">
        <f t="shared" si="33"/>
        <v>0</v>
      </c>
      <c r="E262" s="98">
        <v>0</v>
      </c>
      <c r="F262" s="98">
        <v>0</v>
      </c>
      <c r="G262" s="98">
        <v>0</v>
      </c>
      <c r="H262" s="98">
        <v>15</v>
      </c>
      <c r="I262" s="98">
        <v>400</v>
      </c>
      <c r="J262" s="98">
        <v>250</v>
      </c>
      <c r="K262" s="293">
        <v>2014</v>
      </c>
      <c r="L262" s="102"/>
      <c r="M262" s="102" t="s">
        <v>1797</v>
      </c>
      <c r="N262" s="102"/>
      <c r="O262" s="102" t="s">
        <v>298</v>
      </c>
      <c r="P262" s="102">
        <v>800</v>
      </c>
      <c r="Q262" s="102"/>
    </row>
    <row r="263" spans="1:17" s="292" customFormat="1" ht="63" hidden="1" outlineLevel="1" x14ac:dyDescent="0.25">
      <c r="A263" s="293">
        <v>33</v>
      </c>
      <c r="B263" s="92" t="s">
        <v>331</v>
      </c>
      <c r="C263" s="92" t="s">
        <v>330</v>
      </c>
      <c r="D263" s="303">
        <f t="shared" si="33"/>
        <v>0</v>
      </c>
      <c r="E263" s="98">
        <v>0</v>
      </c>
      <c r="F263" s="98">
        <v>0</v>
      </c>
      <c r="G263" s="98">
        <v>0</v>
      </c>
      <c r="H263" s="98">
        <v>16</v>
      </c>
      <c r="I263" s="98">
        <v>500</v>
      </c>
      <c r="J263" s="98">
        <v>250</v>
      </c>
      <c r="K263" s="293">
        <v>2014</v>
      </c>
      <c r="L263" s="102"/>
      <c r="M263" s="102" t="s">
        <v>1798</v>
      </c>
      <c r="N263" s="102"/>
      <c r="O263" s="102" t="s">
        <v>298</v>
      </c>
      <c r="P263" s="102">
        <v>20</v>
      </c>
      <c r="Q263" s="102"/>
    </row>
    <row r="264" spans="1:17" s="292" customFormat="1" ht="47.25" hidden="1" outlineLevel="1" x14ac:dyDescent="0.25">
      <c r="A264" s="293">
        <v>34</v>
      </c>
      <c r="B264" s="92" t="s">
        <v>329</v>
      </c>
      <c r="C264" s="92" t="s">
        <v>328</v>
      </c>
      <c r="D264" s="303">
        <f t="shared" si="33"/>
        <v>0</v>
      </c>
      <c r="E264" s="98">
        <v>0</v>
      </c>
      <c r="F264" s="98">
        <v>0</v>
      </c>
      <c r="G264" s="98">
        <v>0</v>
      </c>
      <c r="H264" s="98">
        <v>20</v>
      </c>
      <c r="I264" s="98">
        <v>2000</v>
      </c>
      <c r="J264" s="98">
        <v>250</v>
      </c>
      <c r="K264" s="293">
        <v>2012</v>
      </c>
      <c r="L264" s="102"/>
      <c r="M264" s="102" t="s">
        <v>1799</v>
      </c>
      <c r="N264" s="102"/>
      <c r="O264" s="102" t="s">
        <v>298</v>
      </c>
      <c r="P264" s="102">
        <v>500</v>
      </c>
      <c r="Q264" s="102"/>
    </row>
    <row r="265" spans="1:17" s="292" customFormat="1" ht="47.25" hidden="1" outlineLevel="1" x14ac:dyDescent="0.25">
      <c r="A265" s="293">
        <v>35</v>
      </c>
      <c r="B265" s="92" t="s">
        <v>327</v>
      </c>
      <c r="C265" s="92" t="s">
        <v>326</v>
      </c>
      <c r="D265" s="303">
        <f t="shared" si="33"/>
        <v>0</v>
      </c>
      <c r="E265" s="98">
        <v>0</v>
      </c>
      <c r="F265" s="98">
        <v>0</v>
      </c>
      <c r="G265" s="98">
        <v>0</v>
      </c>
      <c r="H265" s="98">
        <v>30</v>
      </c>
      <c r="I265" s="98">
        <v>500</v>
      </c>
      <c r="J265" s="98">
        <v>300</v>
      </c>
      <c r="K265" s="293">
        <v>2014</v>
      </c>
      <c r="L265" s="102"/>
      <c r="M265" s="102" t="s">
        <v>1800</v>
      </c>
      <c r="N265" s="105"/>
      <c r="O265" s="102" t="s">
        <v>302</v>
      </c>
      <c r="P265" s="102">
        <v>800</v>
      </c>
      <c r="Q265" s="102"/>
    </row>
    <row r="266" spans="1:17" s="292" customFormat="1" ht="47.25" hidden="1" outlineLevel="1" x14ac:dyDescent="0.25">
      <c r="A266" s="293">
        <v>36</v>
      </c>
      <c r="B266" s="92" t="s">
        <v>325</v>
      </c>
      <c r="C266" s="92" t="s">
        <v>324</v>
      </c>
      <c r="D266" s="303">
        <f t="shared" si="33"/>
        <v>0</v>
      </c>
      <c r="E266" s="98">
        <v>0</v>
      </c>
      <c r="F266" s="98">
        <v>0</v>
      </c>
      <c r="G266" s="98">
        <v>0</v>
      </c>
      <c r="H266" s="98">
        <v>25</v>
      </c>
      <c r="I266" s="98">
        <v>500</v>
      </c>
      <c r="J266" s="98">
        <v>260</v>
      </c>
      <c r="K266" s="293">
        <v>2015</v>
      </c>
      <c r="L266" s="102"/>
      <c r="M266" s="102" t="s">
        <v>323</v>
      </c>
      <c r="N266" s="105"/>
      <c r="O266" s="102" t="s">
        <v>298</v>
      </c>
      <c r="P266" s="102">
        <v>500</v>
      </c>
      <c r="Q266" s="102"/>
    </row>
    <row r="267" spans="1:17" s="292" customFormat="1" ht="47.25" hidden="1" outlineLevel="1" x14ac:dyDescent="0.25">
      <c r="A267" s="293">
        <v>37</v>
      </c>
      <c r="B267" s="92" t="s">
        <v>322</v>
      </c>
      <c r="C267" s="92" t="s">
        <v>316</v>
      </c>
      <c r="D267" s="303">
        <f t="shared" si="33"/>
        <v>0</v>
      </c>
      <c r="E267" s="98">
        <v>0</v>
      </c>
      <c r="F267" s="98">
        <v>0</v>
      </c>
      <c r="G267" s="98">
        <v>0</v>
      </c>
      <c r="H267" s="98">
        <v>18</v>
      </c>
      <c r="I267" s="98">
        <v>500</v>
      </c>
      <c r="J267" s="98">
        <v>200</v>
      </c>
      <c r="K267" s="293">
        <v>2016</v>
      </c>
      <c r="L267" s="102"/>
      <c r="M267" s="102" t="s">
        <v>321</v>
      </c>
      <c r="N267" s="105"/>
      <c r="O267" s="102" t="s">
        <v>298</v>
      </c>
      <c r="P267" s="102">
        <v>1500</v>
      </c>
      <c r="Q267" s="102"/>
    </row>
    <row r="268" spans="1:17" s="292" customFormat="1" ht="38.25" hidden="1" outlineLevel="1" x14ac:dyDescent="0.25">
      <c r="A268" s="293">
        <v>38</v>
      </c>
      <c r="B268" s="92" t="s">
        <v>320</v>
      </c>
      <c r="C268" s="92" t="s">
        <v>319</v>
      </c>
      <c r="D268" s="303">
        <f t="shared" si="33"/>
        <v>0</v>
      </c>
      <c r="E268" s="98">
        <v>0</v>
      </c>
      <c r="F268" s="98">
        <v>0</v>
      </c>
      <c r="G268" s="98">
        <v>0</v>
      </c>
      <c r="H268" s="98">
        <v>21</v>
      </c>
      <c r="I268" s="98">
        <v>500</v>
      </c>
      <c r="J268" s="98">
        <v>250</v>
      </c>
      <c r="K268" s="293">
        <v>2016</v>
      </c>
      <c r="L268" s="102"/>
      <c r="M268" s="102" t="s">
        <v>318</v>
      </c>
      <c r="N268" s="105"/>
      <c r="O268" s="102" t="s">
        <v>298</v>
      </c>
      <c r="P268" s="102">
        <v>500</v>
      </c>
      <c r="Q268" s="102"/>
    </row>
    <row r="269" spans="1:17" s="292" customFormat="1" ht="47.25" hidden="1" outlineLevel="1" x14ac:dyDescent="0.25">
      <c r="A269" s="293">
        <v>39</v>
      </c>
      <c r="B269" s="92" t="s">
        <v>317</v>
      </c>
      <c r="C269" s="92" t="s">
        <v>316</v>
      </c>
      <c r="D269" s="303">
        <f t="shared" si="33"/>
        <v>650</v>
      </c>
      <c r="E269" s="98">
        <v>600</v>
      </c>
      <c r="F269" s="98">
        <v>50</v>
      </c>
      <c r="G269" s="98">
        <v>0</v>
      </c>
      <c r="H269" s="98">
        <v>0</v>
      </c>
      <c r="I269" s="98">
        <v>0</v>
      </c>
      <c r="J269" s="98">
        <v>1500</v>
      </c>
      <c r="K269" s="293">
        <v>2014</v>
      </c>
      <c r="L269" s="102" t="s">
        <v>315</v>
      </c>
      <c r="M269" s="102"/>
      <c r="N269" s="105"/>
      <c r="O269" s="102" t="s">
        <v>291</v>
      </c>
      <c r="P269" s="102">
        <v>500</v>
      </c>
      <c r="Q269" s="102"/>
    </row>
    <row r="270" spans="1:17" s="292" customFormat="1" ht="47.25" hidden="1" outlineLevel="1" x14ac:dyDescent="0.25">
      <c r="A270" s="293">
        <v>40</v>
      </c>
      <c r="B270" s="171" t="s">
        <v>314</v>
      </c>
      <c r="C270" s="92" t="s">
        <v>313</v>
      </c>
      <c r="D270" s="303">
        <f t="shared" si="33"/>
        <v>320</v>
      </c>
      <c r="E270" s="98">
        <v>300</v>
      </c>
      <c r="F270" s="98">
        <v>20</v>
      </c>
      <c r="G270" s="98">
        <v>0</v>
      </c>
      <c r="H270" s="98">
        <v>0</v>
      </c>
      <c r="I270" s="98">
        <v>0</v>
      </c>
      <c r="J270" s="98">
        <v>1200</v>
      </c>
      <c r="K270" s="293">
        <v>2015</v>
      </c>
      <c r="L270" s="102" t="s">
        <v>312</v>
      </c>
      <c r="M270" s="102"/>
      <c r="N270" s="102"/>
      <c r="O270" s="102" t="s">
        <v>291</v>
      </c>
      <c r="P270" s="102">
        <v>2000</v>
      </c>
      <c r="Q270" s="102"/>
    </row>
    <row r="271" spans="1:17" s="292" customFormat="1" ht="38.25" hidden="1" outlineLevel="1" x14ac:dyDescent="0.25">
      <c r="A271" s="293">
        <v>41</v>
      </c>
      <c r="B271" s="92" t="s">
        <v>311</v>
      </c>
      <c r="C271" s="92" t="s">
        <v>310</v>
      </c>
      <c r="D271" s="303">
        <f t="shared" si="33"/>
        <v>0</v>
      </c>
      <c r="E271" s="98">
        <v>0</v>
      </c>
      <c r="F271" s="98">
        <v>0</v>
      </c>
      <c r="G271" s="98">
        <v>0</v>
      </c>
      <c r="H271" s="98">
        <v>25</v>
      </c>
      <c r="I271" s="98">
        <v>500</v>
      </c>
      <c r="J271" s="98">
        <v>250</v>
      </c>
      <c r="K271" s="293">
        <v>2012</v>
      </c>
      <c r="L271" s="102"/>
      <c r="M271" s="102" t="s">
        <v>1801</v>
      </c>
      <c r="N271" s="102"/>
      <c r="O271" s="102" t="s">
        <v>298</v>
      </c>
      <c r="P271" s="102">
        <v>500</v>
      </c>
      <c r="Q271" s="102"/>
    </row>
    <row r="272" spans="1:17" s="292" customFormat="1" ht="38.25" hidden="1" outlineLevel="1" x14ac:dyDescent="0.25">
      <c r="A272" s="293">
        <v>42</v>
      </c>
      <c r="B272" s="92" t="s">
        <v>309</v>
      </c>
      <c r="C272" s="92" t="s">
        <v>308</v>
      </c>
      <c r="D272" s="303">
        <f t="shared" si="33"/>
        <v>0</v>
      </c>
      <c r="E272" s="98">
        <v>0</v>
      </c>
      <c r="F272" s="98">
        <v>0</v>
      </c>
      <c r="G272" s="98">
        <v>0</v>
      </c>
      <c r="H272" s="98">
        <v>0</v>
      </c>
      <c r="I272" s="98">
        <v>1000</v>
      </c>
      <c r="J272" s="98">
        <v>200</v>
      </c>
      <c r="K272" s="293">
        <v>2012</v>
      </c>
      <c r="L272" s="102"/>
      <c r="M272" s="102" t="s">
        <v>1802</v>
      </c>
      <c r="N272" s="105"/>
      <c r="O272" s="102" t="s">
        <v>302</v>
      </c>
      <c r="P272" s="102">
        <v>600</v>
      </c>
      <c r="Q272" s="102"/>
    </row>
    <row r="273" spans="1:17" s="292" customFormat="1" ht="47.25" hidden="1" outlineLevel="1" x14ac:dyDescent="0.25">
      <c r="A273" s="293">
        <v>43</v>
      </c>
      <c r="B273" s="171" t="s">
        <v>307</v>
      </c>
      <c r="C273" s="92" t="s">
        <v>304</v>
      </c>
      <c r="D273" s="303">
        <f t="shared" si="33"/>
        <v>500</v>
      </c>
      <c r="E273" s="98">
        <v>0</v>
      </c>
      <c r="F273" s="98">
        <v>0</v>
      </c>
      <c r="G273" s="98">
        <v>500</v>
      </c>
      <c r="H273" s="98">
        <v>0</v>
      </c>
      <c r="I273" s="98">
        <v>0</v>
      </c>
      <c r="J273" s="98">
        <v>600</v>
      </c>
      <c r="K273" s="293">
        <v>2015</v>
      </c>
      <c r="L273" s="102" t="s">
        <v>306</v>
      </c>
      <c r="M273" s="102"/>
      <c r="N273" s="105"/>
      <c r="O273" s="102" t="s">
        <v>291</v>
      </c>
      <c r="P273" s="102">
        <v>2500</v>
      </c>
      <c r="Q273" s="102"/>
    </row>
    <row r="274" spans="1:17" s="292" customFormat="1" ht="47.25" hidden="1" outlineLevel="1" x14ac:dyDescent="0.25">
      <c r="A274" s="293">
        <v>44</v>
      </c>
      <c r="B274" s="171" t="s">
        <v>305</v>
      </c>
      <c r="C274" s="92" t="s">
        <v>304</v>
      </c>
      <c r="D274" s="303">
        <f t="shared" si="33"/>
        <v>1330</v>
      </c>
      <c r="E274" s="98">
        <v>300</v>
      </c>
      <c r="F274" s="98">
        <v>30</v>
      </c>
      <c r="G274" s="98">
        <v>1000</v>
      </c>
      <c r="H274" s="98">
        <v>0</v>
      </c>
      <c r="I274" s="98">
        <v>0</v>
      </c>
      <c r="J274" s="98">
        <v>1700</v>
      </c>
      <c r="K274" s="293">
        <v>2016</v>
      </c>
      <c r="L274" s="102" t="s">
        <v>303</v>
      </c>
      <c r="M274" s="102"/>
      <c r="N274" s="105"/>
      <c r="O274" s="102" t="s">
        <v>302</v>
      </c>
      <c r="P274" s="102">
        <v>2500</v>
      </c>
      <c r="Q274" s="102"/>
    </row>
    <row r="275" spans="1:17" s="292" customFormat="1" ht="38.25" hidden="1" outlineLevel="1" x14ac:dyDescent="0.25">
      <c r="A275" s="293">
        <v>45</v>
      </c>
      <c r="B275" s="171" t="s">
        <v>301</v>
      </c>
      <c r="C275" s="92" t="s">
        <v>300</v>
      </c>
      <c r="D275" s="303">
        <f t="shared" si="33"/>
        <v>0</v>
      </c>
      <c r="E275" s="98">
        <v>0</v>
      </c>
      <c r="F275" s="98">
        <v>0</v>
      </c>
      <c r="G275" s="98">
        <v>0</v>
      </c>
      <c r="H275" s="98">
        <v>20</v>
      </c>
      <c r="I275" s="98">
        <v>500</v>
      </c>
      <c r="J275" s="98">
        <v>250</v>
      </c>
      <c r="K275" s="293">
        <v>2016</v>
      </c>
      <c r="L275" s="102"/>
      <c r="M275" s="102" t="s">
        <v>299</v>
      </c>
      <c r="N275" s="105"/>
      <c r="O275" s="102" t="s">
        <v>298</v>
      </c>
      <c r="P275" s="102">
        <v>1000</v>
      </c>
      <c r="Q275" s="102"/>
    </row>
    <row r="276" spans="1:17" s="292" customFormat="1" ht="51" hidden="1" outlineLevel="1" x14ac:dyDescent="0.25">
      <c r="A276" s="293">
        <v>46</v>
      </c>
      <c r="B276" s="92" t="s">
        <v>297</v>
      </c>
      <c r="C276" s="92" t="s">
        <v>296</v>
      </c>
      <c r="D276" s="303">
        <f t="shared" si="33"/>
        <v>0</v>
      </c>
      <c r="E276" s="98">
        <v>0</v>
      </c>
      <c r="F276" s="98">
        <v>0</v>
      </c>
      <c r="G276" s="98">
        <v>0</v>
      </c>
      <c r="H276" s="98">
        <v>10000</v>
      </c>
      <c r="I276" s="98">
        <v>0</v>
      </c>
      <c r="J276" s="98">
        <v>13000</v>
      </c>
      <c r="K276" s="293">
        <v>2016</v>
      </c>
      <c r="L276" s="102" t="s">
        <v>295</v>
      </c>
      <c r="M276" s="102"/>
      <c r="N276" s="105"/>
      <c r="O276" s="102" t="s">
        <v>294</v>
      </c>
      <c r="P276" s="102"/>
      <c r="Q276" s="102"/>
    </row>
    <row r="277" spans="1:17" s="292" customFormat="1" ht="38.25" hidden="1" outlineLevel="1" x14ac:dyDescent="0.25">
      <c r="A277" s="306">
        <v>47</v>
      </c>
      <c r="B277" s="93" t="s">
        <v>293</v>
      </c>
      <c r="C277" s="93" t="s">
        <v>292</v>
      </c>
      <c r="D277" s="305">
        <f t="shared" si="33"/>
        <v>1000</v>
      </c>
      <c r="E277" s="259">
        <v>0</v>
      </c>
      <c r="F277" s="259">
        <v>0</v>
      </c>
      <c r="G277" s="259">
        <v>1000</v>
      </c>
      <c r="H277" s="259">
        <v>0</v>
      </c>
      <c r="I277" s="259">
        <v>0</v>
      </c>
      <c r="J277" s="259">
        <v>1000</v>
      </c>
      <c r="K277" s="306"/>
      <c r="L277" s="106"/>
      <c r="M277" s="106" t="s">
        <v>1803</v>
      </c>
      <c r="N277" s="107"/>
      <c r="O277" s="106" t="s">
        <v>291</v>
      </c>
      <c r="P277" s="106"/>
      <c r="Q277" s="106"/>
    </row>
    <row r="278" spans="1:17" s="25" customFormat="1" ht="21" customHeight="1" x14ac:dyDescent="0.25">
      <c r="B278" s="242"/>
      <c r="I278" s="243"/>
      <c r="K278" s="242"/>
      <c r="L278" s="242"/>
    </row>
    <row r="279" spans="1:17" s="25" customFormat="1" ht="21" customHeight="1" x14ac:dyDescent="0.25">
      <c r="B279" s="206" t="s">
        <v>1836</v>
      </c>
      <c r="I279" s="243"/>
      <c r="K279" s="242"/>
      <c r="L279" s="242"/>
    </row>
    <row r="280" spans="1:17" s="292" customFormat="1" x14ac:dyDescent="0.25">
      <c r="A280" s="307"/>
      <c r="B280" s="308"/>
      <c r="C280" s="308"/>
      <c r="D280" s="309"/>
      <c r="E280" s="309"/>
      <c r="F280" s="309"/>
      <c r="G280" s="309"/>
      <c r="H280" s="309"/>
      <c r="I280" s="309"/>
      <c r="J280" s="309"/>
      <c r="K280" s="310"/>
      <c r="L280" s="311"/>
      <c r="M280" s="311"/>
      <c r="N280" s="311"/>
      <c r="O280" s="311"/>
      <c r="P280" s="311"/>
      <c r="Q280" s="311"/>
    </row>
  </sheetData>
  <autoFilter ref="A5:R277"/>
  <mergeCells count="13">
    <mergeCell ref="A1:Q1"/>
    <mergeCell ref="A3:Q3"/>
    <mergeCell ref="A4:A5"/>
    <mergeCell ref="B4:B5"/>
    <mergeCell ref="C4:C5"/>
    <mergeCell ref="D4:I4"/>
    <mergeCell ref="J4:J5"/>
    <mergeCell ref="K4:K5"/>
    <mergeCell ref="L4:N4"/>
    <mergeCell ref="O4:O5"/>
    <mergeCell ref="Q4:Q5"/>
    <mergeCell ref="A2:Q2"/>
    <mergeCell ref="P4:P5"/>
  </mergeCells>
  <printOptions horizontalCentered="1"/>
  <pageMargins left="0.39370078740157483" right="0.39370078740157483" top="0.39370078740157483" bottom="0.39370078740157483" header="0.31496062992125984" footer="0.11811023622047245"/>
  <pageSetup paperSize="9" scale="80" fitToHeight="1000"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R79"/>
  <sheetViews>
    <sheetView view="pageBreakPreview" zoomScale="85" zoomScaleSheetLayoutView="85" workbookViewId="0">
      <pane xSplit="3" ySplit="6" topLeftCell="D11" activePane="bottomRight" state="frozen"/>
      <selection activeCell="Q24" sqref="Q24"/>
      <selection pane="topRight" activeCell="Q24" sqref="Q24"/>
      <selection pane="bottomLeft" activeCell="Q24" sqref="Q24"/>
      <selection pane="bottomRight" activeCell="C14" sqref="C14"/>
    </sheetView>
  </sheetViews>
  <sheetFormatPr defaultRowHeight="15.75" outlineLevelRow="1" outlineLevelCol="1" x14ac:dyDescent="0.25"/>
  <cols>
    <col min="1" max="1" width="5.28515625" style="50" customWidth="1"/>
    <col min="2" max="2" width="22.28515625" style="49" customWidth="1"/>
    <col min="3" max="3" width="18.85546875" style="49" customWidth="1"/>
    <col min="4" max="4" width="10.85546875" style="50" customWidth="1"/>
    <col min="5" max="6" width="8.85546875" style="50" customWidth="1"/>
    <col min="7" max="7" width="9.7109375" style="90" customWidth="1"/>
    <col min="8" max="9" width="8.85546875" style="50" customWidth="1"/>
    <col min="10" max="10" width="9.85546875" style="50" customWidth="1"/>
    <col min="11" max="11" width="8.85546875" style="50" customWidth="1" outlineLevel="1"/>
    <col min="12" max="12" width="14.5703125" style="90" customWidth="1"/>
    <col min="13" max="13" width="19.42578125" style="50" customWidth="1"/>
    <col min="14" max="14" width="8.42578125" style="50" customWidth="1" collapsed="1"/>
    <col min="15" max="16" width="22.7109375" style="108" hidden="1" customWidth="1" outlineLevel="1"/>
    <col min="17" max="17" width="24.7109375" style="108" customWidth="1"/>
    <col min="18" max="18" width="19.28515625" style="50" customWidth="1"/>
    <col min="19" max="16384" width="9.140625" style="50"/>
  </cols>
  <sheetData>
    <row r="1" spans="1:18" s="114" customFormat="1" ht="33.75" customHeight="1" x14ac:dyDescent="0.25">
      <c r="A1" s="923" t="s">
        <v>1690</v>
      </c>
      <c r="B1" s="923"/>
      <c r="C1" s="923"/>
      <c r="D1" s="923"/>
      <c r="E1" s="923"/>
      <c r="F1" s="923"/>
      <c r="G1" s="923"/>
      <c r="H1" s="923"/>
      <c r="I1" s="923"/>
      <c r="J1" s="923"/>
      <c r="K1" s="923"/>
      <c r="L1" s="923"/>
      <c r="M1" s="923"/>
      <c r="N1" s="923"/>
      <c r="O1" s="923"/>
      <c r="P1" s="923"/>
      <c r="Q1" s="923"/>
    </row>
    <row r="2" spans="1:18" s="149" customFormat="1" ht="21" customHeight="1" x14ac:dyDescent="0.25">
      <c r="A2" s="922" t="s">
        <v>4059</v>
      </c>
      <c r="B2" s="922"/>
      <c r="C2" s="922"/>
      <c r="D2" s="922"/>
      <c r="E2" s="922"/>
      <c r="F2" s="922"/>
      <c r="G2" s="922"/>
      <c r="H2" s="922"/>
      <c r="I2" s="922"/>
      <c r="J2" s="922"/>
      <c r="K2" s="922"/>
      <c r="L2" s="922"/>
      <c r="M2" s="922"/>
      <c r="N2" s="922"/>
      <c r="O2" s="922"/>
      <c r="P2" s="922"/>
      <c r="Q2" s="922"/>
    </row>
    <row r="3" spans="1:18" s="114" customFormat="1" x14ac:dyDescent="0.25">
      <c r="A3" s="923"/>
      <c r="B3" s="923"/>
      <c r="C3" s="923"/>
      <c r="D3" s="923"/>
      <c r="E3" s="923"/>
      <c r="F3" s="923"/>
      <c r="G3" s="923"/>
      <c r="H3" s="923"/>
      <c r="I3" s="923"/>
      <c r="J3" s="923"/>
      <c r="K3" s="923"/>
      <c r="L3" s="923"/>
      <c r="M3" s="923"/>
      <c r="N3" s="923"/>
      <c r="O3" s="923"/>
      <c r="P3" s="923"/>
      <c r="Q3" s="923"/>
    </row>
    <row r="4" spans="1:18" s="117" customFormat="1" ht="41.25" customHeight="1" x14ac:dyDescent="0.25">
      <c r="A4" s="924" t="s">
        <v>6</v>
      </c>
      <c r="B4" s="925" t="s">
        <v>833</v>
      </c>
      <c r="C4" s="924" t="s">
        <v>832</v>
      </c>
      <c r="D4" s="924" t="s">
        <v>831</v>
      </c>
      <c r="E4" s="924"/>
      <c r="F4" s="924"/>
      <c r="G4" s="924"/>
      <c r="H4" s="924"/>
      <c r="I4" s="924"/>
      <c r="J4" s="924" t="s">
        <v>830</v>
      </c>
      <c r="K4" s="924" t="s">
        <v>829</v>
      </c>
      <c r="L4" s="924" t="s">
        <v>828</v>
      </c>
      <c r="M4" s="924"/>
      <c r="N4" s="924"/>
      <c r="O4" s="924" t="s">
        <v>827</v>
      </c>
      <c r="P4" s="924" t="s">
        <v>1407</v>
      </c>
      <c r="Q4" s="924" t="s">
        <v>7</v>
      </c>
    </row>
    <row r="5" spans="1:18" s="117" customFormat="1" ht="66.75" customHeight="1" x14ac:dyDescent="0.25">
      <c r="A5" s="924"/>
      <c r="B5" s="926"/>
      <c r="C5" s="924"/>
      <c r="D5" s="89" t="s">
        <v>825</v>
      </c>
      <c r="E5" s="89" t="s">
        <v>824</v>
      </c>
      <c r="F5" s="89" t="s">
        <v>823</v>
      </c>
      <c r="G5" s="89" t="s">
        <v>822</v>
      </c>
      <c r="H5" s="89" t="s">
        <v>821</v>
      </c>
      <c r="I5" s="89" t="s">
        <v>279</v>
      </c>
      <c r="J5" s="924"/>
      <c r="K5" s="924"/>
      <c r="L5" s="109" t="s">
        <v>1320</v>
      </c>
      <c r="M5" s="109" t="s">
        <v>1408</v>
      </c>
      <c r="N5" s="109" t="s">
        <v>819</v>
      </c>
      <c r="O5" s="924"/>
      <c r="P5" s="924"/>
      <c r="Q5" s="924"/>
    </row>
    <row r="6" spans="1:18" s="120" customFormat="1" ht="35.25" customHeight="1" x14ac:dyDescent="0.25">
      <c r="A6" s="118"/>
      <c r="B6" s="119" t="s">
        <v>818</v>
      </c>
      <c r="C6" s="118">
        <f>C7+C14+C21+C28+C36+C46+C50+C10</f>
        <v>55</v>
      </c>
      <c r="D6" s="121">
        <f>D7+D14+D21+D28+D36+D46+D50+D10</f>
        <v>22033</v>
      </c>
      <c r="E6" s="121">
        <f t="shared" ref="E6:N6" si="0">E7+E14+E21+E28+E36+E46+E50+E10</f>
        <v>1242</v>
      </c>
      <c r="F6" s="121">
        <f t="shared" si="0"/>
        <v>31</v>
      </c>
      <c r="G6" s="121">
        <f t="shared" si="0"/>
        <v>20560</v>
      </c>
      <c r="H6" s="121">
        <f t="shared" si="0"/>
        <v>379</v>
      </c>
      <c r="I6" s="121">
        <f t="shared" si="0"/>
        <v>2667</v>
      </c>
      <c r="J6" s="121">
        <f t="shared" si="0"/>
        <v>39280</v>
      </c>
      <c r="K6" s="121">
        <f t="shared" si="0"/>
        <v>2016</v>
      </c>
      <c r="L6" s="118">
        <f t="shared" si="0"/>
        <v>2</v>
      </c>
      <c r="M6" s="118">
        <f t="shared" si="0"/>
        <v>29</v>
      </c>
      <c r="N6" s="118">
        <f t="shared" si="0"/>
        <v>24</v>
      </c>
      <c r="O6" s="118"/>
      <c r="P6" s="118"/>
      <c r="Q6" s="375"/>
    </row>
    <row r="7" spans="1:18" s="120" customFormat="1" ht="33" customHeight="1" x14ac:dyDescent="0.25">
      <c r="A7" s="118" t="s">
        <v>2</v>
      </c>
      <c r="B7" s="119" t="s">
        <v>49</v>
      </c>
      <c r="C7" s="118">
        <v>2</v>
      </c>
      <c r="D7" s="121">
        <f t="shared" ref="D7:I7" si="1">D8+D9</f>
        <v>1340</v>
      </c>
      <c r="E7" s="121">
        <f t="shared" si="1"/>
        <v>40</v>
      </c>
      <c r="F7" s="121">
        <f t="shared" si="1"/>
        <v>0</v>
      </c>
      <c r="G7" s="121">
        <f t="shared" si="1"/>
        <v>1300</v>
      </c>
      <c r="H7" s="121">
        <f t="shared" si="1"/>
        <v>0</v>
      </c>
      <c r="I7" s="121">
        <f t="shared" si="1"/>
        <v>0</v>
      </c>
      <c r="J7" s="121">
        <f>SUM(J8:J9)</f>
        <v>1500</v>
      </c>
      <c r="K7" s="118"/>
      <c r="L7" s="118">
        <f>COUNTA(L8:L9)</f>
        <v>0</v>
      </c>
      <c r="M7" s="118">
        <f t="shared" ref="M7:N7" si="2">COUNTA(M8:M9)</f>
        <v>2</v>
      </c>
      <c r="N7" s="118">
        <f t="shared" si="2"/>
        <v>0</v>
      </c>
      <c r="O7" s="118"/>
      <c r="P7" s="118"/>
      <c r="Q7" s="375"/>
    </row>
    <row r="8" spans="1:18" s="90" customFormat="1" ht="24.95" customHeight="1" outlineLevel="1" x14ac:dyDescent="0.25">
      <c r="A8" s="43">
        <v>1</v>
      </c>
      <c r="B8" s="47" t="s">
        <v>967</v>
      </c>
      <c r="C8" s="47" t="s">
        <v>966</v>
      </c>
      <c r="D8" s="122">
        <f>E8+F8+G8</f>
        <v>900</v>
      </c>
      <c r="E8" s="122">
        <v>0</v>
      </c>
      <c r="F8" s="122">
        <v>0</v>
      </c>
      <c r="G8" s="122">
        <v>900</v>
      </c>
      <c r="H8" s="122">
        <v>0</v>
      </c>
      <c r="I8" s="122">
        <v>0</v>
      </c>
      <c r="J8" s="122">
        <v>1000</v>
      </c>
      <c r="K8" s="43">
        <v>2015</v>
      </c>
      <c r="L8" s="43"/>
      <c r="M8" s="43" t="s">
        <v>905</v>
      </c>
      <c r="N8" s="43"/>
      <c r="O8" s="112" t="s">
        <v>402</v>
      </c>
      <c r="P8" s="112" t="s">
        <v>529</v>
      </c>
      <c r="Q8" s="112"/>
    </row>
    <row r="9" spans="1:18" s="90" customFormat="1" ht="24.95" customHeight="1" outlineLevel="1" x14ac:dyDescent="0.25">
      <c r="A9" s="43">
        <v>2</v>
      </c>
      <c r="B9" s="47" t="s">
        <v>965</v>
      </c>
      <c r="C9" s="47" t="s">
        <v>964</v>
      </c>
      <c r="D9" s="122">
        <f>E9+F9+G9</f>
        <v>440</v>
      </c>
      <c r="E9" s="122">
        <v>40</v>
      </c>
      <c r="F9" s="122"/>
      <c r="G9" s="122">
        <v>400</v>
      </c>
      <c r="H9" s="122">
        <v>0</v>
      </c>
      <c r="I9" s="122">
        <v>0</v>
      </c>
      <c r="J9" s="122">
        <v>500</v>
      </c>
      <c r="K9" s="43">
        <v>2004</v>
      </c>
      <c r="L9" s="43"/>
      <c r="M9" s="43" t="s">
        <v>905</v>
      </c>
      <c r="N9" s="43"/>
      <c r="O9" s="112" t="s">
        <v>815</v>
      </c>
      <c r="P9" s="112" t="s">
        <v>963</v>
      </c>
      <c r="Q9" s="112"/>
    </row>
    <row r="10" spans="1:18" s="120" customFormat="1" ht="33" customHeight="1" x14ac:dyDescent="0.25">
      <c r="A10" s="118" t="s">
        <v>3</v>
      </c>
      <c r="B10" s="119" t="s">
        <v>38</v>
      </c>
      <c r="C10" s="118">
        <v>3</v>
      </c>
      <c r="D10" s="121">
        <f>E10+F10+G10</f>
        <v>50</v>
      </c>
      <c r="E10" s="121">
        <f>SUM(E11:E13)</f>
        <v>0</v>
      </c>
      <c r="F10" s="121">
        <f t="shared" ref="F10:N10" si="3">SUM(F11:F13)</f>
        <v>0</v>
      </c>
      <c r="G10" s="121">
        <f t="shared" si="3"/>
        <v>50</v>
      </c>
      <c r="H10" s="121">
        <f t="shared" si="3"/>
        <v>30</v>
      </c>
      <c r="I10" s="121">
        <f t="shared" si="3"/>
        <v>2000</v>
      </c>
      <c r="J10" s="121">
        <f t="shared" si="3"/>
        <v>3500</v>
      </c>
      <c r="K10" s="118">
        <f t="shared" si="3"/>
        <v>2016</v>
      </c>
      <c r="L10" s="118">
        <f t="shared" si="3"/>
        <v>0</v>
      </c>
      <c r="M10" s="118">
        <f t="shared" si="3"/>
        <v>1</v>
      </c>
      <c r="N10" s="118">
        <f t="shared" si="3"/>
        <v>2</v>
      </c>
      <c r="O10" s="118"/>
      <c r="P10" s="118"/>
      <c r="Q10" s="375"/>
    </row>
    <row r="11" spans="1:18" s="90" customFormat="1" ht="96" outlineLevel="1" x14ac:dyDescent="0.25">
      <c r="A11" s="51">
        <v>1</v>
      </c>
      <c r="B11" s="44" t="s">
        <v>4047</v>
      </c>
      <c r="C11" s="44" t="s">
        <v>799</v>
      </c>
      <c r="D11" s="122">
        <f t="shared" ref="D11:D13" si="4">E11+F11+G11</f>
        <v>50</v>
      </c>
      <c r="E11" s="123"/>
      <c r="F11" s="123"/>
      <c r="G11" s="123">
        <v>50</v>
      </c>
      <c r="H11" s="123">
        <v>30</v>
      </c>
      <c r="I11" s="123">
        <v>2000</v>
      </c>
      <c r="J11" s="123">
        <v>500</v>
      </c>
      <c r="K11" s="51">
        <v>2016</v>
      </c>
      <c r="L11" s="51"/>
      <c r="M11" s="43">
        <v>1</v>
      </c>
      <c r="N11" s="51"/>
      <c r="O11" s="113"/>
      <c r="P11" s="113"/>
      <c r="Q11" s="757" t="s">
        <v>4051</v>
      </c>
      <c r="R11" s="758" t="s">
        <v>4053</v>
      </c>
    </row>
    <row r="12" spans="1:18" s="90" customFormat="1" ht="60" outlineLevel="1" x14ac:dyDescent="0.25">
      <c r="A12" s="51">
        <v>2</v>
      </c>
      <c r="B12" s="44" t="s">
        <v>4048</v>
      </c>
      <c r="C12" s="44" t="s">
        <v>2290</v>
      </c>
      <c r="D12" s="122">
        <f t="shared" si="4"/>
        <v>0</v>
      </c>
      <c r="E12" s="123"/>
      <c r="F12" s="123"/>
      <c r="G12" s="123"/>
      <c r="H12" s="123"/>
      <c r="I12" s="123"/>
      <c r="J12" s="123"/>
      <c r="K12" s="51"/>
      <c r="L12" s="51"/>
      <c r="M12" s="43"/>
      <c r="N12" s="51">
        <v>1</v>
      </c>
      <c r="O12" s="113"/>
      <c r="P12" s="113"/>
      <c r="Q12" s="757" t="s">
        <v>4061</v>
      </c>
      <c r="R12" s="758"/>
    </row>
    <row r="13" spans="1:18" s="90" customFormat="1" ht="60" outlineLevel="1" x14ac:dyDescent="0.25">
      <c r="A13" s="51">
        <v>3</v>
      </c>
      <c r="B13" s="44" t="s">
        <v>4049</v>
      </c>
      <c r="C13" s="44" t="s">
        <v>4062</v>
      </c>
      <c r="D13" s="122">
        <f t="shared" si="4"/>
        <v>0</v>
      </c>
      <c r="E13" s="123"/>
      <c r="F13" s="123"/>
      <c r="G13" s="123"/>
      <c r="H13" s="123"/>
      <c r="I13" s="123"/>
      <c r="J13" s="123">
        <v>3000</v>
      </c>
      <c r="K13" s="51"/>
      <c r="L13" s="51"/>
      <c r="M13" s="43"/>
      <c r="N13" s="51">
        <v>1</v>
      </c>
      <c r="O13" s="113"/>
      <c r="P13" s="113"/>
      <c r="Q13" s="757" t="s">
        <v>4050</v>
      </c>
    </row>
    <row r="14" spans="1:18" s="120" customFormat="1" ht="33" customHeight="1" x14ac:dyDescent="0.25">
      <c r="A14" s="118" t="s">
        <v>4</v>
      </c>
      <c r="B14" s="119" t="s">
        <v>783</v>
      </c>
      <c r="C14" s="118">
        <v>6</v>
      </c>
      <c r="D14" s="121">
        <f t="shared" ref="D14:J14" si="5">SUM(D15:D20)</f>
        <v>1900</v>
      </c>
      <c r="E14" s="121">
        <f t="shared" si="5"/>
        <v>100</v>
      </c>
      <c r="F14" s="121">
        <f t="shared" si="5"/>
        <v>0</v>
      </c>
      <c r="G14" s="121">
        <f t="shared" si="5"/>
        <v>1800</v>
      </c>
      <c r="H14" s="121">
        <f t="shared" si="5"/>
        <v>80</v>
      </c>
      <c r="I14" s="121">
        <f t="shared" si="5"/>
        <v>0</v>
      </c>
      <c r="J14" s="121">
        <f t="shared" si="5"/>
        <v>5800</v>
      </c>
      <c r="K14" s="118"/>
      <c r="L14" s="118">
        <f>COUNTA(L15:L20)</f>
        <v>0</v>
      </c>
      <c r="M14" s="118">
        <f t="shared" ref="M14:N14" si="6">COUNTA(M15:M20)</f>
        <v>1</v>
      </c>
      <c r="N14" s="118">
        <f t="shared" si="6"/>
        <v>5</v>
      </c>
      <c r="O14" s="118"/>
      <c r="P14" s="118"/>
      <c r="Q14" s="375"/>
    </row>
    <row r="15" spans="1:18" s="90" customFormat="1" ht="47.25" outlineLevel="1" x14ac:dyDescent="0.25">
      <c r="A15" s="51">
        <v>1</v>
      </c>
      <c r="B15" s="44" t="s">
        <v>962</v>
      </c>
      <c r="C15" s="44" t="s">
        <v>744</v>
      </c>
      <c r="D15" s="122">
        <f t="shared" ref="D15:D34" si="7">E15+F15+G15</f>
        <v>0</v>
      </c>
      <c r="E15" s="123"/>
      <c r="F15" s="123"/>
      <c r="G15" s="123"/>
      <c r="H15" s="123">
        <v>80</v>
      </c>
      <c r="I15" s="123"/>
      <c r="J15" s="123">
        <v>1000</v>
      </c>
      <c r="K15" s="51">
        <v>2013</v>
      </c>
      <c r="L15" s="51"/>
      <c r="M15" s="43"/>
      <c r="N15" s="51" t="s">
        <v>175</v>
      </c>
      <c r="O15" s="113" t="s">
        <v>961</v>
      </c>
      <c r="P15" s="113" t="s">
        <v>741</v>
      </c>
      <c r="Q15" s="113"/>
    </row>
    <row r="16" spans="1:18" s="90" customFormat="1" ht="47.25" outlineLevel="1" x14ac:dyDescent="0.25">
      <c r="A16" s="51">
        <v>2</v>
      </c>
      <c r="B16" s="44" t="s">
        <v>960</v>
      </c>
      <c r="C16" s="44" t="s">
        <v>958</v>
      </c>
      <c r="D16" s="122">
        <f t="shared" si="7"/>
        <v>200</v>
      </c>
      <c r="E16" s="123"/>
      <c r="F16" s="123"/>
      <c r="G16" s="123">
        <v>200</v>
      </c>
      <c r="H16" s="123"/>
      <c r="I16" s="123"/>
      <c r="J16" s="123">
        <v>800</v>
      </c>
      <c r="K16" s="51">
        <v>2012</v>
      </c>
      <c r="L16" s="51"/>
      <c r="M16" s="43"/>
      <c r="N16" s="51" t="s">
        <v>175</v>
      </c>
      <c r="O16" s="113" t="s">
        <v>746</v>
      </c>
      <c r="P16" s="113" t="s">
        <v>953</v>
      </c>
      <c r="Q16" s="113"/>
    </row>
    <row r="17" spans="1:17" s="90" customFormat="1" ht="47.25" outlineLevel="1" x14ac:dyDescent="0.25">
      <c r="A17" s="51">
        <v>3</v>
      </c>
      <c r="B17" s="44" t="s">
        <v>959</v>
      </c>
      <c r="C17" s="44" t="s">
        <v>958</v>
      </c>
      <c r="D17" s="122">
        <f t="shared" si="7"/>
        <v>300</v>
      </c>
      <c r="E17" s="123"/>
      <c r="F17" s="123"/>
      <c r="G17" s="123">
        <v>300</v>
      </c>
      <c r="H17" s="123"/>
      <c r="I17" s="123"/>
      <c r="J17" s="123">
        <v>800</v>
      </c>
      <c r="K17" s="51">
        <v>2014</v>
      </c>
      <c r="L17" s="51"/>
      <c r="M17" s="43"/>
      <c r="N17" s="51" t="s">
        <v>175</v>
      </c>
      <c r="O17" s="113" t="s">
        <v>746</v>
      </c>
      <c r="P17" s="113" t="s">
        <v>953</v>
      </c>
      <c r="Q17" s="113"/>
    </row>
    <row r="18" spans="1:17" s="90" customFormat="1" ht="31.5" outlineLevel="1" x14ac:dyDescent="0.25">
      <c r="A18" s="51">
        <v>4</v>
      </c>
      <c r="B18" s="44" t="s">
        <v>957</v>
      </c>
      <c r="C18" s="44" t="s">
        <v>956</v>
      </c>
      <c r="D18" s="122">
        <f t="shared" si="7"/>
        <v>300</v>
      </c>
      <c r="E18" s="123"/>
      <c r="F18" s="123"/>
      <c r="G18" s="123">
        <v>300</v>
      </c>
      <c r="H18" s="123"/>
      <c r="I18" s="123"/>
      <c r="J18" s="123">
        <v>800</v>
      </c>
      <c r="K18" s="51">
        <v>2014</v>
      </c>
      <c r="L18" s="51"/>
      <c r="M18" s="51" t="s">
        <v>955</v>
      </c>
      <c r="N18" s="51"/>
      <c r="O18" s="113" t="s">
        <v>746</v>
      </c>
      <c r="P18" s="113" t="s">
        <v>953</v>
      </c>
      <c r="Q18" s="113"/>
    </row>
    <row r="19" spans="1:17" s="90" customFormat="1" ht="31.5" outlineLevel="1" x14ac:dyDescent="0.25">
      <c r="A19" s="51">
        <v>5</v>
      </c>
      <c r="B19" s="44" t="s">
        <v>954</v>
      </c>
      <c r="C19" s="44" t="s">
        <v>777</v>
      </c>
      <c r="D19" s="122">
        <f t="shared" si="7"/>
        <v>1000</v>
      </c>
      <c r="E19" s="123"/>
      <c r="F19" s="123"/>
      <c r="G19" s="123">
        <v>1000</v>
      </c>
      <c r="H19" s="123"/>
      <c r="I19" s="123"/>
      <c r="J19" s="123">
        <v>1500</v>
      </c>
      <c r="K19" s="51">
        <v>2015</v>
      </c>
      <c r="L19" s="51"/>
      <c r="M19" s="43"/>
      <c r="N19" s="51" t="s">
        <v>175</v>
      </c>
      <c r="O19" s="113" t="s">
        <v>746</v>
      </c>
      <c r="P19" s="113" t="s">
        <v>953</v>
      </c>
      <c r="Q19" s="113"/>
    </row>
    <row r="20" spans="1:17" s="90" customFormat="1" ht="31.5" outlineLevel="1" x14ac:dyDescent="0.25">
      <c r="A20" s="51">
        <v>6</v>
      </c>
      <c r="B20" s="44" t="s">
        <v>952</v>
      </c>
      <c r="C20" s="44" t="s">
        <v>951</v>
      </c>
      <c r="D20" s="122">
        <f t="shared" si="7"/>
        <v>100</v>
      </c>
      <c r="E20" s="123">
        <v>100</v>
      </c>
      <c r="F20" s="123"/>
      <c r="G20" s="123"/>
      <c r="H20" s="123"/>
      <c r="I20" s="123"/>
      <c r="J20" s="123">
        <v>900</v>
      </c>
      <c r="K20" s="51">
        <v>2016</v>
      </c>
      <c r="L20" s="51"/>
      <c r="M20" s="43"/>
      <c r="N20" s="51" t="s">
        <v>1659</v>
      </c>
      <c r="O20" s="113" t="s">
        <v>746</v>
      </c>
      <c r="P20" s="113" t="s">
        <v>741</v>
      </c>
      <c r="Q20" s="113"/>
    </row>
    <row r="21" spans="1:17" s="120" customFormat="1" ht="33" customHeight="1" x14ac:dyDescent="0.25">
      <c r="A21" s="118" t="s">
        <v>54</v>
      </c>
      <c r="B21" s="119" t="s">
        <v>740</v>
      </c>
      <c r="C21" s="118">
        <v>6</v>
      </c>
      <c r="D21" s="121">
        <f t="shared" si="7"/>
        <v>3800</v>
      </c>
      <c r="E21" s="121">
        <f t="shared" ref="E21:J21" si="8">E22+E23+E24+E25+E26+E27</f>
        <v>0</v>
      </c>
      <c r="F21" s="121">
        <f t="shared" si="8"/>
        <v>0</v>
      </c>
      <c r="G21" s="121">
        <f t="shared" si="8"/>
        <v>3800</v>
      </c>
      <c r="H21" s="121">
        <f t="shared" si="8"/>
        <v>0</v>
      </c>
      <c r="I21" s="121">
        <f t="shared" si="8"/>
        <v>0</v>
      </c>
      <c r="J21" s="121">
        <f t="shared" si="8"/>
        <v>4650</v>
      </c>
      <c r="K21" s="118"/>
      <c r="L21" s="118">
        <f>COUNTA(L22:L27)</f>
        <v>0</v>
      </c>
      <c r="M21" s="118">
        <f t="shared" ref="M21:N21" si="9">COUNTA(M22:M27)</f>
        <v>6</v>
      </c>
      <c r="N21" s="118">
        <f t="shared" si="9"/>
        <v>0</v>
      </c>
      <c r="O21" s="118"/>
      <c r="P21" s="118"/>
      <c r="Q21" s="375"/>
    </row>
    <row r="22" spans="1:17" s="90" customFormat="1" ht="31.5" outlineLevel="1" x14ac:dyDescent="0.25">
      <c r="A22" s="43">
        <v>1</v>
      </c>
      <c r="B22" s="47" t="s">
        <v>950</v>
      </c>
      <c r="C22" s="47" t="s">
        <v>949</v>
      </c>
      <c r="D22" s="122">
        <f t="shared" si="7"/>
        <v>600</v>
      </c>
      <c r="E22" s="122"/>
      <c r="F22" s="122"/>
      <c r="G22" s="122">
        <v>600</v>
      </c>
      <c r="H22" s="122"/>
      <c r="I22" s="122"/>
      <c r="J22" s="122">
        <v>720</v>
      </c>
      <c r="K22" s="43">
        <v>2012</v>
      </c>
      <c r="L22" s="43"/>
      <c r="M22" s="51" t="s">
        <v>1234</v>
      </c>
      <c r="N22" s="51"/>
      <c r="O22" s="112" t="s">
        <v>1403</v>
      </c>
      <c r="P22" s="112" t="s">
        <v>948</v>
      </c>
      <c r="Q22" s="112" t="s">
        <v>931</v>
      </c>
    </row>
    <row r="23" spans="1:17" s="48" customFormat="1" ht="51" outlineLevel="1" x14ac:dyDescent="0.25">
      <c r="A23" s="43">
        <v>2</v>
      </c>
      <c r="B23" s="47" t="s">
        <v>947</v>
      </c>
      <c r="C23" s="47" t="s">
        <v>946</v>
      </c>
      <c r="D23" s="122">
        <f t="shared" si="7"/>
        <v>600</v>
      </c>
      <c r="E23" s="122"/>
      <c r="F23" s="122"/>
      <c r="G23" s="122">
        <v>600</v>
      </c>
      <c r="H23" s="122"/>
      <c r="I23" s="122"/>
      <c r="J23" s="122">
        <v>720</v>
      </c>
      <c r="K23" s="43">
        <v>2013</v>
      </c>
      <c r="L23" s="43"/>
      <c r="M23" s="174" t="s">
        <v>1235</v>
      </c>
      <c r="N23" s="174"/>
      <c r="O23" s="112" t="s">
        <v>1404</v>
      </c>
      <c r="P23" s="112" t="s">
        <v>945</v>
      </c>
      <c r="Q23" s="112" t="s">
        <v>941</v>
      </c>
    </row>
    <row r="24" spans="1:17" s="90" customFormat="1" ht="51" outlineLevel="1" x14ac:dyDescent="0.25">
      <c r="A24" s="43">
        <v>3</v>
      </c>
      <c r="B24" s="47" t="s">
        <v>944</v>
      </c>
      <c r="C24" s="47" t="s">
        <v>943</v>
      </c>
      <c r="D24" s="122">
        <f t="shared" si="7"/>
        <v>300</v>
      </c>
      <c r="E24" s="122"/>
      <c r="F24" s="122"/>
      <c r="G24" s="122">
        <v>300</v>
      </c>
      <c r="H24" s="122"/>
      <c r="I24" s="122"/>
      <c r="J24" s="122">
        <v>450</v>
      </c>
      <c r="K24" s="43">
        <v>2012</v>
      </c>
      <c r="L24" s="43"/>
      <c r="M24" s="174" t="s">
        <v>1236</v>
      </c>
      <c r="N24" s="174"/>
      <c r="O24" s="112" t="s">
        <v>1405</v>
      </c>
      <c r="P24" s="112" t="s">
        <v>942</v>
      </c>
      <c r="Q24" s="112" t="s">
        <v>941</v>
      </c>
    </row>
    <row r="25" spans="1:17" s="48" customFormat="1" ht="38.25" outlineLevel="1" x14ac:dyDescent="0.25">
      <c r="A25" s="43">
        <v>4</v>
      </c>
      <c r="B25" s="47" t="s">
        <v>940</v>
      </c>
      <c r="C25" s="47" t="s">
        <v>939</v>
      </c>
      <c r="D25" s="122">
        <f t="shared" si="7"/>
        <v>600</v>
      </c>
      <c r="E25" s="122"/>
      <c r="F25" s="122"/>
      <c r="G25" s="122">
        <v>600</v>
      </c>
      <c r="H25" s="122"/>
      <c r="I25" s="122"/>
      <c r="J25" s="122">
        <v>720</v>
      </c>
      <c r="K25" s="43">
        <v>2012</v>
      </c>
      <c r="L25" s="43"/>
      <c r="M25" s="51" t="s">
        <v>1237</v>
      </c>
      <c r="N25" s="51"/>
      <c r="O25" s="112" t="s">
        <v>1404</v>
      </c>
      <c r="P25" s="112" t="s">
        <v>938</v>
      </c>
      <c r="Q25" s="112" t="s">
        <v>931</v>
      </c>
    </row>
    <row r="26" spans="1:17" s="90" customFormat="1" ht="38.25" outlineLevel="1" x14ac:dyDescent="0.25">
      <c r="A26" s="43">
        <v>5</v>
      </c>
      <c r="B26" s="47" t="s">
        <v>937</v>
      </c>
      <c r="C26" s="47" t="s">
        <v>936</v>
      </c>
      <c r="D26" s="122">
        <f t="shared" si="7"/>
        <v>1200</v>
      </c>
      <c r="E26" s="122"/>
      <c r="F26" s="122"/>
      <c r="G26" s="122">
        <v>1200</v>
      </c>
      <c r="H26" s="122"/>
      <c r="I26" s="122"/>
      <c r="J26" s="122">
        <v>1440</v>
      </c>
      <c r="K26" s="43">
        <v>2012</v>
      </c>
      <c r="L26" s="43"/>
      <c r="M26" s="51" t="s">
        <v>1238</v>
      </c>
      <c r="N26" s="51"/>
      <c r="O26" s="112" t="s">
        <v>1406</v>
      </c>
      <c r="P26" s="112" t="s">
        <v>935</v>
      </c>
      <c r="Q26" s="112" t="s">
        <v>931</v>
      </c>
    </row>
    <row r="27" spans="1:17" s="90" customFormat="1" ht="38.25" outlineLevel="1" x14ac:dyDescent="0.25">
      <c r="A27" s="51">
        <v>6</v>
      </c>
      <c r="B27" s="47" t="s">
        <v>934</v>
      </c>
      <c r="C27" s="47" t="s">
        <v>933</v>
      </c>
      <c r="D27" s="122">
        <f t="shared" si="7"/>
        <v>500</v>
      </c>
      <c r="E27" s="122"/>
      <c r="F27" s="122"/>
      <c r="G27" s="122">
        <v>500</v>
      </c>
      <c r="H27" s="122"/>
      <c r="I27" s="122"/>
      <c r="J27" s="122">
        <v>600</v>
      </c>
      <c r="K27" s="43">
        <v>2012</v>
      </c>
      <c r="L27" s="43"/>
      <c r="M27" s="51" t="s">
        <v>1239</v>
      </c>
      <c r="N27" s="51"/>
      <c r="O27" s="112" t="s">
        <v>1406</v>
      </c>
      <c r="P27" s="112" t="s">
        <v>932</v>
      </c>
      <c r="Q27" s="112" t="s">
        <v>931</v>
      </c>
    </row>
    <row r="28" spans="1:17" s="120" customFormat="1" ht="33" customHeight="1" x14ac:dyDescent="0.25">
      <c r="A28" s="118" t="s">
        <v>55</v>
      </c>
      <c r="B28" s="119" t="s">
        <v>708</v>
      </c>
      <c r="C28" s="118">
        <v>6</v>
      </c>
      <c r="D28" s="121">
        <f t="shared" si="7"/>
        <v>1362</v>
      </c>
      <c r="E28" s="121">
        <f>E29+E30+E31+E32+E33+E34</f>
        <v>2</v>
      </c>
      <c r="F28" s="121">
        <f>F29+F30+F31+F32+F33+F34</f>
        <v>0</v>
      </c>
      <c r="G28" s="121">
        <f>G29+G30+G31+G32+G33+G34</f>
        <v>1360</v>
      </c>
      <c r="H28" s="121">
        <f>H29+H30+H31+H32+H33+H34</f>
        <v>3</v>
      </c>
      <c r="I28" s="121">
        <f>I29+I30+I31+I32+I33+I34</f>
        <v>17</v>
      </c>
      <c r="J28" s="121"/>
      <c r="K28" s="118"/>
      <c r="L28" s="118">
        <f>COUNTA(L29:L34)</f>
        <v>0</v>
      </c>
      <c r="M28" s="118">
        <f t="shared" ref="M28:N28" si="10">COUNTA(M29:M34)</f>
        <v>6</v>
      </c>
      <c r="N28" s="118">
        <f t="shared" si="10"/>
        <v>0</v>
      </c>
      <c r="O28" s="118"/>
      <c r="P28" s="118"/>
      <c r="Q28" s="375"/>
    </row>
    <row r="29" spans="1:17" s="115" customFormat="1" ht="35.1" customHeight="1" outlineLevel="1" x14ac:dyDescent="0.25">
      <c r="A29" s="45">
        <v>1</v>
      </c>
      <c r="B29" s="116" t="s">
        <v>930</v>
      </c>
      <c r="C29" s="116" t="s">
        <v>929</v>
      </c>
      <c r="D29" s="122">
        <f t="shared" si="7"/>
        <v>0</v>
      </c>
      <c r="E29" s="122"/>
      <c r="F29" s="122"/>
      <c r="G29" s="122"/>
      <c r="H29" s="122"/>
      <c r="I29" s="122"/>
      <c r="J29" s="122"/>
      <c r="K29" s="46">
        <f>1200*1.5</f>
        <v>1800</v>
      </c>
      <c r="L29" s="46"/>
      <c r="M29" s="46" t="s">
        <v>1240</v>
      </c>
      <c r="N29" s="46"/>
      <c r="O29" s="110"/>
      <c r="P29" s="111"/>
      <c r="Q29" s="111"/>
    </row>
    <row r="30" spans="1:17" s="115" customFormat="1" ht="35.1" customHeight="1" outlineLevel="1" x14ac:dyDescent="0.25">
      <c r="A30" s="45">
        <v>2</v>
      </c>
      <c r="B30" s="116" t="s">
        <v>928</v>
      </c>
      <c r="C30" s="116" t="s">
        <v>927</v>
      </c>
      <c r="D30" s="122">
        <f t="shared" si="7"/>
        <v>0</v>
      </c>
      <c r="E30" s="124"/>
      <c r="F30" s="122"/>
      <c r="G30" s="122"/>
      <c r="H30" s="122"/>
      <c r="I30" s="122"/>
      <c r="J30" s="122"/>
      <c r="K30" s="43">
        <v>800</v>
      </c>
      <c r="L30" s="43"/>
      <c r="M30" s="43" t="s">
        <v>403</v>
      </c>
      <c r="N30" s="43"/>
      <c r="O30" s="112"/>
      <c r="P30" s="111"/>
      <c r="Q30" s="111"/>
    </row>
    <row r="31" spans="1:17" s="90" customFormat="1" ht="35.1" customHeight="1" outlineLevel="1" x14ac:dyDescent="0.25">
      <c r="A31" s="43">
        <v>3</v>
      </c>
      <c r="B31" s="47" t="s">
        <v>926</v>
      </c>
      <c r="C31" s="47" t="s">
        <v>925</v>
      </c>
      <c r="D31" s="122">
        <f t="shared" si="7"/>
        <v>500</v>
      </c>
      <c r="E31" s="122"/>
      <c r="F31" s="122"/>
      <c r="G31" s="122">
        <v>500</v>
      </c>
      <c r="H31" s="122"/>
      <c r="I31" s="122">
        <v>15</v>
      </c>
      <c r="J31" s="122">
        <v>720</v>
      </c>
      <c r="K31" s="43">
        <v>2016</v>
      </c>
      <c r="L31" s="43"/>
      <c r="M31" s="43" t="s">
        <v>1241</v>
      </c>
      <c r="N31" s="43"/>
      <c r="O31" s="112"/>
      <c r="P31" s="112" t="s">
        <v>924</v>
      </c>
      <c r="Q31" s="112"/>
    </row>
    <row r="32" spans="1:17" s="115" customFormat="1" ht="35.1" customHeight="1" outlineLevel="1" x14ac:dyDescent="0.25">
      <c r="A32" s="45">
        <v>4</v>
      </c>
      <c r="B32" s="116" t="s">
        <v>923</v>
      </c>
      <c r="C32" s="116" t="s">
        <v>670</v>
      </c>
      <c r="D32" s="122">
        <f t="shared" si="7"/>
        <v>500</v>
      </c>
      <c r="E32" s="122"/>
      <c r="F32" s="122"/>
      <c r="G32" s="122">
        <v>500</v>
      </c>
      <c r="H32" s="122"/>
      <c r="I32" s="122"/>
      <c r="J32" s="122"/>
      <c r="K32" s="43"/>
      <c r="L32" s="43"/>
      <c r="M32" s="45" t="s">
        <v>403</v>
      </c>
      <c r="N32" s="45"/>
      <c r="O32" s="111"/>
      <c r="P32" s="112"/>
      <c r="Q32" s="112"/>
    </row>
    <row r="33" spans="1:17" s="115" customFormat="1" ht="35.1" customHeight="1" outlineLevel="1" x14ac:dyDescent="0.25">
      <c r="A33" s="45">
        <v>5</v>
      </c>
      <c r="B33" s="116" t="s">
        <v>922</v>
      </c>
      <c r="C33" s="116" t="s">
        <v>921</v>
      </c>
      <c r="D33" s="122">
        <f t="shared" si="7"/>
        <v>350</v>
      </c>
      <c r="E33" s="122"/>
      <c r="F33" s="122"/>
      <c r="G33" s="122">
        <v>350</v>
      </c>
      <c r="H33" s="122"/>
      <c r="I33" s="122"/>
      <c r="J33" s="122"/>
      <c r="K33" s="45"/>
      <c r="L33" s="45"/>
      <c r="M33" s="45" t="s">
        <v>403</v>
      </c>
      <c r="N33" s="45"/>
      <c r="O33" s="111"/>
      <c r="P33" s="111"/>
      <c r="Q33" s="111"/>
    </row>
    <row r="34" spans="1:17" s="115" customFormat="1" ht="35.1" customHeight="1" outlineLevel="1" x14ac:dyDescent="0.25">
      <c r="A34" s="45">
        <v>6</v>
      </c>
      <c r="B34" s="47" t="s">
        <v>920</v>
      </c>
      <c r="C34" s="47" t="s">
        <v>919</v>
      </c>
      <c r="D34" s="122">
        <f t="shared" si="7"/>
        <v>12</v>
      </c>
      <c r="E34" s="122">
        <v>2</v>
      </c>
      <c r="F34" s="122"/>
      <c r="G34" s="122">
        <v>10</v>
      </c>
      <c r="H34" s="122">
        <v>3</v>
      </c>
      <c r="I34" s="122">
        <v>2</v>
      </c>
      <c r="J34" s="122"/>
      <c r="K34" s="43"/>
      <c r="L34" s="43"/>
      <c r="M34" s="43" t="s">
        <v>1242</v>
      </c>
      <c r="N34" s="43"/>
      <c r="O34" s="112"/>
      <c r="P34" s="112"/>
      <c r="Q34" s="112" t="s">
        <v>918</v>
      </c>
    </row>
    <row r="35" spans="1:17" s="120" customFormat="1" ht="33" customHeight="1" x14ac:dyDescent="0.25">
      <c r="A35" s="118" t="s">
        <v>56</v>
      </c>
      <c r="B35" s="119" t="s">
        <v>50</v>
      </c>
      <c r="C35" s="916" t="s">
        <v>912</v>
      </c>
      <c r="D35" s="917"/>
      <c r="E35" s="917"/>
      <c r="F35" s="917"/>
      <c r="G35" s="917"/>
      <c r="H35" s="917"/>
      <c r="I35" s="917"/>
      <c r="J35" s="917"/>
      <c r="K35" s="917"/>
      <c r="L35" s="917"/>
      <c r="M35" s="917"/>
      <c r="N35" s="917"/>
      <c r="O35" s="917"/>
      <c r="P35" s="917"/>
      <c r="Q35" s="918"/>
    </row>
    <row r="36" spans="1:17" s="120" customFormat="1" ht="33" customHeight="1" x14ac:dyDescent="0.25">
      <c r="A36" s="118" t="s">
        <v>57</v>
      </c>
      <c r="B36" s="119" t="s">
        <v>659</v>
      </c>
      <c r="C36" s="118">
        <v>6</v>
      </c>
      <c r="D36" s="121">
        <f t="shared" ref="D36:J36" si="11">SUM(D37:D42)</f>
        <v>3950</v>
      </c>
      <c r="E36" s="121">
        <f t="shared" si="11"/>
        <v>0</v>
      </c>
      <c r="F36" s="121">
        <f t="shared" si="11"/>
        <v>0</v>
      </c>
      <c r="G36" s="121">
        <f t="shared" si="11"/>
        <v>3750</v>
      </c>
      <c r="H36" s="121">
        <f t="shared" si="11"/>
        <v>200</v>
      </c>
      <c r="I36" s="121">
        <f t="shared" si="11"/>
        <v>0</v>
      </c>
      <c r="J36" s="121">
        <f t="shared" si="11"/>
        <v>5000</v>
      </c>
      <c r="K36" s="118"/>
      <c r="L36" s="118">
        <f>COUNTA(L37:L42)</f>
        <v>0</v>
      </c>
      <c r="M36" s="118">
        <f t="shared" ref="M36:N36" si="12">COUNTA(M37:M42)</f>
        <v>6</v>
      </c>
      <c r="N36" s="118">
        <f t="shared" si="12"/>
        <v>0</v>
      </c>
      <c r="O36" s="118"/>
      <c r="P36" s="118"/>
      <c r="Q36" s="375"/>
    </row>
    <row r="37" spans="1:17" s="90" customFormat="1" ht="30" customHeight="1" outlineLevel="1" x14ac:dyDescent="0.25">
      <c r="A37" s="43">
        <v>1</v>
      </c>
      <c r="B37" s="44" t="s">
        <v>917</v>
      </c>
      <c r="C37" s="44" t="s">
        <v>620</v>
      </c>
      <c r="D37" s="122">
        <f>E37+F37+G37</f>
        <v>1200</v>
      </c>
      <c r="E37" s="122"/>
      <c r="F37" s="122"/>
      <c r="G37" s="122">
        <v>1200</v>
      </c>
      <c r="H37" s="122"/>
      <c r="I37" s="122"/>
      <c r="J37" s="122">
        <v>1500</v>
      </c>
      <c r="K37" s="43">
        <v>2013</v>
      </c>
      <c r="L37" s="43"/>
      <c r="M37" s="401" t="s">
        <v>1829</v>
      </c>
      <c r="N37" s="43"/>
      <c r="O37" s="112"/>
      <c r="P37" s="112" t="s">
        <v>562</v>
      </c>
      <c r="Q37" s="112"/>
    </row>
    <row r="38" spans="1:17" s="90" customFormat="1" ht="30" customHeight="1" outlineLevel="1" x14ac:dyDescent="0.25">
      <c r="A38" s="43">
        <v>2</v>
      </c>
      <c r="B38" s="44" t="s">
        <v>916</v>
      </c>
      <c r="C38" s="44" t="s">
        <v>1662</v>
      </c>
      <c r="D38" s="122">
        <f>E38+F38+G38</f>
        <v>1200</v>
      </c>
      <c r="E38" s="122"/>
      <c r="F38" s="122"/>
      <c r="G38" s="122">
        <v>1200</v>
      </c>
      <c r="H38" s="122"/>
      <c r="I38" s="122"/>
      <c r="J38" s="122">
        <v>1500</v>
      </c>
      <c r="K38" s="43">
        <v>2013</v>
      </c>
      <c r="L38" s="43"/>
      <c r="M38" s="401" t="s">
        <v>1830</v>
      </c>
      <c r="N38" s="43"/>
      <c r="O38" s="112"/>
      <c r="P38" s="112" t="s">
        <v>562</v>
      </c>
      <c r="Q38" s="112"/>
    </row>
    <row r="39" spans="1:17" s="90" customFormat="1" ht="30" customHeight="1" outlineLevel="1" x14ac:dyDescent="0.25">
      <c r="A39" s="43">
        <v>3</v>
      </c>
      <c r="B39" s="44" t="s">
        <v>915</v>
      </c>
      <c r="C39" s="44" t="s">
        <v>1663</v>
      </c>
      <c r="D39" s="122">
        <f>E39+F39+G39</f>
        <v>500</v>
      </c>
      <c r="E39" s="122"/>
      <c r="F39" s="122"/>
      <c r="G39" s="122">
        <v>500</v>
      </c>
      <c r="H39" s="122"/>
      <c r="I39" s="122"/>
      <c r="J39" s="122"/>
      <c r="K39" s="43">
        <v>2014</v>
      </c>
      <c r="L39" s="43"/>
      <c r="M39" s="401" t="s">
        <v>1831</v>
      </c>
      <c r="N39" s="43"/>
      <c r="O39" s="112"/>
      <c r="P39" s="112" t="s">
        <v>562</v>
      </c>
      <c r="Q39" s="112"/>
    </row>
    <row r="40" spans="1:17" s="90" customFormat="1" ht="30" customHeight="1" outlineLevel="1" x14ac:dyDescent="0.25">
      <c r="A40" s="43">
        <v>4</v>
      </c>
      <c r="B40" s="44" t="s">
        <v>914</v>
      </c>
      <c r="C40" s="44" t="s">
        <v>1664</v>
      </c>
      <c r="D40" s="122">
        <f>E40+F40+G40</f>
        <v>500</v>
      </c>
      <c r="E40" s="122"/>
      <c r="F40" s="122"/>
      <c r="G40" s="122">
        <v>500</v>
      </c>
      <c r="H40" s="122"/>
      <c r="I40" s="122"/>
      <c r="J40" s="122"/>
      <c r="K40" s="43">
        <v>2013</v>
      </c>
      <c r="L40" s="43"/>
      <c r="M40" s="401" t="s">
        <v>1832</v>
      </c>
      <c r="N40" s="43"/>
      <c r="O40" s="112"/>
      <c r="P40" s="112" t="s">
        <v>562</v>
      </c>
      <c r="Q40" s="112"/>
    </row>
    <row r="41" spans="1:17" s="90" customFormat="1" ht="30" customHeight="1" outlineLevel="1" x14ac:dyDescent="0.25">
      <c r="A41" s="43">
        <v>5</v>
      </c>
      <c r="B41" s="44" t="s">
        <v>913</v>
      </c>
      <c r="C41" s="44" t="s">
        <v>1665</v>
      </c>
      <c r="D41" s="122">
        <f>E41+F41+G41</f>
        <v>350</v>
      </c>
      <c r="E41" s="122"/>
      <c r="F41" s="122"/>
      <c r="G41" s="122">
        <v>350</v>
      </c>
      <c r="H41" s="122"/>
      <c r="I41" s="122"/>
      <c r="J41" s="122"/>
      <c r="K41" s="43">
        <v>2012</v>
      </c>
      <c r="L41" s="43"/>
      <c r="M41" s="401" t="s">
        <v>1833</v>
      </c>
      <c r="N41" s="43"/>
      <c r="O41" s="112"/>
      <c r="P41" s="112" t="s">
        <v>562</v>
      </c>
      <c r="Q41" s="112"/>
    </row>
    <row r="42" spans="1:17" s="90" customFormat="1" ht="30" customHeight="1" outlineLevel="1" x14ac:dyDescent="0.25">
      <c r="A42" s="43">
        <v>6</v>
      </c>
      <c r="B42" s="44" t="s">
        <v>1243</v>
      </c>
      <c r="C42" s="175" t="s">
        <v>1244</v>
      </c>
      <c r="D42" s="123">
        <v>200</v>
      </c>
      <c r="E42" s="122"/>
      <c r="F42" s="122"/>
      <c r="G42" s="122"/>
      <c r="H42" s="122">
        <v>200</v>
      </c>
      <c r="I42" s="122"/>
      <c r="J42" s="122">
        <v>2000</v>
      </c>
      <c r="K42" s="43">
        <v>2015</v>
      </c>
      <c r="L42" s="43"/>
      <c r="M42" s="43" t="s">
        <v>287</v>
      </c>
      <c r="N42" s="43"/>
      <c r="O42" s="112"/>
      <c r="P42" s="112" t="s">
        <v>562</v>
      </c>
      <c r="Q42" s="112"/>
    </row>
    <row r="43" spans="1:17" s="120" customFormat="1" ht="33" customHeight="1" x14ac:dyDescent="0.25">
      <c r="A43" s="118" t="s">
        <v>58</v>
      </c>
      <c r="B43" s="119" t="s">
        <v>32</v>
      </c>
      <c r="C43" s="916" t="s">
        <v>912</v>
      </c>
      <c r="D43" s="917"/>
      <c r="E43" s="917"/>
      <c r="F43" s="917"/>
      <c r="G43" s="917"/>
      <c r="H43" s="917"/>
      <c r="I43" s="917"/>
      <c r="J43" s="917"/>
      <c r="K43" s="917"/>
      <c r="L43" s="917"/>
      <c r="M43" s="917"/>
      <c r="N43" s="917"/>
      <c r="O43" s="917"/>
      <c r="P43" s="917"/>
      <c r="Q43" s="918"/>
    </row>
    <row r="44" spans="1:17" s="120" customFormat="1" ht="33" customHeight="1" x14ac:dyDescent="0.25">
      <c r="A44" s="118" t="s">
        <v>59</v>
      </c>
      <c r="B44" s="119" t="s">
        <v>33</v>
      </c>
      <c r="C44" s="916" t="s">
        <v>912</v>
      </c>
      <c r="D44" s="917"/>
      <c r="E44" s="917"/>
      <c r="F44" s="917"/>
      <c r="G44" s="917"/>
      <c r="H44" s="917"/>
      <c r="I44" s="917"/>
      <c r="J44" s="917"/>
      <c r="K44" s="917"/>
      <c r="L44" s="917"/>
      <c r="M44" s="917"/>
      <c r="N44" s="917"/>
      <c r="O44" s="917"/>
      <c r="P44" s="917"/>
      <c r="Q44" s="918"/>
    </row>
    <row r="45" spans="1:17" s="120" customFormat="1" ht="33" customHeight="1" x14ac:dyDescent="0.25">
      <c r="A45" s="118" t="s">
        <v>60</v>
      </c>
      <c r="B45" s="119" t="s">
        <v>408</v>
      </c>
      <c r="C45" s="919" t="s">
        <v>912</v>
      </c>
      <c r="D45" s="920"/>
      <c r="E45" s="920"/>
      <c r="F45" s="920"/>
      <c r="G45" s="920"/>
      <c r="H45" s="920"/>
      <c r="I45" s="920"/>
      <c r="J45" s="920"/>
      <c r="K45" s="920"/>
      <c r="L45" s="920"/>
      <c r="M45" s="920"/>
      <c r="N45" s="920"/>
      <c r="O45" s="920"/>
      <c r="P45" s="920"/>
      <c r="Q45" s="921"/>
    </row>
    <row r="46" spans="1:17" s="120" customFormat="1" ht="33" customHeight="1" x14ac:dyDescent="0.25">
      <c r="A46" s="118" t="s">
        <v>61</v>
      </c>
      <c r="B46" s="119" t="s">
        <v>551</v>
      </c>
      <c r="C46" s="118">
        <v>2</v>
      </c>
      <c r="D46" s="121">
        <f t="shared" ref="D46:J46" si="13">D47+D48</f>
        <v>910</v>
      </c>
      <c r="E46" s="121">
        <f t="shared" si="13"/>
        <v>400</v>
      </c>
      <c r="F46" s="121">
        <f t="shared" si="13"/>
        <v>10</v>
      </c>
      <c r="G46" s="121">
        <f t="shared" si="13"/>
        <v>500</v>
      </c>
      <c r="H46" s="121">
        <f t="shared" si="13"/>
        <v>0</v>
      </c>
      <c r="I46" s="121">
        <f t="shared" si="13"/>
        <v>0</v>
      </c>
      <c r="J46" s="121">
        <f t="shared" si="13"/>
        <v>800</v>
      </c>
      <c r="K46" s="118"/>
      <c r="L46" s="118">
        <f>COUNTA(L47:L48)</f>
        <v>0</v>
      </c>
      <c r="M46" s="118">
        <f t="shared" ref="M46:N46" si="14">COUNTA(M47:M48)</f>
        <v>2</v>
      </c>
      <c r="N46" s="118">
        <f t="shared" si="14"/>
        <v>0</v>
      </c>
      <c r="O46" s="118"/>
      <c r="P46" s="118"/>
      <c r="Q46" s="375"/>
    </row>
    <row r="47" spans="1:17" s="90" customFormat="1" ht="33.75" customHeight="1" outlineLevel="1" x14ac:dyDescent="0.25">
      <c r="A47" s="43">
        <v>1</v>
      </c>
      <c r="B47" s="47" t="s">
        <v>911</v>
      </c>
      <c r="C47" s="47" t="s">
        <v>910</v>
      </c>
      <c r="D47" s="122">
        <f t="shared" ref="D47:D74" si="15">E47+F47+G47</f>
        <v>410</v>
      </c>
      <c r="E47" s="122">
        <v>400</v>
      </c>
      <c r="F47" s="122">
        <v>10</v>
      </c>
      <c r="G47" s="122"/>
      <c r="H47" s="122">
        <v>0</v>
      </c>
      <c r="I47" s="122">
        <v>0</v>
      </c>
      <c r="J47" s="122">
        <v>500</v>
      </c>
      <c r="K47" s="43">
        <v>2005</v>
      </c>
      <c r="L47" s="43"/>
      <c r="M47" s="43" t="s">
        <v>905</v>
      </c>
      <c r="N47" s="43"/>
      <c r="O47" s="112" t="s">
        <v>402</v>
      </c>
      <c r="P47" s="112" t="s">
        <v>909</v>
      </c>
      <c r="Q47" s="112" t="s">
        <v>908</v>
      </c>
    </row>
    <row r="48" spans="1:17" s="90" customFormat="1" ht="33.75" customHeight="1" outlineLevel="1" x14ac:dyDescent="0.25">
      <c r="A48" s="43">
        <v>2</v>
      </c>
      <c r="B48" s="47" t="s">
        <v>907</v>
      </c>
      <c r="C48" s="47" t="s">
        <v>906</v>
      </c>
      <c r="D48" s="122">
        <f t="shared" si="15"/>
        <v>500</v>
      </c>
      <c r="E48" s="122"/>
      <c r="F48" s="122"/>
      <c r="G48" s="122">
        <v>500</v>
      </c>
      <c r="H48" s="122"/>
      <c r="I48" s="122"/>
      <c r="J48" s="122">
        <v>300</v>
      </c>
      <c r="K48" s="43">
        <v>2012</v>
      </c>
      <c r="L48" s="43"/>
      <c r="M48" s="43" t="s">
        <v>905</v>
      </c>
      <c r="N48" s="43"/>
      <c r="O48" s="112" t="s">
        <v>402</v>
      </c>
      <c r="P48" s="112" t="s">
        <v>904</v>
      </c>
      <c r="Q48" s="112"/>
    </row>
    <row r="49" spans="1:17" s="120" customFormat="1" ht="33" customHeight="1" x14ac:dyDescent="0.25">
      <c r="A49" s="118" t="s">
        <v>62</v>
      </c>
      <c r="B49" s="119" t="s">
        <v>29</v>
      </c>
      <c r="C49" s="919" t="s">
        <v>912</v>
      </c>
      <c r="D49" s="920"/>
      <c r="E49" s="920"/>
      <c r="F49" s="920"/>
      <c r="G49" s="920"/>
      <c r="H49" s="920"/>
      <c r="I49" s="920"/>
      <c r="J49" s="920"/>
      <c r="K49" s="920"/>
      <c r="L49" s="920"/>
      <c r="M49" s="920"/>
      <c r="N49" s="920"/>
      <c r="O49" s="920"/>
      <c r="P49" s="920"/>
      <c r="Q49" s="921"/>
    </row>
    <row r="50" spans="1:17" s="120" customFormat="1" ht="33" customHeight="1" x14ac:dyDescent="0.25">
      <c r="A50" s="118" t="s">
        <v>63</v>
      </c>
      <c r="B50" s="119" t="s">
        <v>45</v>
      </c>
      <c r="C50" s="118">
        <v>24</v>
      </c>
      <c r="D50" s="121">
        <f t="shared" si="15"/>
        <v>8721</v>
      </c>
      <c r="E50" s="121">
        <f t="shared" ref="E50:J50" si="16">SUM(E51:E74)</f>
        <v>700</v>
      </c>
      <c r="F50" s="121">
        <f t="shared" si="16"/>
        <v>21</v>
      </c>
      <c r="G50" s="121">
        <f t="shared" si="16"/>
        <v>8000</v>
      </c>
      <c r="H50" s="121">
        <f t="shared" si="16"/>
        <v>66</v>
      </c>
      <c r="I50" s="121">
        <f t="shared" si="16"/>
        <v>650</v>
      </c>
      <c r="J50" s="121">
        <f t="shared" si="16"/>
        <v>18030</v>
      </c>
      <c r="K50" s="118"/>
      <c r="L50" s="118">
        <f>COUNTA(L51:L74)</f>
        <v>2</v>
      </c>
      <c r="M50" s="118">
        <f t="shared" ref="M50:N50" si="17">COUNTA(M51:M74)</f>
        <v>5</v>
      </c>
      <c r="N50" s="118">
        <f t="shared" si="17"/>
        <v>17</v>
      </c>
      <c r="O50" s="118"/>
      <c r="P50" s="118"/>
      <c r="Q50" s="375"/>
    </row>
    <row r="51" spans="1:17" s="90" customFormat="1" ht="33" customHeight="1" outlineLevel="1" x14ac:dyDescent="0.25">
      <c r="A51" s="46">
        <v>1</v>
      </c>
      <c r="B51" s="176" t="s">
        <v>282</v>
      </c>
      <c r="C51" s="176" t="s">
        <v>903</v>
      </c>
      <c r="D51" s="122">
        <f t="shared" si="15"/>
        <v>1000</v>
      </c>
      <c r="E51" s="125"/>
      <c r="F51" s="125"/>
      <c r="G51" s="125">
        <v>1000</v>
      </c>
      <c r="H51" s="125"/>
      <c r="I51" s="125"/>
      <c r="J51" s="125">
        <v>1500</v>
      </c>
      <c r="K51" s="46">
        <v>2013</v>
      </c>
      <c r="L51" s="46" t="s">
        <v>1660</v>
      </c>
      <c r="M51" s="43"/>
      <c r="N51" s="46"/>
      <c r="O51" s="110" t="s">
        <v>902</v>
      </c>
      <c r="P51" s="110" t="s">
        <v>448</v>
      </c>
      <c r="Q51" s="110" t="s">
        <v>1661</v>
      </c>
    </row>
    <row r="52" spans="1:17" s="90" customFormat="1" ht="33" customHeight="1" outlineLevel="1" x14ac:dyDescent="0.25">
      <c r="A52" s="46">
        <v>2</v>
      </c>
      <c r="B52" s="176" t="s">
        <v>901</v>
      </c>
      <c r="C52" s="176" t="s">
        <v>900</v>
      </c>
      <c r="D52" s="122">
        <f t="shared" si="15"/>
        <v>200</v>
      </c>
      <c r="E52" s="125"/>
      <c r="F52" s="125"/>
      <c r="G52" s="125">
        <v>200</v>
      </c>
      <c r="H52" s="125"/>
      <c r="I52" s="125"/>
      <c r="J52" s="125">
        <v>300</v>
      </c>
      <c r="K52" s="46">
        <v>2012</v>
      </c>
      <c r="L52" s="46"/>
      <c r="M52" s="46"/>
      <c r="N52" s="46" t="s">
        <v>287</v>
      </c>
      <c r="O52" s="110" t="s">
        <v>899</v>
      </c>
      <c r="P52" s="110" t="s">
        <v>868</v>
      </c>
      <c r="Q52" s="110"/>
    </row>
    <row r="53" spans="1:17" s="90" customFormat="1" ht="33" customHeight="1" outlineLevel="1" x14ac:dyDescent="0.25">
      <c r="A53" s="46">
        <v>3</v>
      </c>
      <c r="B53" s="176" t="s">
        <v>898</v>
      </c>
      <c r="C53" s="176" t="s">
        <v>897</v>
      </c>
      <c r="D53" s="122">
        <f t="shared" si="15"/>
        <v>340</v>
      </c>
      <c r="E53" s="125">
        <v>330</v>
      </c>
      <c r="F53" s="125">
        <v>10</v>
      </c>
      <c r="G53" s="125"/>
      <c r="H53" s="125"/>
      <c r="I53" s="125">
        <v>550</v>
      </c>
      <c r="J53" s="125">
        <v>3000</v>
      </c>
      <c r="K53" s="46">
        <v>2015</v>
      </c>
      <c r="L53" s="46"/>
      <c r="M53" s="46" t="s">
        <v>403</v>
      </c>
      <c r="N53" s="46"/>
      <c r="O53" s="110" t="s">
        <v>1667</v>
      </c>
      <c r="P53" s="110" t="s">
        <v>893</v>
      </c>
      <c r="Q53" s="110"/>
    </row>
    <row r="54" spans="1:17" s="90" customFormat="1" ht="33" customHeight="1" outlineLevel="1" x14ac:dyDescent="0.25">
      <c r="A54" s="46">
        <v>4</v>
      </c>
      <c r="B54" s="176" t="s">
        <v>896</v>
      </c>
      <c r="C54" s="176" t="s">
        <v>894</v>
      </c>
      <c r="D54" s="122">
        <f t="shared" si="15"/>
        <v>200</v>
      </c>
      <c r="E54" s="125"/>
      <c r="F54" s="125"/>
      <c r="G54" s="125">
        <v>200</v>
      </c>
      <c r="H54" s="125"/>
      <c r="I54" s="125"/>
      <c r="J54" s="125">
        <v>300</v>
      </c>
      <c r="K54" s="46">
        <v>2016</v>
      </c>
      <c r="L54" s="46"/>
      <c r="M54" s="43" t="s">
        <v>905</v>
      </c>
      <c r="N54" s="46"/>
      <c r="O54" s="110"/>
      <c r="P54" s="110" t="s">
        <v>846</v>
      </c>
      <c r="Q54" s="110"/>
    </row>
    <row r="55" spans="1:17" s="90" customFormat="1" ht="33" customHeight="1" outlineLevel="1" x14ac:dyDescent="0.25">
      <c r="A55" s="46">
        <v>5</v>
      </c>
      <c r="B55" s="176" t="s">
        <v>895</v>
      </c>
      <c r="C55" s="176" t="s">
        <v>894</v>
      </c>
      <c r="D55" s="122">
        <f t="shared" si="15"/>
        <v>200</v>
      </c>
      <c r="E55" s="125"/>
      <c r="F55" s="125"/>
      <c r="G55" s="125">
        <v>200</v>
      </c>
      <c r="H55" s="125"/>
      <c r="I55" s="125"/>
      <c r="J55" s="125">
        <v>300</v>
      </c>
      <c r="K55" s="46">
        <v>2016</v>
      </c>
      <c r="L55" s="46"/>
      <c r="M55" s="43"/>
      <c r="N55" s="46" t="s">
        <v>439</v>
      </c>
      <c r="O55" s="110"/>
      <c r="P55" s="110" t="s">
        <v>893</v>
      </c>
      <c r="Q55" s="110"/>
    </row>
    <row r="56" spans="1:17" s="90" customFormat="1" ht="33" customHeight="1" outlineLevel="1" x14ac:dyDescent="0.25">
      <c r="A56" s="46">
        <v>6</v>
      </c>
      <c r="B56" s="176" t="s">
        <v>892</v>
      </c>
      <c r="C56" s="176" t="s">
        <v>1666</v>
      </c>
      <c r="D56" s="122">
        <f t="shared" si="15"/>
        <v>400</v>
      </c>
      <c r="E56" s="125"/>
      <c r="F56" s="125"/>
      <c r="G56" s="125">
        <v>400</v>
      </c>
      <c r="H56" s="125"/>
      <c r="I56" s="125"/>
      <c r="J56" s="125">
        <v>550</v>
      </c>
      <c r="K56" s="46">
        <v>2014</v>
      </c>
      <c r="L56" s="46"/>
      <c r="M56" s="43"/>
      <c r="N56" s="46" t="s">
        <v>439</v>
      </c>
      <c r="O56" s="110"/>
      <c r="P56" s="110" t="s">
        <v>874</v>
      </c>
      <c r="Q56" s="110"/>
    </row>
    <row r="57" spans="1:17" s="90" customFormat="1" ht="33" customHeight="1" outlineLevel="1" x14ac:dyDescent="0.25">
      <c r="A57" s="46">
        <v>7</v>
      </c>
      <c r="B57" s="176" t="s">
        <v>891</v>
      </c>
      <c r="C57" s="176" t="s">
        <v>890</v>
      </c>
      <c r="D57" s="122">
        <f t="shared" si="15"/>
        <v>250</v>
      </c>
      <c r="E57" s="125"/>
      <c r="F57" s="125"/>
      <c r="G57" s="125">
        <v>250</v>
      </c>
      <c r="H57" s="125"/>
      <c r="I57" s="125"/>
      <c r="J57" s="125">
        <v>330</v>
      </c>
      <c r="K57" s="46">
        <v>2015</v>
      </c>
      <c r="L57" s="46"/>
      <c r="M57" s="43"/>
      <c r="N57" s="46" t="s">
        <v>439</v>
      </c>
      <c r="O57" s="110"/>
      <c r="P57" s="110" t="s">
        <v>858</v>
      </c>
      <c r="Q57" s="110"/>
    </row>
    <row r="58" spans="1:17" s="90" customFormat="1" ht="33" customHeight="1" outlineLevel="1" x14ac:dyDescent="0.25">
      <c r="A58" s="46">
        <v>8</v>
      </c>
      <c r="B58" s="176" t="s">
        <v>889</v>
      </c>
      <c r="C58" s="176" t="s">
        <v>1245</v>
      </c>
      <c r="D58" s="122">
        <f t="shared" si="15"/>
        <v>600</v>
      </c>
      <c r="E58" s="125"/>
      <c r="F58" s="125"/>
      <c r="G58" s="125">
        <v>600</v>
      </c>
      <c r="H58" s="125"/>
      <c r="I58" s="125"/>
      <c r="J58" s="125">
        <v>900</v>
      </c>
      <c r="K58" s="46">
        <v>2015</v>
      </c>
      <c r="L58" s="46"/>
      <c r="M58" s="43"/>
      <c r="N58" s="46" t="s">
        <v>439</v>
      </c>
      <c r="O58" s="110" t="s">
        <v>888</v>
      </c>
      <c r="P58" s="110" t="s">
        <v>421</v>
      </c>
      <c r="Q58" s="110" t="s">
        <v>887</v>
      </c>
    </row>
    <row r="59" spans="1:17" s="90" customFormat="1" ht="33" customHeight="1" outlineLevel="1" x14ac:dyDescent="0.25">
      <c r="A59" s="46">
        <v>9</v>
      </c>
      <c r="B59" s="176" t="s">
        <v>886</v>
      </c>
      <c r="C59" s="176" t="s">
        <v>1588</v>
      </c>
      <c r="D59" s="122">
        <f t="shared" si="15"/>
        <v>200</v>
      </c>
      <c r="E59" s="125"/>
      <c r="F59" s="125"/>
      <c r="G59" s="125">
        <v>200</v>
      </c>
      <c r="H59" s="125"/>
      <c r="I59" s="125"/>
      <c r="J59" s="125">
        <v>250</v>
      </c>
      <c r="K59" s="46">
        <v>2015</v>
      </c>
      <c r="L59" s="46"/>
      <c r="M59" s="43"/>
      <c r="N59" s="46" t="s">
        <v>439</v>
      </c>
      <c r="O59" s="110"/>
      <c r="P59" s="110" t="s">
        <v>868</v>
      </c>
      <c r="Q59" s="110"/>
    </row>
    <row r="60" spans="1:17" s="90" customFormat="1" ht="33" customHeight="1" outlineLevel="1" x14ac:dyDescent="0.25">
      <c r="A60" s="46">
        <v>10</v>
      </c>
      <c r="B60" s="176" t="s">
        <v>885</v>
      </c>
      <c r="C60" s="176" t="s">
        <v>1589</v>
      </c>
      <c r="D60" s="122">
        <f t="shared" si="15"/>
        <v>1200</v>
      </c>
      <c r="E60" s="125"/>
      <c r="F60" s="125"/>
      <c r="G60" s="125">
        <v>1200</v>
      </c>
      <c r="H60" s="125"/>
      <c r="I60" s="125"/>
      <c r="J60" s="125">
        <v>1800</v>
      </c>
      <c r="K60" s="46">
        <v>2014</v>
      </c>
      <c r="L60" s="46" t="s">
        <v>884</v>
      </c>
      <c r="M60" s="43"/>
      <c r="N60" s="43"/>
      <c r="O60" s="110" t="s">
        <v>883</v>
      </c>
      <c r="P60" s="110" t="s">
        <v>846</v>
      </c>
      <c r="Q60" s="110" t="s">
        <v>845</v>
      </c>
    </row>
    <row r="61" spans="1:17" s="90" customFormat="1" ht="33" customHeight="1" outlineLevel="1" x14ac:dyDescent="0.25">
      <c r="A61" s="46">
        <v>11</v>
      </c>
      <c r="B61" s="176" t="s">
        <v>882</v>
      </c>
      <c r="C61" s="176" t="s">
        <v>881</v>
      </c>
      <c r="D61" s="122">
        <f t="shared" si="15"/>
        <v>321</v>
      </c>
      <c r="E61" s="125">
        <v>20</v>
      </c>
      <c r="F61" s="125">
        <v>1</v>
      </c>
      <c r="G61" s="125">
        <v>300</v>
      </c>
      <c r="H61" s="125">
        <v>20</v>
      </c>
      <c r="I61" s="125"/>
      <c r="J61" s="125">
        <v>580</v>
      </c>
      <c r="K61" s="46">
        <v>2014</v>
      </c>
      <c r="L61" s="46"/>
      <c r="M61" s="43"/>
      <c r="N61" s="46" t="s">
        <v>439</v>
      </c>
      <c r="O61" s="110"/>
      <c r="P61" s="110" t="s">
        <v>874</v>
      </c>
      <c r="Q61" s="110" t="s">
        <v>845</v>
      </c>
    </row>
    <row r="62" spans="1:17" s="90" customFormat="1" ht="33" customHeight="1" outlineLevel="1" x14ac:dyDescent="0.25">
      <c r="A62" s="46">
        <v>12</v>
      </c>
      <c r="B62" s="176" t="s">
        <v>880</v>
      </c>
      <c r="C62" s="176" t="s">
        <v>879</v>
      </c>
      <c r="D62" s="122">
        <f t="shared" si="15"/>
        <v>300</v>
      </c>
      <c r="E62" s="125"/>
      <c r="F62" s="125"/>
      <c r="G62" s="125">
        <v>300</v>
      </c>
      <c r="H62" s="125">
        <v>10</v>
      </c>
      <c r="I62" s="125"/>
      <c r="J62" s="125">
        <v>420</v>
      </c>
      <c r="K62" s="46">
        <v>2015</v>
      </c>
      <c r="L62" s="46"/>
      <c r="M62" s="43"/>
      <c r="N62" s="46" t="s">
        <v>439</v>
      </c>
      <c r="O62" s="110"/>
      <c r="P62" s="110" t="s">
        <v>846</v>
      </c>
      <c r="Q62" s="110" t="s">
        <v>845</v>
      </c>
    </row>
    <row r="63" spans="1:17" s="90" customFormat="1" ht="33" customHeight="1" outlineLevel="1" x14ac:dyDescent="0.25">
      <c r="A63" s="46">
        <v>13</v>
      </c>
      <c r="B63" s="176" t="s">
        <v>878</v>
      </c>
      <c r="C63" s="176" t="s">
        <v>877</v>
      </c>
      <c r="D63" s="122">
        <f t="shared" si="15"/>
        <v>400</v>
      </c>
      <c r="E63" s="125"/>
      <c r="F63" s="125"/>
      <c r="G63" s="125">
        <v>400</v>
      </c>
      <c r="H63" s="125">
        <v>5</v>
      </c>
      <c r="I63" s="125"/>
      <c r="J63" s="125">
        <v>600</v>
      </c>
      <c r="K63" s="46">
        <v>2014</v>
      </c>
      <c r="L63" s="46"/>
      <c r="M63" s="43"/>
      <c r="N63" s="46" t="s">
        <v>439</v>
      </c>
      <c r="O63" s="110"/>
      <c r="P63" s="110" t="s">
        <v>858</v>
      </c>
      <c r="Q63" s="110"/>
    </row>
    <row r="64" spans="1:17" s="90" customFormat="1" ht="33" customHeight="1" outlineLevel="1" x14ac:dyDescent="0.25">
      <c r="A64" s="46">
        <v>14</v>
      </c>
      <c r="B64" s="176" t="s">
        <v>876</v>
      </c>
      <c r="C64" s="176" t="s">
        <v>875</v>
      </c>
      <c r="D64" s="122">
        <f t="shared" si="15"/>
        <v>900</v>
      </c>
      <c r="E64" s="125"/>
      <c r="F64" s="125"/>
      <c r="G64" s="125">
        <v>900</v>
      </c>
      <c r="H64" s="125"/>
      <c r="I64" s="125"/>
      <c r="J64" s="125">
        <v>1800</v>
      </c>
      <c r="K64" s="46">
        <v>2014</v>
      </c>
      <c r="L64" s="46"/>
      <c r="M64" s="43"/>
      <c r="N64" s="46" t="s">
        <v>439</v>
      </c>
      <c r="O64" s="110"/>
      <c r="P64" s="110" t="s">
        <v>874</v>
      </c>
      <c r="Q64" s="110"/>
    </row>
    <row r="65" spans="1:17" s="90" customFormat="1" ht="33" customHeight="1" outlineLevel="1" x14ac:dyDescent="0.25">
      <c r="A65" s="46">
        <v>15</v>
      </c>
      <c r="B65" s="176" t="s">
        <v>873</v>
      </c>
      <c r="C65" s="176" t="s">
        <v>872</v>
      </c>
      <c r="D65" s="122">
        <f t="shared" si="15"/>
        <v>200</v>
      </c>
      <c r="E65" s="125"/>
      <c r="F65" s="125"/>
      <c r="G65" s="125">
        <v>200</v>
      </c>
      <c r="H65" s="125"/>
      <c r="I65" s="125"/>
      <c r="J65" s="125">
        <v>300</v>
      </c>
      <c r="K65" s="46">
        <v>2015</v>
      </c>
      <c r="L65" s="46"/>
      <c r="M65" s="43"/>
      <c r="N65" s="46" t="s">
        <v>439</v>
      </c>
      <c r="O65" s="110" t="s">
        <v>869</v>
      </c>
      <c r="P65" s="110" t="s">
        <v>868</v>
      </c>
      <c r="Q65" s="110"/>
    </row>
    <row r="66" spans="1:17" s="90" customFormat="1" ht="33" customHeight="1" outlineLevel="1" x14ac:dyDescent="0.25">
      <c r="A66" s="46">
        <v>16</v>
      </c>
      <c r="B66" s="176" t="s">
        <v>871</v>
      </c>
      <c r="C66" s="176" t="s">
        <v>870</v>
      </c>
      <c r="D66" s="122">
        <f t="shared" si="15"/>
        <v>303</v>
      </c>
      <c r="E66" s="125">
        <v>100</v>
      </c>
      <c r="F66" s="125">
        <v>3</v>
      </c>
      <c r="G66" s="125">
        <v>200</v>
      </c>
      <c r="H66" s="125"/>
      <c r="I66" s="125"/>
      <c r="J66" s="125">
        <v>950</v>
      </c>
      <c r="K66" s="46">
        <v>2013</v>
      </c>
      <c r="L66" s="46"/>
      <c r="M66" s="43"/>
      <c r="N66" s="46" t="s">
        <v>439</v>
      </c>
      <c r="O66" s="110" t="s">
        <v>869</v>
      </c>
      <c r="P66" s="110" t="s">
        <v>868</v>
      </c>
      <c r="Q66" s="110"/>
    </row>
    <row r="67" spans="1:17" s="90" customFormat="1" ht="33" customHeight="1" outlineLevel="1" x14ac:dyDescent="0.25">
      <c r="A67" s="46">
        <v>17</v>
      </c>
      <c r="B67" s="176" t="s">
        <v>711</v>
      </c>
      <c r="C67" s="176" t="s">
        <v>867</v>
      </c>
      <c r="D67" s="122">
        <f t="shared" si="15"/>
        <v>352</v>
      </c>
      <c r="E67" s="125">
        <v>50</v>
      </c>
      <c r="F67" s="125">
        <v>2</v>
      </c>
      <c r="G67" s="125">
        <v>300</v>
      </c>
      <c r="H67" s="125"/>
      <c r="I67" s="125"/>
      <c r="J67" s="125">
        <v>880</v>
      </c>
      <c r="K67" s="46">
        <v>2013</v>
      </c>
      <c r="L67" s="46"/>
      <c r="M67" s="46" t="s">
        <v>866</v>
      </c>
      <c r="N67" s="46"/>
      <c r="O67" s="110" t="s">
        <v>865</v>
      </c>
      <c r="P67" s="110" t="s">
        <v>846</v>
      </c>
      <c r="Q67" s="110" t="s">
        <v>845</v>
      </c>
    </row>
    <row r="68" spans="1:17" s="90" customFormat="1" ht="33" customHeight="1" outlineLevel="1" x14ac:dyDescent="0.25">
      <c r="A68" s="46">
        <v>18</v>
      </c>
      <c r="B68" s="176" t="s">
        <v>864</v>
      </c>
      <c r="C68" s="176" t="s">
        <v>1590</v>
      </c>
      <c r="D68" s="122">
        <f t="shared" si="15"/>
        <v>172</v>
      </c>
      <c r="E68" s="125">
        <v>70</v>
      </c>
      <c r="F68" s="125">
        <v>2</v>
      </c>
      <c r="G68" s="125">
        <v>100</v>
      </c>
      <c r="H68" s="125"/>
      <c r="I68" s="125"/>
      <c r="J68" s="125">
        <v>650</v>
      </c>
      <c r="K68" s="46">
        <v>2012</v>
      </c>
      <c r="L68" s="46"/>
      <c r="M68" s="46" t="s">
        <v>863</v>
      </c>
      <c r="N68" s="46"/>
      <c r="O68" s="110" t="s">
        <v>859</v>
      </c>
      <c r="P68" s="110" t="s">
        <v>862</v>
      </c>
      <c r="Q68" s="110"/>
    </row>
    <row r="69" spans="1:17" s="90" customFormat="1" ht="33" customHeight="1" outlineLevel="1" x14ac:dyDescent="0.25">
      <c r="A69" s="46">
        <v>19</v>
      </c>
      <c r="B69" s="176" t="s">
        <v>861</v>
      </c>
      <c r="C69" s="176" t="s">
        <v>1591</v>
      </c>
      <c r="D69" s="122">
        <f t="shared" si="15"/>
        <v>233</v>
      </c>
      <c r="E69" s="125">
        <v>80</v>
      </c>
      <c r="F69" s="125">
        <v>3</v>
      </c>
      <c r="G69" s="125">
        <v>150</v>
      </c>
      <c r="H69" s="125">
        <v>4</v>
      </c>
      <c r="I69" s="125">
        <v>100</v>
      </c>
      <c r="J69" s="125">
        <v>720</v>
      </c>
      <c r="K69" s="46">
        <v>2012</v>
      </c>
      <c r="L69" s="46"/>
      <c r="M69" s="46" t="s">
        <v>860</v>
      </c>
      <c r="N69" s="46"/>
      <c r="O69" s="110" t="s">
        <v>859</v>
      </c>
      <c r="P69" s="110" t="s">
        <v>858</v>
      </c>
      <c r="Q69" s="110" t="s">
        <v>845</v>
      </c>
    </row>
    <row r="70" spans="1:17" s="90" customFormat="1" ht="33" customHeight="1" outlineLevel="1" x14ac:dyDescent="0.25">
      <c r="A70" s="46">
        <v>20</v>
      </c>
      <c r="B70" s="176" t="s">
        <v>857</v>
      </c>
      <c r="C70" s="176" t="s">
        <v>856</v>
      </c>
      <c r="D70" s="122">
        <f t="shared" si="15"/>
        <v>150</v>
      </c>
      <c r="E70" s="125">
        <v>50</v>
      </c>
      <c r="F70" s="125"/>
      <c r="G70" s="125">
        <v>100</v>
      </c>
      <c r="H70" s="125"/>
      <c r="I70" s="125"/>
      <c r="J70" s="125">
        <v>550</v>
      </c>
      <c r="K70" s="46">
        <v>2013</v>
      </c>
      <c r="L70" s="46"/>
      <c r="M70" s="43"/>
      <c r="N70" s="46" t="s">
        <v>439</v>
      </c>
      <c r="O70" s="110" t="s">
        <v>847</v>
      </c>
      <c r="P70" s="110" t="s">
        <v>855</v>
      </c>
      <c r="Q70" s="110"/>
    </row>
    <row r="71" spans="1:17" s="90" customFormat="1" ht="33" customHeight="1" outlineLevel="1" x14ac:dyDescent="0.25">
      <c r="A71" s="46">
        <v>21</v>
      </c>
      <c r="B71" s="176" t="s">
        <v>854</v>
      </c>
      <c r="C71" s="176" t="s">
        <v>853</v>
      </c>
      <c r="D71" s="122">
        <f t="shared" si="15"/>
        <v>200</v>
      </c>
      <c r="E71" s="125"/>
      <c r="F71" s="125"/>
      <c r="G71" s="125">
        <v>200</v>
      </c>
      <c r="H71" s="125"/>
      <c r="I71" s="125"/>
      <c r="J71" s="125">
        <v>300</v>
      </c>
      <c r="K71" s="46">
        <v>2016</v>
      </c>
      <c r="L71" s="46"/>
      <c r="M71" s="43"/>
      <c r="N71" s="46" t="s">
        <v>439</v>
      </c>
      <c r="O71" s="110"/>
      <c r="P71" s="110" t="s">
        <v>846</v>
      </c>
      <c r="Q71" s="110"/>
    </row>
    <row r="72" spans="1:17" s="90" customFormat="1" ht="33" customHeight="1" outlineLevel="1" x14ac:dyDescent="0.25">
      <c r="A72" s="46">
        <v>22</v>
      </c>
      <c r="B72" s="176" t="s">
        <v>852</v>
      </c>
      <c r="C72" s="176" t="s">
        <v>848</v>
      </c>
      <c r="D72" s="122">
        <f t="shared" si="15"/>
        <v>200</v>
      </c>
      <c r="E72" s="125"/>
      <c r="F72" s="125"/>
      <c r="G72" s="125">
        <v>200</v>
      </c>
      <c r="H72" s="125">
        <v>15</v>
      </c>
      <c r="I72" s="125"/>
      <c r="J72" s="125">
        <v>380</v>
      </c>
      <c r="K72" s="46">
        <v>2016</v>
      </c>
      <c r="L72" s="46"/>
      <c r="M72" s="43"/>
      <c r="N72" s="46" t="s">
        <v>439</v>
      </c>
      <c r="O72" s="110" t="s">
        <v>847</v>
      </c>
      <c r="P72" s="110" t="s">
        <v>846</v>
      </c>
      <c r="Q72" s="110" t="s">
        <v>845</v>
      </c>
    </row>
    <row r="73" spans="1:17" s="90" customFormat="1" ht="33" customHeight="1" outlineLevel="1" x14ac:dyDescent="0.25">
      <c r="A73" s="46">
        <v>23</v>
      </c>
      <c r="B73" s="176" t="s">
        <v>851</v>
      </c>
      <c r="C73" s="176" t="s">
        <v>848</v>
      </c>
      <c r="D73" s="122">
        <f t="shared" si="15"/>
        <v>200</v>
      </c>
      <c r="E73" s="125"/>
      <c r="F73" s="125"/>
      <c r="G73" s="125">
        <v>200</v>
      </c>
      <c r="H73" s="125">
        <v>12</v>
      </c>
      <c r="I73" s="125"/>
      <c r="J73" s="125">
        <v>350</v>
      </c>
      <c r="K73" s="46">
        <v>2016</v>
      </c>
      <c r="L73" s="46"/>
      <c r="M73" s="43"/>
      <c r="N73" s="46" t="s">
        <v>439</v>
      </c>
      <c r="O73" s="110" t="s">
        <v>850</v>
      </c>
      <c r="P73" s="110" t="s">
        <v>846</v>
      </c>
      <c r="Q73" s="110" t="s">
        <v>845</v>
      </c>
    </row>
    <row r="74" spans="1:17" s="90" customFormat="1" ht="33" customHeight="1" outlineLevel="1" x14ac:dyDescent="0.25">
      <c r="A74" s="46">
        <v>24</v>
      </c>
      <c r="B74" s="176" t="s">
        <v>849</v>
      </c>
      <c r="C74" s="176" t="s">
        <v>848</v>
      </c>
      <c r="D74" s="122">
        <f t="shared" si="15"/>
        <v>200</v>
      </c>
      <c r="E74" s="125"/>
      <c r="F74" s="125"/>
      <c r="G74" s="125">
        <v>200</v>
      </c>
      <c r="H74" s="125"/>
      <c r="I74" s="125"/>
      <c r="J74" s="125">
        <v>320</v>
      </c>
      <c r="K74" s="46">
        <v>2016</v>
      </c>
      <c r="L74" s="46"/>
      <c r="M74" s="43"/>
      <c r="N74" s="46" t="s">
        <v>439</v>
      </c>
      <c r="O74" s="110" t="s">
        <v>847</v>
      </c>
      <c r="P74" s="110" t="s">
        <v>846</v>
      </c>
      <c r="Q74" s="110" t="s">
        <v>845</v>
      </c>
    </row>
    <row r="75" spans="1:17" s="3" customFormat="1" ht="21" customHeight="1" x14ac:dyDescent="0.25">
      <c r="B75" s="21"/>
      <c r="I75" s="147"/>
      <c r="K75" s="21"/>
      <c r="L75" s="21"/>
      <c r="Q75" s="376"/>
    </row>
    <row r="76" spans="1:17" s="3" customFormat="1" ht="21" customHeight="1" x14ac:dyDescent="0.25">
      <c r="B76" s="206" t="s">
        <v>1836</v>
      </c>
      <c r="I76" s="147"/>
      <c r="K76" s="21"/>
      <c r="L76" s="21"/>
      <c r="Q76" s="376"/>
    </row>
    <row r="77" spans="1:17" s="90" customFormat="1" collapsed="1" x14ac:dyDescent="0.25">
      <c r="B77" s="172"/>
      <c r="C77" s="172"/>
      <c r="O77" s="173"/>
      <c r="P77" s="173"/>
      <c r="Q77" s="173"/>
    </row>
    <row r="78" spans="1:17" s="48" customFormat="1" x14ac:dyDescent="0.25">
      <c r="B78" s="177"/>
      <c r="C78" s="177"/>
      <c r="O78" s="178"/>
      <c r="P78" s="178"/>
      <c r="Q78" s="178"/>
    </row>
    <row r="79" spans="1:17" s="90" customFormat="1" x14ac:dyDescent="0.25">
      <c r="B79" s="172"/>
      <c r="C79" s="172"/>
      <c r="O79" s="173"/>
      <c r="P79" s="173"/>
      <c r="Q79" s="173"/>
    </row>
  </sheetData>
  <autoFilter ref="A5:Q74"/>
  <mergeCells count="18">
    <mergeCell ref="A2:Q2"/>
    <mergeCell ref="A1:Q1"/>
    <mergeCell ref="A3:Q3"/>
    <mergeCell ref="A4:A5"/>
    <mergeCell ref="B4:B5"/>
    <mergeCell ref="C4:C5"/>
    <mergeCell ref="J4:J5"/>
    <mergeCell ref="K4:K5"/>
    <mergeCell ref="O4:O5"/>
    <mergeCell ref="P4:P5"/>
    <mergeCell ref="Q4:Q5"/>
    <mergeCell ref="L4:N4"/>
    <mergeCell ref="D4:I4"/>
    <mergeCell ref="C43:Q43"/>
    <mergeCell ref="C49:Q49"/>
    <mergeCell ref="C35:Q35"/>
    <mergeCell ref="C44:Q44"/>
    <mergeCell ref="C45:Q45"/>
  </mergeCells>
  <printOptions horizontalCentered="1"/>
  <pageMargins left="0.39370078740157483" right="0.39370078740157483" top="0.39370078740157483" bottom="0.39370078740157483" header="0.31496062992125984" footer="0.11811023622047245"/>
  <pageSetup paperSize="9" scale="73" fitToHeight="100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M29"/>
  <sheetViews>
    <sheetView view="pageBreakPreview" zoomScaleSheetLayoutView="100" workbookViewId="0">
      <pane xSplit="3" ySplit="6" topLeftCell="D7" activePane="bottomRight" state="frozen"/>
      <selection activeCell="Q24" sqref="Q24"/>
      <selection pane="topRight" activeCell="Q24" sqref="Q24"/>
      <selection pane="bottomLeft" activeCell="Q24" sqref="Q24"/>
      <selection pane="bottomRight" activeCell="Q24" sqref="Q24"/>
    </sheetView>
  </sheetViews>
  <sheetFormatPr defaultRowHeight="15.75" x14ac:dyDescent="0.25"/>
  <cols>
    <col min="1" max="1" width="5.28515625" style="312" customWidth="1"/>
    <col min="2" max="2" width="29.28515625" style="313" customWidth="1"/>
    <col min="3" max="3" width="32.7109375" style="313" customWidth="1"/>
    <col min="4" max="6" width="12.42578125" style="314" customWidth="1"/>
    <col min="7" max="7" width="12.42578125" style="309" customWidth="1"/>
    <col min="8" max="9" width="12.42578125" style="314" customWidth="1"/>
    <col min="10" max="10" width="15.28515625" style="314" customWidth="1"/>
    <col min="11" max="11" width="13.28515625" style="316" customWidth="1"/>
    <col min="12" max="12" width="12.28515625" style="316" customWidth="1"/>
    <col min="13" max="13" width="37.7109375" style="284" customWidth="1"/>
    <col min="14" max="16384" width="9.140625" style="284"/>
  </cols>
  <sheetData>
    <row r="1" spans="1:13" s="282" customFormat="1" x14ac:dyDescent="0.25">
      <c r="A1" s="909" t="s">
        <v>4052</v>
      </c>
      <c r="B1" s="909"/>
      <c r="C1" s="909"/>
      <c r="D1" s="909"/>
      <c r="E1" s="909"/>
      <c r="F1" s="909"/>
      <c r="G1" s="909"/>
      <c r="H1" s="909"/>
      <c r="I1" s="909"/>
      <c r="J1" s="909"/>
      <c r="K1" s="909"/>
      <c r="L1" s="909"/>
    </row>
    <row r="2" spans="1:13" s="283" customFormat="1" x14ac:dyDescent="0.25">
      <c r="A2" s="915" t="s">
        <v>4059</v>
      </c>
      <c r="B2" s="915"/>
      <c r="C2" s="915"/>
      <c r="D2" s="915"/>
      <c r="E2" s="915"/>
      <c r="F2" s="915"/>
      <c r="G2" s="915"/>
      <c r="H2" s="915"/>
      <c r="I2" s="915"/>
      <c r="J2" s="915"/>
      <c r="K2" s="915"/>
      <c r="L2" s="915"/>
    </row>
    <row r="3" spans="1:13" x14ac:dyDescent="0.25">
      <c r="A3" s="910"/>
      <c r="B3" s="910"/>
      <c r="C3" s="910"/>
      <c r="D3" s="910"/>
      <c r="E3" s="910"/>
      <c r="F3" s="910"/>
      <c r="G3" s="910"/>
      <c r="H3" s="910"/>
      <c r="I3" s="910"/>
      <c r="J3" s="910"/>
      <c r="K3" s="910"/>
      <c r="L3" s="910"/>
    </row>
    <row r="4" spans="1:13" s="285" customFormat="1" ht="33" customHeight="1" x14ac:dyDescent="0.25">
      <c r="A4" s="912" t="s">
        <v>6</v>
      </c>
      <c r="B4" s="912" t="s">
        <v>1430</v>
      </c>
      <c r="C4" s="924" t="s">
        <v>832</v>
      </c>
      <c r="D4" s="913" t="s">
        <v>831</v>
      </c>
      <c r="E4" s="913"/>
      <c r="F4" s="913"/>
      <c r="G4" s="913"/>
      <c r="H4" s="913"/>
      <c r="I4" s="913"/>
      <c r="J4" s="913" t="s">
        <v>830</v>
      </c>
      <c r="K4" s="913" t="s">
        <v>1835</v>
      </c>
      <c r="L4" s="913" t="s">
        <v>7</v>
      </c>
    </row>
    <row r="5" spans="1:13" s="285" customFormat="1" ht="46.5" customHeight="1" x14ac:dyDescent="0.25">
      <c r="A5" s="912"/>
      <c r="B5" s="912"/>
      <c r="C5" s="924"/>
      <c r="D5" s="762" t="s">
        <v>825</v>
      </c>
      <c r="E5" s="762" t="s">
        <v>824</v>
      </c>
      <c r="F5" s="762" t="s">
        <v>823</v>
      </c>
      <c r="G5" s="762" t="s">
        <v>822</v>
      </c>
      <c r="H5" s="762" t="s">
        <v>821</v>
      </c>
      <c r="I5" s="762" t="s">
        <v>279</v>
      </c>
      <c r="J5" s="913"/>
      <c r="K5" s="913"/>
      <c r="L5" s="913"/>
    </row>
    <row r="6" spans="1:13" s="291" customFormat="1" ht="33" customHeight="1" x14ac:dyDescent="0.25">
      <c r="A6" s="287"/>
      <c r="B6" s="287" t="s">
        <v>818</v>
      </c>
      <c r="C6" s="287"/>
      <c r="D6" s="288">
        <f>SUM(D7,D9,D11,D13,D15,D18)</f>
        <v>4750</v>
      </c>
      <c r="E6" s="288">
        <f t="shared" ref="E6:K6" si="0">SUM(E7,E9,E11,E13,E15,E18)</f>
        <v>500</v>
      </c>
      <c r="F6" s="288">
        <f t="shared" si="0"/>
        <v>0</v>
      </c>
      <c r="G6" s="288">
        <f t="shared" si="0"/>
        <v>4250</v>
      </c>
      <c r="H6" s="288">
        <f t="shared" si="0"/>
        <v>608</v>
      </c>
      <c r="I6" s="288">
        <f t="shared" si="0"/>
        <v>20000</v>
      </c>
      <c r="J6" s="288">
        <f t="shared" si="0"/>
        <v>30790</v>
      </c>
      <c r="K6" s="766">
        <f t="shared" si="0"/>
        <v>14</v>
      </c>
      <c r="L6" s="288"/>
      <c r="M6" s="290"/>
    </row>
    <row r="7" spans="1:13" customFormat="1" ht="26.1" customHeight="1" x14ac:dyDescent="0.25">
      <c r="A7" s="763" t="s">
        <v>2</v>
      </c>
      <c r="B7" s="764" t="s">
        <v>814</v>
      </c>
      <c r="C7" s="763"/>
      <c r="D7" s="765">
        <f>D8</f>
        <v>0</v>
      </c>
      <c r="E7" s="765">
        <f t="shared" ref="E7:J7" si="1">E8</f>
        <v>0</v>
      </c>
      <c r="F7" s="765">
        <f t="shared" si="1"/>
        <v>0</v>
      </c>
      <c r="G7" s="765">
        <f t="shared" si="1"/>
        <v>0</v>
      </c>
      <c r="H7" s="765">
        <f t="shared" si="1"/>
        <v>50</v>
      </c>
      <c r="I7" s="765">
        <f t="shared" si="1"/>
        <v>0</v>
      </c>
      <c r="J7" s="765">
        <f t="shared" si="1"/>
        <v>50</v>
      </c>
      <c r="K7" s="766">
        <v>1</v>
      </c>
      <c r="L7" s="765"/>
    </row>
    <row r="8" spans="1:13" customFormat="1" ht="26.1" customHeight="1" x14ac:dyDescent="0.25">
      <c r="A8" s="293">
        <v>1</v>
      </c>
      <c r="B8" s="92" t="s">
        <v>787</v>
      </c>
      <c r="C8" s="92" t="s">
        <v>4057</v>
      </c>
      <c r="D8" s="98">
        <v>0</v>
      </c>
      <c r="E8" s="98"/>
      <c r="F8" s="98"/>
      <c r="G8" s="98"/>
      <c r="H8" s="98">
        <v>50</v>
      </c>
      <c r="I8" s="98"/>
      <c r="J8" s="98">
        <v>50</v>
      </c>
      <c r="K8" s="100" t="s">
        <v>287</v>
      </c>
      <c r="L8" s="102"/>
    </row>
    <row r="9" spans="1:13" customFormat="1" ht="26.1" customHeight="1" x14ac:dyDescent="0.25">
      <c r="A9" s="763" t="s">
        <v>3</v>
      </c>
      <c r="B9" s="764" t="s">
        <v>783</v>
      </c>
      <c r="C9" s="763"/>
      <c r="D9" s="765">
        <f>D10</f>
        <v>500</v>
      </c>
      <c r="E9" s="765">
        <f t="shared" ref="E9" si="2">E10</f>
        <v>500</v>
      </c>
      <c r="F9" s="765">
        <f t="shared" ref="F9" si="3">F10</f>
        <v>0</v>
      </c>
      <c r="G9" s="765">
        <f t="shared" ref="G9" si="4">G10</f>
        <v>0</v>
      </c>
      <c r="H9" s="765">
        <f t="shared" ref="H9" si="5">H10</f>
        <v>0</v>
      </c>
      <c r="I9" s="765">
        <f t="shared" ref="I9" si="6">I10</f>
        <v>0</v>
      </c>
      <c r="J9" s="765">
        <f t="shared" ref="J9" si="7">J10</f>
        <v>750</v>
      </c>
      <c r="K9" s="766">
        <v>1</v>
      </c>
      <c r="L9" s="766"/>
    </row>
    <row r="10" spans="1:13" customFormat="1" ht="26.1" customHeight="1" x14ac:dyDescent="0.25">
      <c r="A10" s="91">
        <v>1</v>
      </c>
      <c r="B10" s="52" t="s">
        <v>4058</v>
      </c>
      <c r="C10" s="52" t="s">
        <v>747</v>
      </c>
      <c r="D10" s="98">
        <v>500</v>
      </c>
      <c r="E10" s="96">
        <v>500</v>
      </c>
      <c r="F10" s="96"/>
      <c r="G10" s="96"/>
      <c r="H10" s="96"/>
      <c r="I10" s="96"/>
      <c r="J10" s="96">
        <v>750</v>
      </c>
      <c r="K10" s="102" t="s">
        <v>287</v>
      </c>
      <c r="L10" s="102"/>
    </row>
    <row r="11" spans="1:13" customFormat="1" ht="26.1" customHeight="1" x14ac:dyDescent="0.25">
      <c r="A11" s="763" t="s">
        <v>4</v>
      </c>
      <c r="B11" s="764" t="s">
        <v>50</v>
      </c>
      <c r="C11" s="763"/>
      <c r="D11" s="765">
        <f>D12</f>
        <v>500</v>
      </c>
      <c r="E11" s="765">
        <f t="shared" ref="E11" si="8">E12</f>
        <v>0</v>
      </c>
      <c r="F11" s="765">
        <f t="shared" ref="F11" si="9">F12</f>
        <v>0</v>
      </c>
      <c r="G11" s="765">
        <f t="shared" ref="G11" si="10">G12</f>
        <v>500</v>
      </c>
      <c r="H11" s="765">
        <f t="shared" ref="H11" si="11">H12</f>
        <v>0</v>
      </c>
      <c r="I11" s="765">
        <f t="shared" ref="I11" si="12">I12</f>
        <v>0</v>
      </c>
      <c r="J11" s="765">
        <f t="shared" ref="J11" si="13">J12</f>
        <v>650</v>
      </c>
      <c r="K11" s="766">
        <v>1</v>
      </c>
      <c r="L11" s="766"/>
    </row>
    <row r="12" spans="1:13" customFormat="1" ht="26.1" customHeight="1" x14ac:dyDescent="0.25">
      <c r="A12" s="91">
        <v>1</v>
      </c>
      <c r="B12" s="52" t="s">
        <v>662</v>
      </c>
      <c r="C12" s="52" t="s">
        <v>661</v>
      </c>
      <c r="D12" s="98">
        <v>500</v>
      </c>
      <c r="E12" s="96"/>
      <c r="F12" s="96"/>
      <c r="G12" s="96">
        <v>500</v>
      </c>
      <c r="H12" s="96"/>
      <c r="I12" s="96"/>
      <c r="J12" s="96">
        <v>650</v>
      </c>
      <c r="K12" s="767" t="s">
        <v>287</v>
      </c>
      <c r="L12" s="767"/>
    </row>
    <row r="13" spans="1:13" customFormat="1" ht="26.1" customHeight="1" x14ac:dyDescent="0.25">
      <c r="A13" s="763" t="s">
        <v>54</v>
      </c>
      <c r="B13" s="764" t="s">
        <v>593</v>
      </c>
      <c r="C13" s="763"/>
      <c r="D13" s="765">
        <f>D14</f>
        <v>1800</v>
      </c>
      <c r="E13" s="765">
        <f t="shared" ref="E13" si="14">E14</f>
        <v>0</v>
      </c>
      <c r="F13" s="765">
        <f t="shared" ref="F13" si="15">F14</f>
        <v>0</v>
      </c>
      <c r="G13" s="765">
        <f t="shared" ref="G13" si="16">G14</f>
        <v>1800</v>
      </c>
      <c r="H13" s="765">
        <f t="shared" ref="H13" si="17">H14</f>
        <v>0</v>
      </c>
      <c r="I13" s="765">
        <f t="shared" ref="I13" si="18">I14</f>
        <v>0</v>
      </c>
      <c r="J13" s="765">
        <f t="shared" ref="J13" si="19">J14</f>
        <v>3000</v>
      </c>
      <c r="K13" s="766">
        <v>1</v>
      </c>
      <c r="L13" s="766"/>
    </row>
    <row r="14" spans="1:13" customFormat="1" ht="26.1" customHeight="1" x14ac:dyDescent="0.25">
      <c r="A14" s="301">
        <v>1</v>
      </c>
      <c r="B14" s="302" t="s">
        <v>559</v>
      </c>
      <c r="C14" s="302" t="s">
        <v>558</v>
      </c>
      <c r="D14" s="303">
        <v>1800</v>
      </c>
      <c r="E14" s="303"/>
      <c r="F14" s="303"/>
      <c r="G14" s="303">
        <v>1800</v>
      </c>
      <c r="H14" s="303"/>
      <c r="I14" s="303"/>
      <c r="J14" s="303">
        <v>3000</v>
      </c>
      <c r="K14" s="102" t="s">
        <v>287</v>
      </c>
      <c r="L14" s="102"/>
    </row>
    <row r="15" spans="1:13" customFormat="1" ht="26.1" customHeight="1" x14ac:dyDescent="0.25">
      <c r="A15" s="763" t="s">
        <v>55</v>
      </c>
      <c r="B15" s="764" t="s">
        <v>551</v>
      </c>
      <c r="C15" s="763"/>
      <c r="D15" s="765">
        <f>SUM(D16:D17)</f>
        <v>0</v>
      </c>
      <c r="E15" s="765">
        <f t="shared" ref="E15:J15" si="20">SUM(E16:E17)</f>
        <v>0</v>
      </c>
      <c r="F15" s="765">
        <f t="shared" si="20"/>
        <v>0</v>
      </c>
      <c r="G15" s="765">
        <f t="shared" si="20"/>
        <v>0</v>
      </c>
      <c r="H15" s="765">
        <f t="shared" si="20"/>
        <v>0</v>
      </c>
      <c r="I15" s="765">
        <f t="shared" si="20"/>
        <v>20000</v>
      </c>
      <c r="J15" s="765">
        <f t="shared" si="20"/>
        <v>0</v>
      </c>
      <c r="K15" s="766">
        <v>2</v>
      </c>
      <c r="L15" s="766"/>
    </row>
    <row r="16" spans="1:13" customFormat="1" ht="26.1" customHeight="1" x14ac:dyDescent="0.25">
      <c r="A16" s="293">
        <v>1</v>
      </c>
      <c r="B16" s="52" t="s">
        <v>520</v>
      </c>
      <c r="C16" s="52" t="s">
        <v>1834</v>
      </c>
      <c r="D16" s="303">
        <v>0</v>
      </c>
      <c r="E16" s="96"/>
      <c r="F16" s="96"/>
      <c r="G16" s="96"/>
      <c r="H16" s="96"/>
      <c r="I16" s="96">
        <v>10000</v>
      </c>
      <c r="J16" s="96"/>
      <c r="K16" s="102" t="s">
        <v>287</v>
      </c>
      <c r="L16" s="102"/>
    </row>
    <row r="17" spans="1:12" customFormat="1" ht="26.1" customHeight="1" x14ac:dyDescent="0.25">
      <c r="A17" s="91">
        <v>2</v>
      </c>
      <c r="B17" s="52" t="s">
        <v>519</v>
      </c>
      <c r="C17" s="52" t="s">
        <v>518</v>
      </c>
      <c r="D17" s="98">
        <v>0</v>
      </c>
      <c r="E17" s="96"/>
      <c r="F17" s="96"/>
      <c r="G17" s="96"/>
      <c r="H17" s="96"/>
      <c r="I17" s="96">
        <v>10000</v>
      </c>
      <c r="J17" s="96"/>
      <c r="K17" s="767" t="s">
        <v>287</v>
      </c>
      <c r="L17" s="767"/>
    </row>
    <row r="18" spans="1:12" customFormat="1" ht="26.1" customHeight="1" x14ac:dyDescent="0.25">
      <c r="A18" s="763" t="s">
        <v>56</v>
      </c>
      <c r="B18" s="764" t="s">
        <v>45</v>
      </c>
      <c r="C18" s="763"/>
      <c r="D18" s="765">
        <f>SUM(D19:D26)</f>
        <v>1950</v>
      </c>
      <c r="E18" s="765">
        <f t="shared" ref="E18:J18" si="21">SUM(E19:E26)</f>
        <v>0</v>
      </c>
      <c r="F18" s="765">
        <f t="shared" si="21"/>
        <v>0</v>
      </c>
      <c r="G18" s="765">
        <f t="shared" si="21"/>
        <v>1950</v>
      </c>
      <c r="H18" s="765">
        <f t="shared" si="21"/>
        <v>558</v>
      </c>
      <c r="I18" s="765">
        <f t="shared" si="21"/>
        <v>0</v>
      </c>
      <c r="J18" s="765">
        <f t="shared" si="21"/>
        <v>26340</v>
      </c>
      <c r="K18" s="766">
        <v>8</v>
      </c>
      <c r="L18" s="766"/>
    </row>
    <row r="19" spans="1:12" customFormat="1" ht="26.1" customHeight="1" x14ac:dyDescent="0.25">
      <c r="A19" s="293">
        <v>1</v>
      </c>
      <c r="B19" s="92" t="s">
        <v>505</v>
      </c>
      <c r="C19" s="92" t="s">
        <v>504</v>
      </c>
      <c r="D19" s="303">
        <v>0</v>
      </c>
      <c r="E19" s="98"/>
      <c r="F19" s="98"/>
      <c r="G19" s="98"/>
      <c r="H19" s="98">
        <v>550</v>
      </c>
      <c r="I19" s="98"/>
      <c r="J19" s="98">
        <v>23180</v>
      </c>
      <c r="K19" s="102" t="s">
        <v>287</v>
      </c>
      <c r="L19" s="102"/>
    </row>
    <row r="20" spans="1:12" customFormat="1" ht="26.1" customHeight="1" x14ac:dyDescent="0.25">
      <c r="A20" s="293">
        <v>2</v>
      </c>
      <c r="B20" s="92" t="s">
        <v>454</v>
      </c>
      <c r="C20" s="92" t="s">
        <v>1668</v>
      </c>
      <c r="D20" s="303">
        <v>500</v>
      </c>
      <c r="E20" s="98"/>
      <c r="F20" s="98"/>
      <c r="G20" s="98">
        <v>500</v>
      </c>
      <c r="H20" s="98">
        <v>8</v>
      </c>
      <c r="I20" s="98"/>
      <c r="J20" s="98">
        <v>760</v>
      </c>
      <c r="K20" s="102" t="s">
        <v>287</v>
      </c>
      <c r="L20" s="102"/>
    </row>
    <row r="21" spans="1:12" customFormat="1" ht="26.1" customHeight="1" x14ac:dyDescent="0.25">
      <c r="A21" s="293">
        <v>3</v>
      </c>
      <c r="B21" s="92" t="s">
        <v>444</v>
      </c>
      <c r="C21" s="92" t="s">
        <v>1669</v>
      </c>
      <c r="D21" s="303">
        <v>200</v>
      </c>
      <c r="E21" s="98"/>
      <c r="F21" s="98"/>
      <c r="G21" s="98">
        <v>200</v>
      </c>
      <c r="H21" s="98"/>
      <c r="I21" s="98"/>
      <c r="J21" s="98">
        <v>250</v>
      </c>
      <c r="K21" s="102" t="s">
        <v>287</v>
      </c>
      <c r="L21" s="102"/>
    </row>
    <row r="22" spans="1:12" customFormat="1" ht="26.1" customHeight="1" x14ac:dyDescent="0.25">
      <c r="A22" s="293">
        <v>4</v>
      </c>
      <c r="B22" s="92" t="s">
        <v>441</v>
      </c>
      <c r="C22" s="92" t="s">
        <v>1669</v>
      </c>
      <c r="D22" s="303">
        <v>250</v>
      </c>
      <c r="E22" s="98"/>
      <c r="F22" s="98"/>
      <c r="G22" s="98">
        <v>250</v>
      </c>
      <c r="H22" s="98"/>
      <c r="I22" s="98"/>
      <c r="J22" s="98">
        <v>350</v>
      </c>
      <c r="K22" s="102" t="s">
        <v>287</v>
      </c>
      <c r="L22" s="102"/>
    </row>
    <row r="23" spans="1:12" customFormat="1" ht="26.1" customHeight="1" x14ac:dyDescent="0.25">
      <c r="A23" s="293">
        <v>5</v>
      </c>
      <c r="B23" s="92" t="s">
        <v>413</v>
      </c>
      <c r="C23" s="92" t="s">
        <v>1249</v>
      </c>
      <c r="D23" s="303">
        <v>250</v>
      </c>
      <c r="E23" s="98"/>
      <c r="F23" s="98"/>
      <c r="G23" s="98">
        <v>250</v>
      </c>
      <c r="H23" s="98"/>
      <c r="I23" s="98"/>
      <c r="J23" s="98">
        <v>450</v>
      </c>
      <c r="K23" s="102" t="s">
        <v>287</v>
      </c>
      <c r="L23" s="102"/>
    </row>
    <row r="24" spans="1:12" customFormat="1" ht="26.1" customHeight="1" x14ac:dyDescent="0.25">
      <c r="A24" s="293">
        <v>6</v>
      </c>
      <c r="B24" s="92" t="s">
        <v>412</v>
      </c>
      <c r="C24" s="92" t="s">
        <v>1249</v>
      </c>
      <c r="D24" s="303">
        <v>250</v>
      </c>
      <c r="E24" s="98"/>
      <c r="F24" s="98"/>
      <c r="G24" s="98">
        <v>250</v>
      </c>
      <c r="H24" s="98"/>
      <c r="I24" s="98"/>
      <c r="J24" s="98">
        <v>450</v>
      </c>
      <c r="K24" s="102" t="s">
        <v>287</v>
      </c>
      <c r="L24" s="102"/>
    </row>
    <row r="25" spans="1:12" customFormat="1" ht="26.1" customHeight="1" x14ac:dyDescent="0.25">
      <c r="A25" s="293">
        <v>7</v>
      </c>
      <c r="B25" s="92" t="s">
        <v>411</v>
      </c>
      <c r="C25" s="92" t="s">
        <v>1249</v>
      </c>
      <c r="D25" s="303">
        <v>250</v>
      </c>
      <c r="E25" s="98"/>
      <c r="F25" s="98"/>
      <c r="G25" s="98">
        <v>250</v>
      </c>
      <c r="H25" s="98"/>
      <c r="I25" s="98"/>
      <c r="J25" s="98">
        <v>450</v>
      </c>
      <c r="K25" s="102" t="s">
        <v>287</v>
      </c>
      <c r="L25" s="102"/>
    </row>
    <row r="26" spans="1:12" customFormat="1" ht="26.1" customHeight="1" x14ac:dyDescent="0.25">
      <c r="A26" s="293">
        <v>8</v>
      </c>
      <c r="B26" s="92" t="s">
        <v>410</v>
      </c>
      <c r="C26" s="92" t="s">
        <v>1249</v>
      </c>
      <c r="D26" s="303">
        <v>250</v>
      </c>
      <c r="E26" s="98"/>
      <c r="F26" s="98"/>
      <c r="G26" s="98">
        <v>250</v>
      </c>
      <c r="H26" s="98"/>
      <c r="I26" s="98"/>
      <c r="J26" s="98">
        <v>450</v>
      </c>
      <c r="K26" s="102" t="s">
        <v>287</v>
      </c>
      <c r="L26" s="102"/>
    </row>
    <row r="27" spans="1:12" s="25" customFormat="1" ht="21" customHeight="1" x14ac:dyDescent="0.25">
      <c r="B27" s="242"/>
      <c r="I27" s="243"/>
    </row>
    <row r="28" spans="1:12" s="25" customFormat="1" ht="21" customHeight="1" x14ac:dyDescent="0.25">
      <c r="B28" s="206" t="s">
        <v>1836</v>
      </c>
      <c r="I28" s="243"/>
    </row>
    <row r="29" spans="1:12" s="292" customFormat="1" x14ac:dyDescent="0.25">
      <c r="A29" s="307"/>
      <c r="B29" s="308"/>
      <c r="C29" s="308"/>
      <c r="D29" s="309"/>
      <c r="E29" s="309"/>
      <c r="F29" s="309"/>
      <c r="G29" s="309"/>
      <c r="H29" s="309"/>
      <c r="I29" s="309"/>
      <c r="J29" s="309"/>
      <c r="K29" s="311"/>
      <c r="L29" s="311"/>
    </row>
  </sheetData>
  <autoFilter ref="A5:M26"/>
  <mergeCells count="10">
    <mergeCell ref="A1:L1"/>
    <mergeCell ref="A2:L2"/>
    <mergeCell ref="A3:L3"/>
    <mergeCell ref="A4:A5"/>
    <mergeCell ref="B4:B5"/>
    <mergeCell ref="C4:C5"/>
    <mergeCell ref="D4:I4"/>
    <mergeCell ref="J4:J5"/>
    <mergeCell ref="K4:K5"/>
    <mergeCell ref="L4:L5"/>
  </mergeCells>
  <printOptions horizontalCentered="1"/>
  <pageMargins left="0.39370078740157483" right="0.39370078740157483" top="0.39370078740157483" bottom="0.39370078740157483" header="0.31496062992125984" footer="0.11811023622047245"/>
  <pageSetup paperSize="9" scale="76" fitToHeight="100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T300"/>
  <sheetViews>
    <sheetView view="pageBreakPreview" zoomScale="85" zoomScaleSheetLayoutView="85" workbookViewId="0">
      <pane xSplit="3" ySplit="6" topLeftCell="D7"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2" x14ac:dyDescent="0.25"/>
  <cols>
    <col min="1" max="1" width="6.5703125" style="39" customWidth="1"/>
    <col min="2" max="2" width="21.28515625" style="40" customWidth="1"/>
    <col min="3" max="3" width="9.5703125" style="41" customWidth="1"/>
    <col min="4" max="17" width="9.5703125" style="39" customWidth="1"/>
    <col min="18" max="18" width="8" style="39" customWidth="1"/>
    <col min="19" max="20" width="8.5703125" style="42" customWidth="1"/>
    <col min="21" max="16384" width="9.140625" style="42"/>
  </cols>
  <sheetData>
    <row r="1" spans="1:20" ht="24" customHeight="1" x14ac:dyDescent="0.25">
      <c r="A1" s="927" t="s">
        <v>1691</v>
      </c>
      <c r="B1" s="927"/>
      <c r="C1" s="927"/>
      <c r="D1" s="927"/>
      <c r="E1" s="927"/>
      <c r="F1" s="927"/>
      <c r="G1" s="927"/>
      <c r="H1" s="927"/>
      <c r="I1" s="927"/>
      <c r="J1" s="927"/>
      <c r="K1" s="927"/>
      <c r="L1" s="927"/>
      <c r="M1" s="927"/>
      <c r="N1" s="927"/>
      <c r="O1" s="927"/>
      <c r="P1" s="927"/>
      <c r="Q1" s="927"/>
      <c r="R1" s="927"/>
    </row>
    <row r="2" spans="1:20" s="148" customFormat="1" ht="26.25" customHeight="1" x14ac:dyDescent="0.25">
      <c r="A2" s="929" t="s">
        <v>4059</v>
      </c>
      <c r="B2" s="929"/>
      <c r="C2" s="929"/>
      <c r="D2" s="929"/>
      <c r="E2" s="929"/>
      <c r="F2" s="929"/>
      <c r="G2" s="929"/>
      <c r="H2" s="929"/>
      <c r="I2" s="929"/>
      <c r="J2" s="929"/>
      <c r="K2" s="929"/>
      <c r="L2" s="929"/>
      <c r="M2" s="929"/>
      <c r="N2" s="929"/>
      <c r="O2" s="929"/>
      <c r="P2" s="929"/>
      <c r="Q2" s="929"/>
      <c r="R2" s="929"/>
    </row>
    <row r="3" spans="1:20" ht="23.25" customHeight="1" x14ac:dyDescent="0.25"/>
    <row r="4" spans="1:20" s="129" customFormat="1" ht="49.5" customHeight="1" x14ac:dyDescent="0.25">
      <c r="A4" s="928" t="s">
        <v>6</v>
      </c>
      <c r="B4" s="928" t="s">
        <v>1179</v>
      </c>
      <c r="C4" s="928" t="s">
        <v>1517</v>
      </c>
      <c r="D4" s="928"/>
      <c r="E4" s="928"/>
      <c r="F4" s="928"/>
      <c r="G4" s="928"/>
      <c r="H4" s="928" t="s">
        <v>1518</v>
      </c>
      <c r="I4" s="928"/>
      <c r="J4" s="928"/>
      <c r="K4" s="928"/>
      <c r="L4" s="928" t="s">
        <v>1519</v>
      </c>
      <c r="M4" s="928"/>
      <c r="N4" s="928"/>
      <c r="O4" s="928"/>
      <c r="P4" s="928" t="s">
        <v>1520</v>
      </c>
      <c r="Q4" s="928"/>
      <c r="R4" s="928" t="s">
        <v>7</v>
      </c>
    </row>
    <row r="5" spans="1:20" s="129" customFormat="1" ht="33.75" customHeight="1" x14ac:dyDescent="0.25">
      <c r="A5" s="928"/>
      <c r="B5" s="928"/>
      <c r="C5" s="220" t="s">
        <v>285</v>
      </c>
      <c r="D5" s="130" t="s">
        <v>1178</v>
      </c>
      <c r="E5" s="130" t="s">
        <v>1177</v>
      </c>
      <c r="F5" s="130" t="s">
        <v>1176</v>
      </c>
      <c r="G5" s="130" t="s">
        <v>1175</v>
      </c>
      <c r="H5" s="130" t="s">
        <v>1178</v>
      </c>
      <c r="I5" s="130" t="s">
        <v>1177</v>
      </c>
      <c r="J5" s="130" t="s">
        <v>1176</v>
      </c>
      <c r="K5" s="130" t="s">
        <v>1175</v>
      </c>
      <c r="L5" s="130" t="s">
        <v>1178</v>
      </c>
      <c r="M5" s="130" t="s">
        <v>1177</v>
      </c>
      <c r="N5" s="130" t="s">
        <v>1176</v>
      </c>
      <c r="O5" s="130" t="s">
        <v>1175</v>
      </c>
      <c r="P5" s="130" t="s">
        <v>1176</v>
      </c>
      <c r="Q5" s="130" t="s">
        <v>1175</v>
      </c>
      <c r="R5" s="928"/>
    </row>
    <row r="6" spans="1:20" s="128" customFormat="1" ht="36.950000000000003" customHeight="1" x14ac:dyDescent="0.25">
      <c r="A6" s="126"/>
      <c r="B6" s="127" t="s">
        <v>8</v>
      </c>
      <c r="C6" s="121">
        <f>C7+C14+C15+C47+C74+C121+C134+C167+C181+C205+C234+C248+C270</f>
        <v>122820.66666666666</v>
      </c>
      <c r="D6" s="121">
        <f t="shared" ref="D6:Q6" si="0">D7+D14+D15+D47+D74+D121+D134+D167+D181+D205+D234+D248+D270</f>
        <v>104286.66666666666</v>
      </c>
      <c r="E6" s="121">
        <f t="shared" si="0"/>
        <v>14789</v>
      </c>
      <c r="F6" s="121">
        <f t="shared" si="0"/>
        <v>2574</v>
      </c>
      <c r="G6" s="121">
        <f t="shared" si="0"/>
        <v>1168</v>
      </c>
      <c r="H6" s="121">
        <f t="shared" si="0"/>
        <v>10042</v>
      </c>
      <c r="I6" s="121">
        <f t="shared" si="0"/>
        <v>8190</v>
      </c>
      <c r="J6" s="121">
        <f t="shared" si="0"/>
        <v>2343</v>
      </c>
      <c r="K6" s="121">
        <f t="shared" si="0"/>
        <v>971</v>
      </c>
      <c r="L6" s="121">
        <f t="shared" si="0"/>
        <v>56102.666666666672</v>
      </c>
      <c r="M6" s="121">
        <f t="shared" si="0"/>
        <v>4689</v>
      </c>
      <c r="N6" s="121">
        <f t="shared" si="0"/>
        <v>1047</v>
      </c>
      <c r="O6" s="121">
        <f t="shared" si="0"/>
        <v>279</v>
      </c>
      <c r="P6" s="121">
        <f t="shared" si="0"/>
        <v>1662</v>
      </c>
      <c r="Q6" s="121">
        <f t="shared" si="0"/>
        <v>143</v>
      </c>
      <c r="R6" s="121"/>
      <c r="S6" s="377">
        <f>P6/F6</f>
        <v>0.64568764568764569</v>
      </c>
      <c r="T6" s="377">
        <f>Q6/G6</f>
        <v>0.12243150684931507</v>
      </c>
    </row>
    <row r="7" spans="1:20" s="179" customFormat="1" ht="36.950000000000003" customHeight="1" collapsed="1" x14ac:dyDescent="0.25">
      <c r="A7" s="214" t="s">
        <v>2</v>
      </c>
      <c r="B7" s="215" t="s">
        <v>49</v>
      </c>
      <c r="C7" s="216">
        <f t="shared" ref="C7:Q7" si="1">C8+C9+C10+C11+C12+C13</f>
        <v>116</v>
      </c>
      <c r="D7" s="216">
        <f t="shared" si="1"/>
        <v>68</v>
      </c>
      <c r="E7" s="216">
        <f t="shared" si="1"/>
        <v>22</v>
      </c>
      <c r="F7" s="216">
        <f t="shared" si="1"/>
        <v>17</v>
      </c>
      <c r="G7" s="216">
        <f t="shared" si="1"/>
        <v>9</v>
      </c>
      <c r="H7" s="216">
        <f t="shared" si="1"/>
        <v>20</v>
      </c>
      <c r="I7" s="216">
        <f t="shared" si="1"/>
        <v>22</v>
      </c>
      <c r="J7" s="216">
        <f t="shared" si="1"/>
        <v>9</v>
      </c>
      <c r="K7" s="216">
        <f t="shared" si="1"/>
        <v>9</v>
      </c>
      <c r="L7" s="216">
        <f t="shared" si="1"/>
        <v>0</v>
      </c>
      <c r="M7" s="216">
        <f t="shared" si="1"/>
        <v>48</v>
      </c>
      <c r="N7" s="216">
        <f t="shared" si="1"/>
        <v>13</v>
      </c>
      <c r="O7" s="216">
        <f t="shared" si="1"/>
        <v>0</v>
      </c>
      <c r="P7" s="216">
        <f t="shared" si="1"/>
        <v>0</v>
      </c>
      <c r="Q7" s="216">
        <f t="shared" si="1"/>
        <v>7</v>
      </c>
      <c r="R7" s="216"/>
    </row>
    <row r="8" spans="1:20" s="180" customFormat="1" ht="15" hidden="1" customHeight="1" outlineLevel="1" x14ac:dyDescent="0.25">
      <c r="A8" s="212">
        <v>1</v>
      </c>
      <c r="B8" s="213" t="s">
        <v>1174</v>
      </c>
      <c r="C8" s="95">
        <f t="shared" ref="C8:C13" si="2">D8+E8+F8+G8</f>
        <v>12</v>
      </c>
      <c r="D8" s="95">
        <v>9</v>
      </c>
      <c r="E8" s="95">
        <v>1</v>
      </c>
      <c r="F8" s="95">
        <v>1</v>
      </c>
      <c r="G8" s="95">
        <v>1</v>
      </c>
      <c r="H8" s="95">
        <v>3</v>
      </c>
      <c r="I8" s="95">
        <v>1</v>
      </c>
      <c r="J8" s="95">
        <v>1</v>
      </c>
      <c r="K8" s="95">
        <v>1</v>
      </c>
      <c r="L8" s="95">
        <v>0</v>
      </c>
      <c r="M8" s="95">
        <f t="shared" ref="M8:M13" si="3">D8-H8</f>
        <v>6</v>
      </c>
      <c r="N8" s="95">
        <f t="shared" ref="N8:N13" si="4">E8-J8</f>
        <v>0</v>
      </c>
      <c r="O8" s="95">
        <v>0</v>
      </c>
      <c r="P8" s="95">
        <v>0</v>
      </c>
      <c r="Q8" s="95">
        <v>1</v>
      </c>
      <c r="R8" s="95"/>
    </row>
    <row r="9" spans="1:20" s="180" customFormat="1" ht="15" hidden="1" customHeight="1" outlineLevel="1" x14ac:dyDescent="0.25">
      <c r="A9" s="212">
        <v>2</v>
      </c>
      <c r="B9" s="213" t="s">
        <v>1173</v>
      </c>
      <c r="C9" s="95">
        <f t="shared" si="2"/>
        <v>19</v>
      </c>
      <c r="D9" s="95">
        <v>12</v>
      </c>
      <c r="E9" s="95">
        <v>5</v>
      </c>
      <c r="F9" s="95">
        <v>0</v>
      </c>
      <c r="G9" s="95">
        <v>2</v>
      </c>
      <c r="H9" s="95">
        <v>2</v>
      </c>
      <c r="I9" s="95">
        <v>5</v>
      </c>
      <c r="J9" s="95">
        <v>0</v>
      </c>
      <c r="K9" s="95">
        <v>2</v>
      </c>
      <c r="L9" s="95">
        <v>0</v>
      </c>
      <c r="M9" s="95">
        <f t="shared" si="3"/>
        <v>10</v>
      </c>
      <c r="N9" s="95">
        <f t="shared" si="4"/>
        <v>5</v>
      </c>
      <c r="O9" s="95">
        <v>0</v>
      </c>
      <c r="P9" s="95">
        <v>0</v>
      </c>
      <c r="Q9" s="95">
        <v>2</v>
      </c>
      <c r="R9" s="95"/>
    </row>
    <row r="10" spans="1:20" s="180" customFormat="1" ht="15" hidden="1" customHeight="1" outlineLevel="1" x14ac:dyDescent="0.25">
      <c r="A10" s="212">
        <v>3</v>
      </c>
      <c r="B10" s="213" t="s">
        <v>1172</v>
      </c>
      <c r="C10" s="95">
        <f t="shared" si="2"/>
        <v>8</v>
      </c>
      <c r="D10" s="95">
        <v>6</v>
      </c>
      <c r="E10" s="95">
        <v>0</v>
      </c>
      <c r="F10" s="95">
        <v>2</v>
      </c>
      <c r="G10" s="95">
        <v>0</v>
      </c>
      <c r="H10" s="95">
        <v>5</v>
      </c>
      <c r="I10" s="95">
        <v>0</v>
      </c>
      <c r="J10" s="95">
        <v>0</v>
      </c>
      <c r="K10" s="95">
        <v>0</v>
      </c>
      <c r="L10" s="95">
        <v>0</v>
      </c>
      <c r="M10" s="95">
        <f t="shared" si="3"/>
        <v>1</v>
      </c>
      <c r="N10" s="95">
        <f t="shared" si="4"/>
        <v>0</v>
      </c>
      <c r="O10" s="95">
        <v>0</v>
      </c>
      <c r="P10" s="95">
        <v>0</v>
      </c>
      <c r="Q10" s="95"/>
      <c r="R10" s="95"/>
    </row>
    <row r="11" spans="1:20" s="180" customFormat="1" ht="15" hidden="1" customHeight="1" outlineLevel="1" x14ac:dyDescent="0.25">
      <c r="A11" s="212">
        <v>4</v>
      </c>
      <c r="B11" s="213" t="s">
        <v>1171</v>
      </c>
      <c r="C11" s="95">
        <f t="shared" si="2"/>
        <v>18</v>
      </c>
      <c r="D11" s="95">
        <v>8</v>
      </c>
      <c r="E11" s="95">
        <v>3</v>
      </c>
      <c r="F11" s="95">
        <v>6</v>
      </c>
      <c r="G11" s="95">
        <v>1</v>
      </c>
      <c r="H11" s="95">
        <v>2</v>
      </c>
      <c r="I11" s="95">
        <v>3</v>
      </c>
      <c r="J11" s="95">
        <v>2</v>
      </c>
      <c r="K11" s="95">
        <v>1</v>
      </c>
      <c r="L11" s="95">
        <v>0</v>
      </c>
      <c r="M11" s="95">
        <f t="shared" si="3"/>
        <v>6</v>
      </c>
      <c r="N11" s="95">
        <f t="shared" si="4"/>
        <v>1</v>
      </c>
      <c r="O11" s="95">
        <v>0</v>
      </c>
      <c r="P11" s="95">
        <v>0</v>
      </c>
      <c r="Q11" s="95">
        <v>1</v>
      </c>
      <c r="R11" s="95"/>
    </row>
    <row r="12" spans="1:20" s="180" customFormat="1" ht="15" hidden="1" customHeight="1" outlineLevel="1" x14ac:dyDescent="0.25">
      <c r="A12" s="212">
        <v>5</v>
      </c>
      <c r="B12" s="213" t="s">
        <v>1170</v>
      </c>
      <c r="C12" s="95">
        <f t="shared" si="2"/>
        <v>29</v>
      </c>
      <c r="D12" s="95">
        <v>20</v>
      </c>
      <c r="E12" s="95">
        <v>6</v>
      </c>
      <c r="F12" s="95">
        <v>2</v>
      </c>
      <c r="G12" s="95">
        <v>1</v>
      </c>
      <c r="H12" s="95">
        <v>3</v>
      </c>
      <c r="I12" s="95">
        <v>6</v>
      </c>
      <c r="J12" s="95"/>
      <c r="K12" s="95">
        <v>1</v>
      </c>
      <c r="L12" s="95">
        <v>0</v>
      </c>
      <c r="M12" s="95">
        <f t="shared" si="3"/>
        <v>17</v>
      </c>
      <c r="N12" s="95">
        <f t="shared" si="4"/>
        <v>6</v>
      </c>
      <c r="O12" s="95">
        <v>0</v>
      </c>
      <c r="P12" s="95">
        <v>0</v>
      </c>
      <c r="Q12" s="95">
        <v>1</v>
      </c>
      <c r="R12" s="95"/>
    </row>
    <row r="13" spans="1:20" s="180" customFormat="1" ht="15" hidden="1" customHeight="1" outlineLevel="1" x14ac:dyDescent="0.25">
      <c r="A13" s="212">
        <v>6</v>
      </c>
      <c r="B13" s="213" t="s">
        <v>1169</v>
      </c>
      <c r="C13" s="95">
        <f t="shared" si="2"/>
        <v>30</v>
      </c>
      <c r="D13" s="95">
        <v>13</v>
      </c>
      <c r="E13" s="95">
        <v>7</v>
      </c>
      <c r="F13" s="95">
        <v>6</v>
      </c>
      <c r="G13" s="95">
        <v>4</v>
      </c>
      <c r="H13" s="95">
        <v>5</v>
      </c>
      <c r="I13" s="95">
        <v>7</v>
      </c>
      <c r="J13" s="95">
        <v>6</v>
      </c>
      <c r="K13" s="95">
        <v>4</v>
      </c>
      <c r="L13" s="95">
        <v>0</v>
      </c>
      <c r="M13" s="95">
        <f t="shared" si="3"/>
        <v>8</v>
      </c>
      <c r="N13" s="95">
        <f t="shared" si="4"/>
        <v>1</v>
      </c>
      <c r="O13" s="95">
        <v>0</v>
      </c>
      <c r="P13" s="95">
        <v>0</v>
      </c>
      <c r="Q13" s="95">
        <v>2</v>
      </c>
      <c r="R13" s="95"/>
    </row>
    <row r="14" spans="1:20" s="179" customFormat="1" ht="36.950000000000003" customHeight="1" x14ac:dyDescent="0.25">
      <c r="A14" s="212" t="s">
        <v>3</v>
      </c>
      <c r="B14" s="213" t="s">
        <v>814</v>
      </c>
      <c r="C14" s="95">
        <v>7365</v>
      </c>
      <c r="D14" s="95">
        <f>+C14-E14-F14-G14</f>
        <v>5942</v>
      </c>
      <c r="E14" s="95">
        <v>1360</v>
      </c>
      <c r="F14" s="95">
        <v>40</v>
      </c>
      <c r="G14" s="95">
        <f>1+1+1+3+4+3+1+4+3+2</f>
        <v>23</v>
      </c>
      <c r="H14" s="95">
        <v>30</v>
      </c>
      <c r="I14" s="95">
        <v>137</v>
      </c>
      <c r="J14" s="95">
        <v>40</v>
      </c>
      <c r="K14" s="95">
        <v>23</v>
      </c>
      <c r="L14" s="95">
        <f>+D14-H14</f>
        <v>5912</v>
      </c>
      <c r="M14" s="95">
        <f>+E14-I14</f>
        <v>1223</v>
      </c>
      <c r="N14" s="95">
        <v>40</v>
      </c>
      <c r="O14" s="95">
        <v>23</v>
      </c>
      <c r="P14" s="95">
        <v>40</v>
      </c>
      <c r="Q14" s="95">
        <v>23</v>
      </c>
      <c r="R14" s="95"/>
    </row>
    <row r="15" spans="1:20" s="179" customFormat="1" ht="36.950000000000003" customHeight="1" collapsed="1" x14ac:dyDescent="0.25">
      <c r="A15" s="212" t="s">
        <v>4</v>
      </c>
      <c r="B15" s="213" t="s">
        <v>783</v>
      </c>
      <c r="C15" s="95">
        <f t="shared" ref="C15:O15" si="5">C16+C17+C18+C19+C20+C21+C22+C23+C24+C25+C26+C27+C28+C29+C30+C31+C32+C33+C34+C35+C36+C37+C38+C39+C40+C41+C42+C43+C44+C45+C46</f>
        <v>11989</v>
      </c>
      <c r="D15" s="95">
        <f t="shared" si="5"/>
        <v>10460</v>
      </c>
      <c r="E15" s="95">
        <f t="shared" si="5"/>
        <v>1247</v>
      </c>
      <c r="F15" s="95">
        <f t="shared" si="5"/>
        <v>225</v>
      </c>
      <c r="G15" s="95">
        <f t="shared" si="5"/>
        <v>57</v>
      </c>
      <c r="H15" s="95">
        <f t="shared" si="5"/>
        <v>1265</v>
      </c>
      <c r="I15" s="95">
        <f t="shared" si="5"/>
        <v>1134</v>
      </c>
      <c r="J15" s="95">
        <f t="shared" si="5"/>
        <v>171</v>
      </c>
      <c r="K15" s="95">
        <f t="shared" si="5"/>
        <v>54</v>
      </c>
      <c r="L15" s="95">
        <f t="shared" si="5"/>
        <v>9605</v>
      </c>
      <c r="M15" s="95">
        <f t="shared" si="5"/>
        <v>922</v>
      </c>
      <c r="N15" s="95">
        <f t="shared" si="5"/>
        <v>182</v>
      </c>
      <c r="O15" s="95">
        <f t="shared" si="5"/>
        <v>49</v>
      </c>
      <c r="P15" s="95">
        <v>74</v>
      </c>
      <c r="Q15" s="95">
        <f>Q16+Q17+Q18+Q19+Q20+Q21+Q22+Q23+Q24+Q25+Q26+Q27+Q28+Q29+Q30+Q31+Q32+Q33+Q34+Q35+Q36+Q37+Q38+Q39+Q40+Q41+Q42+Q43+Q44+Q45+Q46</f>
        <v>82</v>
      </c>
      <c r="R15" s="95"/>
    </row>
    <row r="16" spans="1:20" s="180" customFormat="1" ht="15" hidden="1" customHeight="1" outlineLevel="1" x14ac:dyDescent="0.25">
      <c r="A16" s="212">
        <v>1</v>
      </c>
      <c r="B16" s="213" t="s">
        <v>1168</v>
      </c>
      <c r="C16" s="95">
        <v>569</v>
      </c>
      <c r="D16" s="95">
        <v>562</v>
      </c>
      <c r="E16" s="95">
        <v>6</v>
      </c>
      <c r="F16" s="95">
        <v>1</v>
      </c>
      <c r="G16" s="95"/>
      <c r="H16" s="95">
        <v>3</v>
      </c>
      <c r="I16" s="95">
        <v>4</v>
      </c>
      <c r="J16" s="95">
        <v>1</v>
      </c>
      <c r="K16" s="95"/>
      <c r="L16" s="95">
        <v>550</v>
      </c>
      <c r="M16" s="95">
        <v>3</v>
      </c>
      <c r="N16" s="95">
        <v>1</v>
      </c>
      <c r="O16" s="95"/>
      <c r="P16" s="95"/>
      <c r="Q16" s="95"/>
      <c r="R16" s="95"/>
    </row>
    <row r="17" spans="1:18" s="180" customFormat="1" ht="15" hidden="1" customHeight="1" outlineLevel="1" x14ac:dyDescent="0.25">
      <c r="A17" s="212">
        <v>2</v>
      </c>
      <c r="B17" s="213" t="s">
        <v>1167</v>
      </c>
      <c r="C17" s="95">
        <v>329</v>
      </c>
      <c r="D17" s="95">
        <v>320</v>
      </c>
      <c r="E17" s="95">
        <v>9</v>
      </c>
      <c r="F17" s="95"/>
      <c r="G17" s="95"/>
      <c r="H17" s="95">
        <v>1</v>
      </c>
      <c r="I17" s="95">
        <v>6</v>
      </c>
      <c r="J17" s="95"/>
      <c r="K17" s="95"/>
      <c r="L17" s="95">
        <v>298</v>
      </c>
      <c r="M17" s="95">
        <v>1</v>
      </c>
      <c r="N17" s="95"/>
      <c r="O17" s="95"/>
      <c r="P17" s="95"/>
      <c r="Q17" s="95"/>
      <c r="R17" s="95"/>
    </row>
    <row r="18" spans="1:18" s="180" customFormat="1" ht="15" hidden="1" customHeight="1" outlineLevel="1" x14ac:dyDescent="0.25">
      <c r="A18" s="212">
        <v>3</v>
      </c>
      <c r="B18" s="213" t="s">
        <v>1166</v>
      </c>
      <c r="C18" s="95">
        <v>335</v>
      </c>
      <c r="D18" s="95">
        <v>277</v>
      </c>
      <c r="E18" s="95">
        <v>58</v>
      </c>
      <c r="F18" s="95"/>
      <c r="G18" s="95"/>
      <c r="H18" s="95">
        <v>1</v>
      </c>
      <c r="I18" s="95">
        <v>39</v>
      </c>
      <c r="J18" s="95"/>
      <c r="K18" s="95"/>
      <c r="L18" s="95">
        <v>250</v>
      </c>
      <c r="M18" s="95">
        <v>58</v>
      </c>
      <c r="N18" s="95"/>
      <c r="O18" s="95"/>
      <c r="P18" s="95"/>
      <c r="Q18" s="95"/>
      <c r="R18" s="95"/>
    </row>
    <row r="19" spans="1:18" s="180" customFormat="1" ht="15" hidden="1" customHeight="1" outlineLevel="1" x14ac:dyDescent="0.25">
      <c r="A19" s="212">
        <v>4</v>
      </c>
      <c r="B19" s="213" t="s">
        <v>1165</v>
      </c>
      <c r="C19" s="95">
        <v>351</v>
      </c>
      <c r="D19" s="95">
        <v>325</v>
      </c>
      <c r="E19" s="95">
        <v>25</v>
      </c>
      <c r="F19" s="95">
        <v>1</v>
      </c>
      <c r="G19" s="95"/>
      <c r="H19" s="95">
        <v>4</v>
      </c>
      <c r="I19" s="95">
        <v>25</v>
      </c>
      <c r="J19" s="95"/>
      <c r="K19" s="95"/>
      <c r="L19" s="95">
        <v>315</v>
      </c>
      <c r="M19" s="95"/>
      <c r="N19" s="95"/>
      <c r="O19" s="95">
        <v>1</v>
      </c>
      <c r="P19" s="95"/>
      <c r="Q19" s="95"/>
      <c r="R19" s="95"/>
    </row>
    <row r="20" spans="1:18" s="180" customFormat="1" ht="15" hidden="1" customHeight="1" outlineLevel="1" x14ac:dyDescent="0.25">
      <c r="A20" s="212">
        <v>5</v>
      </c>
      <c r="B20" s="213" t="s">
        <v>1164</v>
      </c>
      <c r="C20" s="95">
        <v>562</v>
      </c>
      <c r="D20" s="95">
        <v>560</v>
      </c>
      <c r="E20" s="95">
        <v>1</v>
      </c>
      <c r="F20" s="95">
        <v>1</v>
      </c>
      <c r="G20" s="95"/>
      <c r="H20" s="95">
        <v>14</v>
      </c>
      <c r="I20" s="95">
        <v>13</v>
      </c>
      <c r="J20" s="95"/>
      <c r="K20" s="95"/>
      <c r="L20" s="95">
        <v>559</v>
      </c>
      <c r="M20" s="95"/>
      <c r="N20" s="95"/>
      <c r="O20" s="95"/>
      <c r="P20" s="95">
        <v>1</v>
      </c>
      <c r="Q20" s="95"/>
      <c r="R20" s="95"/>
    </row>
    <row r="21" spans="1:18" s="180" customFormat="1" ht="15" hidden="1" customHeight="1" outlineLevel="1" x14ac:dyDescent="0.25">
      <c r="A21" s="212">
        <v>6</v>
      </c>
      <c r="B21" s="213" t="s">
        <v>1163</v>
      </c>
      <c r="C21" s="95">
        <v>283</v>
      </c>
      <c r="D21" s="95">
        <v>218</v>
      </c>
      <c r="E21" s="95">
        <v>59</v>
      </c>
      <c r="F21" s="95">
        <v>6</v>
      </c>
      <c r="G21" s="95"/>
      <c r="H21" s="95">
        <v>20</v>
      </c>
      <c r="I21" s="95">
        <v>49</v>
      </c>
      <c r="J21" s="95">
        <v>4</v>
      </c>
      <c r="K21" s="95"/>
      <c r="L21" s="95">
        <v>179</v>
      </c>
      <c r="M21" s="95">
        <v>50</v>
      </c>
      <c r="N21" s="95">
        <v>9</v>
      </c>
      <c r="O21" s="95"/>
      <c r="P21" s="95"/>
      <c r="Q21" s="95"/>
      <c r="R21" s="95"/>
    </row>
    <row r="22" spans="1:18" s="180" customFormat="1" ht="15" hidden="1" customHeight="1" outlineLevel="1" x14ac:dyDescent="0.25">
      <c r="A22" s="212">
        <v>7</v>
      </c>
      <c r="B22" s="213" t="s">
        <v>1162</v>
      </c>
      <c r="C22" s="95">
        <v>276</v>
      </c>
      <c r="D22" s="95">
        <v>254</v>
      </c>
      <c r="E22" s="95">
        <v>22</v>
      </c>
      <c r="F22" s="95"/>
      <c r="G22" s="95"/>
      <c r="H22" s="95">
        <v>3</v>
      </c>
      <c r="I22" s="95">
        <v>15</v>
      </c>
      <c r="J22" s="95"/>
      <c r="K22" s="95"/>
      <c r="L22" s="95">
        <v>230</v>
      </c>
      <c r="M22" s="95">
        <v>7</v>
      </c>
      <c r="N22" s="95"/>
      <c r="O22" s="95"/>
      <c r="P22" s="95"/>
      <c r="Q22" s="95"/>
      <c r="R22" s="95"/>
    </row>
    <row r="23" spans="1:18" s="180" customFormat="1" ht="15" hidden="1" customHeight="1" outlineLevel="1" x14ac:dyDescent="0.25">
      <c r="A23" s="212">
        <v>8</v>
      </c>
      <c r="B23" s="213" t="s">
        <v>1161</v>
      </c>
      <c r="C23" s="95">
        <v>571</v>
      </c>
      <c r="D23" s="95">
        <v>560</v>
      </c>
      <c r="E23" s="95">
        <v>10</v>
      </c>
      <c r="F23" s="95">
        <v>1</v>
      </c>
      <c r="G23" s="95"/>
      <c r="H23" s="95"/>
      <c r="I23" s="95">
        <v>2</v>
      </c>
      <c r="J23" s="95"/>
      <c r="K23" s="95"/>
      <c r="L23" s="95">
        <v>530</v>
      </c>
      <c r="M23" s="95">
        <v>10</v>
      </c>
      <c r="N23" s="95">
        <v>1</v>
      </c>
      <c r="O23" s="95"/>
      <c r="P23" s="95"/>
      <c r="Q23" s="95"/>
      <c r="R23" s="95"/>
    </row>
    <row r="24" spans="1:18" s="180" customFormat="1" ht="15" hidden="1" customHeight="1" outlineLevel="1" x14ac:dyDescent="0.25">
      <c r="A24" s="212">
        <v>9</v>
      </c>
      <c r="B24" s="213" t="s">
        <v>1160</v>
      </c>
      <c r="C24" s="95">
        <v>375</v>
      </c>
      <c r="D24" s="95">
        <v>370</v>
      </c>
      <c r="E24" s="95">
        <v>4</v>
      </c>
      <c r="F24" s="95"/>
      <c r="G24" s="95">
        <v>1</v>
      </c>
      <c r="H24" s="95">
        <v>5</v>
      </c>
      <c r="I24" s="95">
        <v>4</v>
      </c>
      <c r="J24" s="95"/>
      <c r="K24" s="95">
        <v>1</v>
      </c>
      <c r="L24" s="95">
        <v>320</v>
      </c>
      <c r="M24" s="95">
        <v>4</v>
      </c>
      <c r="N24" s="95"/>
      <c r="O24" s="95">
        <v>1</v>
      </c>
      <c r="P24" s="95">
        <v>4</v>
      </c>
      <c r="Q24" s="95">
        <v>1</v>
      </c>
      <c r="R24" s="95"/>
    </row>
    <row r="25" spans="1:18" s="180" customFormat="1" ht="15" hidden="1" customHeight="1" outlineLevel="1" x14ac:dyDescent="0.25">
      <c r="A25" s="212">
        <v>10</v>
      </c>
      <c r="B25" s="213" t="s">
        <v>1159</v>
      </c>
      <c r="C25" s="95">
        <v>356</v>
      </c>
      <c r="D25" s="95">
        <v>304</v>
      </c>
      <c r="E25" s="95">
        <v>43</v>
      </c>
      <c r="F25" s="95">
        <v>4</v>
      </c>
      <c r="G25" s="95">
        <v>5</v>
      </c>
      <c r="H25" s="95"/>
      <c r="I25" s="95">
        <v>26</v>
      </c>
      <c r="J25" s="95">
        <v>3</v>
      </c>
      <c r="K25" s="95">
        <v>4</v>
      </c>
      <c r="L25" s="95">
        <v>250</v>
      </c>
      <c r="M25" s="95">
        <v>6</v>
      </c>
      <c r="N25" s="95"/>
      <c r="O25" s="95"/>
      <c r="P25" s="95">
        <v>4</v>
      </c>
      <c r="Q25" s="95">
        <v>4</v>
      </c>
      <c r="R25" s="95"/>
    </row>
    <row r="26" spans="1:18" s="180" customFormat="1" ht="15" hidden="1" customHeight="1" outlineLevel="1" x14ac:dyDescent="0.25">
      <c r="A26" s="212">
        <v>11</v>
      </c>
      <c r="B26" s="213" t="s">
        <v>1158</v>
      </c>
      <c r="C26" s="95">
        <v>198</v>
      </c>
      <c r="D26" s="95">
        <v>180</v>
      </c>
      <c r="E26" s="95">
        <v>14</v>
      </c>
      <c r="F26" s="95">
        <v>4</v>
      </c>
      <c r="G26" s="95"/>
      <c r="H26" s="95">
        <v>30</v>
      </c>
      <c r="I26" s="95">
        <v>14</v>
      </c>
      <c r="J26" s="95">
        <v>4</v>
      </c>
      <c r="K26" s="95">
        <v>0</v>
      </c>
      <c r="L26" s="95">
        <v>160</v>
      </c>
      <c r="M26" s="95">
        <v>14</v>
      </c>
      <c r="N26" s="95">
        <v>4</v>
      </c>
      <c r="O26" s="95"/>
      <c r="P26" s="95">
        <v>4</v>
      </c>
      <c r="Q26" s="95"/>
      <c r="R26" s="95"/>
    </row>
    <row r="27" spans="1:18" s="180" customFormat="1" ht="15" hidden="1" customHeight="1" outlineLevel="1" x14ac:dyDescent="0.25">
      <c r="A27" s="212">
        <v>12</v>
      </c>
      <c r="B27" s="213" t="s">
        <v>1157</v>
      </c>
      <c r="C27" s="95">
        <v>55</v>
      </c>
      <c r="D27" s="95">
        <v>42</v>
      </c>
      <c r="E27" s="95">
        <v>13</v>
      </c>
      <c r="F27" s="95"/>
      <c r="G27" s="95"/>
      <c r="H27" s="95">
        <v>1</v>
      </c>
      <c r="I27" s="95">
        <v>10</v>
      </c>
      <c r="J27" s="95"/>
      <c r="K27" s="95"/>
      <c r="L27" s="95">
        <v>42</v>
      </c>
      <c r="M27" s="95"/>
      <c r="N27" s="95"/>
      <c r="O27" s="95"/>
      <c r="P27" s="95"/>
      <c r="Q27" s="95"/>
      <c r="R27" s="95"/>
    </row>
    <row r="28" spans="1:18" s="180" customFormat="1" ht="15" hidden="1" customHeight="1" outlineLevel="1" x14ac:dyDescent="0.25">
      <c r="A28" s="212">
        <v>13</v>
      </c>
      <c r="B28" s="213" t="s">
        <v>1156</v>
      </c>
      <c r="C28" s="95">
        <v>313</v>
      </c>
      <c r="D28" s="95">
        <v>30</v>
      </c>
      <c r="E28" s="95">
        <v>210</v>
      </c>
      <c r="F28" s="95">
        <v>45</v>
      </c>
      <c r="G28" s="95">
        <v>28</v>
      </c>
      <c r="H28" s="95">
        <v>18</v>
      </c>
      <c r="I28" s="95">
        <v>210</v>
      </c>
      <c r="J28" s="95">
        <v>45</v>
      </c>
      <c r="K28" s="95">
        <v>27</v>
      </c>
      <c r="L28" s="95">
        <v>25</v>
      </c>
      <c r="M28" s="95">
        <v>205</v>
      </c>
      <c r="N28" s="95">
        <v>45</v>
      </c>
      <c r="O28" s="95">
        <v>28</v>
      </c>
      <c r="P28" s="95">
        <v>30</v>
      </c>
      <c r="Q28" s="95"/>
      <c r="R28" s="95"/>
    </row>
    <row r="29" spans="1:18" s="180" customFormat="1" ht="15" hidden="1" customHeight="1" outlineLevel="1" x14ac:dyDescent="0.25">
      <c r="A29" s="212">
        <v>14</v>
      </c>
      <c r="B29" s="213" t="s">
        <v>1155</v>
      </c>
      <c r="C29" s="95">
        <v>230</v>
      </c>
      <c r="D29" s="95">
        <v>210</v>
      </c>
      <c r="E29" s="95">
        <v>20</v>
      </c>
      <c r="F29" s="95"/>
      <c r="G29" s="95"/>
      <c r="H29" s="95">
        <v>10</v>
      </c>
      <c r="I29" s="95">
        <v>17</v>
      </c>
      <c r="J29" s="95"/>
      <c r="K29" s="95"/>
      <c r="L29" s="95">
        <v>200</v>
      </c>
      <c r="M29" s="95">
        <v>3</v>
      </c>
      <c r="N29" s="95"/>
      <c r="O29" s="95"/>
      <c r="P29" s="95"/>
      <c r="Q29" s="95"/>
      <c r="R29" s="95"/>
    </row>
    <row r="30" spans="1:18" s="180" customFormat="1" ht="15" hidden="1" customHeight="1" outlineLevel="1" x14ac:dyDescent="0.25">
      <c r="A30" s="212">
        <v>15</v>
      </c>
      <c r="B30" s="213" t="s">
        <v>1154</v>
      </c>
      <c r="C30" s="95">
        <v>495</v>
      </c>
      <c r="D30" s="95">
        <v>343</v>
      </c>
      <c r="E30" s="95">
        <v>152</v>
      </c>
      <c r="F30" s="95"/>
      <c r="G30" s="95"/>
      <c r="H30" s="95">
        <v>343</v>
      </c>
      <c r="I30" s="95">
        <v>152</v>
      </c>
      <c r="J30" s="95">
        <v>0</v>
      </c>
      <c r="K30" s="95">
        <v>4</v>
      </c>
      <c r="L30" s="95">
        <v>320</v>
      </c>
      <c r="M30" s="95">
        <v>142</v>
      </c>
      <c r="N30" s="95"/>
      <c r="O30" s="95"/>
      <c r="P30" s="95" t="s">
        <v>284</v>
      </c>
      <c r="Q30" s="95"/>
      <c r="R30" s="95"/>
    </row>
    <row r="31" spans="1:18" s="180" customFormat="1" ht="15" hidden="1" customHeight="1" outlineLevel="1" x14ac:dyDescent="0.25">
      <c r="A31" s="212">
        <v>16</v>
      </c>
      <c r="B31" s="213" t="s">
        <v>1153</v>
      </c>
      <c r="C31" s="95">
        <v>700</v>
      </c>
      <c r="D31" s="95">
        <v>579</v>
      </c>
      <c r="E31" s="95">
        <v>102</v>
      </c>
      <c r="F31" s="95">
        <v>16</v>
      </c>
      <c r="G31" s="95">
        <v>3</v>
      </c>
      <c r="H31" s="95">
        <v>540</v>
      </c>
      <c r="I31" s="95">
        <v>100</v>
      </c>
      <c r="J31" s="95">
        <v>14</v>
      </c>
      <c r="K31" s="95">
        <v>3</v>
      </c>
      <c r="L31" s="95">
        <v>536</v>
      </c>
      <c r="M31" s="95">
        <v>80</v>
      </c>
      <c r="N31" s="95">
        <v>13</v>
      </c>
      <c r="O31" s="95">
        <v>3</v>
      </c>
      <c r="P31" s="95">
        <v>16</v>
      </c>
      <c r="Q31" s="95">
        <v>3</v>
      </c>
      <c r="R31" s="95"/>
    </row>
    <row r="32" spans="1:18" s="180" customFormat="1" ht="15" hidden="1" customHeight="1" outlineLevel="1" x14ac:dyDescent="0.25">
      <c r="A32" s="212">
        <v>17</v>
      </c>
      <c r="B32" s="213" t="s">
        <v>1152</v>
      </c>
      <c r="C32" s="95">
        <v>334</v>
      </c>
      <c r="D32" s="95">
        <v>323</v>
      </c>
      <c r="E32" s="95">
        <v>8</v>
      </c>
      <c r="F32" s="95">
        <v>3</v>
      </c>
      <c r="G32" s="95"/>
      <c r="H32" s="95"/>
      <c r="I32" s="95">
        <v>5</v>
      </c>
      <c r="J32" s="95">
        <v>1</v>
      </c>
      <c r="K32" s="95"/>
      <c r="L32" s="95">
        <v>268</v>
      </c>
      <c r="M32" s="95">
        <v>8</v>
      </c>
      <c r="N32" s="95">
        <v>3</v>
      </c>
      <c r="O32" s="95"/>
      <c r="P32" s="95"/>
      <c r="Q32" s="95"/>
      <c r="R32" s="95"/>
    </row>
    <row r="33" spans="1:18" s="180" customFormat="1" ht="15" hidden="1" customHeight="1" outlineLevel="1" x14ac:dyDescent="0.25">
      <c r="A33" s="212">
        <v>18</v>
      </c>
      <c r="B33" s="213" t="s">
        <v>1151</v>
      </c>
      <c r="C33" s="95">
        <v>276</v>
      </c>
      <c r="D33" s="95">
        <v>268</v>
      </c>
      <c r="E33" s="95">
        <v>7</v>
      </c>
      <c r="F33" s="95">
        <v>1</v>
      </c>
      <c r="G33" s="95"/>
      <c r="H33" s="95">
        <v>68</v>
      </c>
      <c r="I33" s="95">
        <v>7</v>
      </c>
      <c r="J33" s="95">
        <v>1</v>
      </c>
      <c r="K33" s="95"/>
      <c r="L33" s="95">
        <v>250</v>
      </c>
      <c r="M33" s="95">
        <v>7</v>
      </c>
      <c r="N33" s="95">
        <v>1</v>
      </c>
      <c r="O33" s="95"/>
      <c r="P33" s="95">
        <v>1</v>
      </c>
      <c r="Q33" s="95"/>
      <c r="R33" s="95"/>
    </row>
    <row r="34" spans="1:18" s="180" customFormat="1" ht="15" hidden="1" customHeight="1" outlineLevel="1" x14ac:dyDescent="0.25">
      <c r="A34" s="212">
        <v>19</v>
      </c>
      <c r="B34" s="213" t="s">
        <v>1150</v>
      </c>
      <c r="C34" s="95">
        <v>299</v>
      </c>
      <c r="D34" s="95">
        <v>238</v>
      </c>
      <c r="E34" s="95">
        <v>54</v>
      </c>
      <c r="F34" s="95">
        <v>7</v>
      </c>
      <c r="G34" s="95"/>
      <c r="H34" s="95"/>
      <c r="I34" s="95">
        <v>38</v>
      </c>
      <c r="J34" s="95">
        <v>7</v>
      </c>
      <c r="K34" s="95"/>
      <c r="L34" s="95">
        <v>200</v>
      </c>
      <c r="M34" s="95"/>
      <c r="N34" s="95"/>
      <c r="O34" s="95"/>
      <c r="P34" s="95"/>
      <c r="Q34" s="95"/>
      <c r="R34" s="95"/>
    </row>
    <row r="35" spans="1:18" s="180" customFormat="1" ht="15" hidden="1" customHeight="1" outlineLevel="1" x14ac:dyDescent="0.25">
      <c r="A35" s="212">
        <v>20</v>
      </c>
      <c r="B35" s="213" t="s">
        <v>1149</v>
      </c>
      <c r="C35" s="95">
        <v>472</v>
      </c>
      <c r="D35" s="95">
        <v>450</v>
      </c>
      <c r="E35" s="95">
        <v>22</v>
      </c>
      <c r="F35" s="95"/>
      <c r="G35" s="95"/>
      <c r="H35" s="95">
        <v>20</v>
      </c>
      <c r="I35" s="95"/>
      <c r="J35" s="95"/>
      <c r="K35" s="95"/>
      <c r="L35" s="95">
        <v>420</v>
      </c>
      <c r="M35" s="95">
        <v>22</v>
      </c>
      <c r="N35" s="95"/>
      <c r="O35" s="95"/>
      <c r="P35" s="95"/>
      <c r="Q35" s="95"/>
      <c r="R35" s="95"/>
    </row>
    <row r="36" spans="1:18" s="180" customFormat="1" ht="15" hidden="1" customHeight="1" outlineLevel="1" x14ac:dyDescent="0.25">
      <c r="A36" s="212">
        <v>21</v>
      </c>
      <c r="B36" s="213" t="s">
        <v>1148</v>
      </c>
      <c r="C36" s="95">
        <v>326</v>
      </c>
      <c r="D36" s="95">
        <v>263</v>
      </c>
      <c r="E36" s="95">
        <v>28</v>
      </c>
      <c r="F36" s="95">
        <v>33</v>
      </c>
      <c r="G36" s="95">
        <v>2</v>
      </c>
      <c r="H36" s="95"/>
      <c r="I36" s="95">
        <v>17</v>
      </c>
      <c r="J36" s="95">
        <v>28</v>
      </c>
      <c r="K36" s="95">
        <v>1</v>
      </c>
      <c r="L36" s="95">
        <v>189</v>
      </c>
      <c r="M36" s="95">
        <v>28</v>
      </c>
      <c r="N36" s="95">
        <v>33</v>
      </c>
      <c r="O36" s="95">
        <v>2</v>
      </c>
      <c r="P36" s="95">
        <v>0</v>
      </c>
      <c r="Q36" s="95">
        <v>2</v>
      </c>
      <c r="R36" s="95"/>
    </row>
    <row r="37" spans="1:18" s="180" customFormat="1" ht="15" hidden="1" customHeight="1" outlineLevel="1" x14ac:dyDescent="0.25">
      <c r="A37" s="212">
        <v>22</v>
      </c>
      <c r="B37" s="213" t="s">
        <v>1147</v>
      </c>
      <c r="C37" s="95">
        <v>516</v>
      </c>
      <c r="D37" s="95">
        <v>500</v>
      </c>
      <c r="E37" s="95">
        <v>14</v>
      </c>
      <c r="F37" s="95">
        <v>2</v>
      </c>
      <c r="G37" s="95"/>
      <c r="H37" s="95">
        <v>3</v>
      </c>
      <c r="I37" s="95">
        <v>7</v>
      </c>
      <c r="J37" s="95">
        <v>1</v>
      </c>
      <c r="K37" s="95"/>
      <c r="L37" s="95">
        <v>456</v>
      </c>
      <c r="M37" s="95">
        <v>7</v>
      </c>
      <c r="N37" s="95">
        <v>1</v>
      </c>
      <c r="O37" s="95"/>
      <c r="P37" s="95"/>
      <c r="Q37" s="95"/>
      <c r="R37" s="95"/>
    </row>
    <row r="38" spans="1:18" s="180" customFormat="1" ht="15" hidden="1" customHeight="1" outlineLevel="1" x14ac:dyDescent="0.25">
      <c r="A38" s="212">
        <v>23</v>
      </c>
      <c r="B38" s="213" t="s">
        <v>1146</v>
      </c>
      <c r="C38" s="95">
        <v>432</v>
      </c>
      <c r="D38" s="95">
        <v>425</v>
      </c>
      <c r="E38" s="95">
        <v>7</v>
      </c>
      <c r="F38" s="95"/>
      <c r="G38" s="95"/>
      <c r="H38" s="95">
        <v>30</v>
      </c>
      <c r="I38" s="95">
        <v>120</v>
      </c>
      <c r="J38" s="95">
        <v>15</v>
      </c>
      <c r="K38" s="95">
        <v>1</v>
      </c>
      <c r="L38" s="95">
        <v>400</v>
      </c>
      <c r="M38" s="95">
        <v>7</v>
      </c>
      <c r="N38" s="95">
        <v>2</v>
      </c>
      <c r="O38" s="95">
        <v>1</v>
      </c>
      <c r="P38" s="95">
        <v>5</v>
      </c>
      <c r="Q38" s="95">
        <v>1</v>
      </c>
      <c r="R38" s="95"/>
    </row>
    <row r="39" spans="1:18" s="180" customFormat="1" ht="15" hidden="1" customHeight="1" outlineLevel="1" x14ac:dyDescent="0.25">
      <c r="A39" s="212">
        <v>24</v>
      </c>
      <c r="B39" s="213" t="s">
        <v>1145</v>
      </c>
      <c r="C39" s="95">
        <v>534</v>
      </c>
      <c r="D39" s="95">
        <v>423</v>
      </c>
      <c r="E39" s="95">
        <v>94</v>
      </c>
      <c r="F39" s="95">
        <v>14</v>
      </c>
      <c r="G39" s="95">
        <v>3</v>
      </c>
      <c r="H39" s="95">
        <v>27</v>
      </c>
      <c r="I39" s="95">
        <v>44</v>
      </c>
      <c r="J39" s="95">
        <v>14</v>
      </c>
      <c r="K39" s="95">
        <v>3</v>
      </c>
      <c r="L39" s="95">
        <v>356</v>
      </c>
      <c r="M39" s="95">
        <v>40</v>
      </c>
      <c r="N39" s="95">
        <v>14</v>
      </c>
      <c r="O39" s="95">
        <v>3</v>
      </c>
      <c r="P39" s="95"/>
      <c r="Q39" s="95"/>
      <c r="R39" s="95"/>
    </row>
    <row r="40" spans="1:18" s="180" customFormat="1" ht="15" hidden="1" customHeight="1" outlineLevel="1" x14ac:dyDescent="0.25">
      <c r="A40" s="212">
        <v>25</v>
      </c>
      <c r="B40" s="213" t="s">
        <v>1144</v>
      </c>
      <c r="C40" s="95">
        <v>550</v>
      </c>
      <c r="D40" s="95">
        <v>530</v>
      </c>
      <c r="E40" s="95">
        <v>20</v>
      </c>
      <c r="F40" s="95"/>
      <c r="G40" s="95"/>
      <c r="H40" s="95">
        <v>2</v>
      </c>
      <c r="I40" s="95">
        <v>20</v>
      </c>
      <c r="J40" s="95"/>
      <c r="K40" s="95"/>
      <c r="L40" s="95">
        <v>489</v>
      </c>
      <c r="M40" s="95">
        <v>20</v>
      </c>
      <c r="N40" s="95"/>
      <c r="O40" s="95"/>
      <c r="P40" s="95"/>
      <c r="Q40" s="95"/>
      <c r="R40" s="95"/>
    </row>
    <row r="41" spans="1:18" s="180" customFormat="1" ht="15" hidden="1" customHeight="1" outlineLevel="1" x14ac:dyDescent="0.25">
      <c r="A41" s="212">
        <v>26</v>
      </c>
      <c r="B41" s="213" t="s">
        <v>1143</v>
      </c>
      <c r="C41" s="95">
        <v>291</v>
      </c>
      <c r="D41" s="95">
        <v>115</v>
      </c>
      <c r="E41" s="95">
        <v>169</v>
      </c>
      <c r="F41" s="95">
        <v>7</v>
      </c>
      <c r="G41" s="95"/>
      <c r="H41" s="95">
        <v>59</v>
      </c>
      <c r="I41" s="95">
        <v>158</v>
      </c>
      <c r="J41" s="95">
        <v>3</v>
      </c>
      <c r="K41" s="95"/>
      <c r="L41" s="95">
        <v>95</v>
      </c>
      <c r="M41" s="95">
        <v>128</v>
      </c>
      <c r="N41" s="95">
        <v>7</v>
      </c>
      <c r="O41" s="95"/>
      <c r="P41" s="95">
        <v>7</v>
      </c>
      <c r="Q41" s="95"/>
      <c r="R41" s="95"/>
    </row>
    <row r="42" spans="1:18" s="180" customFormat="1" ht="15" hidden="1" customHeight="1" outlineLevel="1" x14ac:dyDescent="0.25">
      <c r="A42" s="212">
        <v>27</v>
      </c>
      <c r="B42" s="213" t="s">
        <v>1048</v>
      </c>
      <c r="C42" s="95">
        <v>500</v>
      </c>
      <c r="D42" s="95">
        <v>475</v>
      </c>
      <c r="E42" s="95">
        <v>25</v>
      </c>
      <c r="F42" s="95">
        <v>0</v>
      </c>
      <c r="G42" s="95"/>
      <c r="H42" s="95">
        <v>15</v>
      </c>
      <c r="I42" s="95">
        <v>6</v>
      </c>
      <c r="J42" s="95">
        <v>0</v>
      </c>
      <c r="K42" s="95"/>
      <c r="L42" s="95">
        <v>452</v>
      </c>
      <c r="M42" s="95">
        <v>25</v>
      </c>
      <c r="N42" s="95">
        <v>0</v>
      </c>
      <c r="O42" s="95"/>
      <c r="P42" s="95"/>
      <c r="Q42" s="95"/>
      <c r="R42" s="95"/>
    </row>
    <row r="43" spans="1:18" s="180" customFormat="1" ht="15" hidden="1" customHeight="1" outlineLevel="1" x14ac:dyDescent="0.25">
      <c r="A43" s="212">
        <v>28</v>
      </c>
      <c r="B43" s="213" t="s">
        <v>1142</v>
      </c>
      <c r="C43" s="95">
        <v>733</v>
      </c>
      <c r="D43" s="95">
        <v>711</v>
      </c>
      <c r="E43" s="95">
        <v>18</v>
      </c>
      <c r="F43" s="95">
        <v>4</v>
      </c>
      <c r="G43" s="95"/>
      <c r="H43" s="95">
        <v>12</v>
      </c>
      <c r="I43" s="95">
        <v>8</v>
      </c>
      <c r="J43" s="95"/>
      <c r="K43" s="95"/>
      <c r="L43" s="95">
        <v>711</v>
      </c>
      <c r="M43" s="95">
        <v>18</v>
      </c>
      <c r="N43" s="95">
        <v>4</v>
      </c>
      <c r="O43" s="95"/>
      <c r="P43" s="95"/>
      <c r="Q43" s="95"/>
      <c r="R43" s="95"/>
    </row>
    <row r="44" spans="1:18" s="180" customFormat="1" ht="15" hidden="1" customHeight="1" outlineLevel="1" x14ac:dyDescent="0.25">
      <c r="A44" s="212">
        <v>29</v>
      </c>
      <c r="B44" s="213" t="s">
        <v>1141</v>
      </c>
      <c r="C44" s="95">
        <v>198</v>
      </c>
      <c r="D44" s="95">
        <v>102</v>
      </c>
      <c r="E44" s="95">
        <v>10</v>
      </c>
      <c r="F44" s="95">
        <v>71</v>
      </c>
      <c r="G44" s="95">
        <v>15</v>
      </c>
      <c r="H44" s="95">
        <v>6</v>
      </c>
      <c r="I44" s="95">
        <v>3</v>
      </c>
      <c r="J44" s="95">
        <v>27</v>
      </c>
      <c r="K44" s="95">
        <v>10</v>
      </c>
      <c r="L44" s="95">
        <v>95</v>
      </c>
      <c r="M44" s="95">
        <v>6</v>
      </c>
      <c r="N44" s="95">
        <v>40</v>
      </c>
      <c r="O44" s="95">
        <v>10</v>
      </c>
      <c r="P44" s="95">
        <v>2</v>
      </c>
      <c r="Q44" s="95">
        <v>71</v>
      </c>
      <c r="R44" s="95"/>
    </row>
    <row r="45" spans="1:18" s="180" customFormat="1" ht="15" hidden="1" customHeight="1" outlineLevel="1" x14ac:dyDescent="0.25">
      <c r="A45" s="212">
        <v>30</v>
      </c>
      <c r="B45" s="213" t="s">
        <v>1140</v>
      </c>
      <c r="C45" s="95">
        <v>72</v>
      </c>
      <c r="D45" s="95">
        <v>47</v>
      </c>
      <c r="E45" s="95">
        <v>21</v>
      </c>
      <c r="F45" s="95">
        <v>4</v>
      </c>
      <c r="G45" s="95"/>
      <c r="H45" s="95">
        <v>0</v>
      </c>
      <c r="I45" s="95">
        <v>13</v>
      </c>
      <c r="J45" s="95">
        <v>3</v>
      </c>
      <c r="K45" s="95"/>
      <c r="L45" s="95">
        <v>40</v>
      </c>
      <c r="M45" s="95">
        <v>21</v>
      </c>
      <c r="N45" s="95">
        <v>4</v>
      </c>
      <c r="O45" s="95"/>
      <c r="P45" s="95"/>
      <c r="Q45" s="95"/>
      <c r="R45" s="95"/>
    </row>
    <row r="46" spans="1:18" s="180" customFormat="1" ht="15" hidden="1" customHeight="1" outlineLevel="1" x14ac:dyDescent="0.25">
      <c r="A46" s="212">
        <v>31</v>
      </c>
      <c r="B46" s="213" t="s">
        <v>1139</v>
      </c>
      <c r="C46" s="95">
        <v>458</v>
      </c>
      <c r="D46" s="95">
        <v>456</v>
      </c>
      <c r="E46" s="95">
        <v>2</v>
      </c>
      <c r="F46" s="95">
        <v>0</v>
      </c>
      <c r="G46" s="95">
        <v>0</v>
      </c>
      <c r="H46" s="95">
        <v>30</v>
      </c>
      <c r="I46" s="95">
        <v>2</v>
      </c>
      <c r="J46" s="95">
        <v>0</v>
      </c>
      <c r="K46" s="95">
        <v>0</v>
      </c>
      <c r="L46" s="95">
        <v>420</v>
      </c>
      <c r="M46" s="95">
        <v>2</v>
      </c>
      <c r="N46" s="95"/>
      <c r="O46" s="95"/>
      <c r="P46" s="95"/>
      <c r="Q46" s="95"/>
      <c r="R46" s="95"/>
    </row>
    <row r="47" spans="1:18" s="179" customFormat="1" ht="36.950000000000003" customHeight="1" collapsed="1" x14ac:dyDescent="0.25">
      <c r="A47" s="212" t="s">
        <v>54</v>
      </c>
      <c r="B47" s="213" t="s">
        <v>740</v>
      </c>
      <c r="C47" s="95">
        <f>C48+C61</f>
        <v>5706</v>
      </c>
      <c r="D47" s="95">
        <f t="shared" ref="D47:Q47" si="6">D48+D61</f>
        <v>5060</v>
      </c>
      <c r="E47" s="95">
        <f t="shared" si="6"/>
        <v>496</v>
      </c>
      <c r="F47" s="95">
        <f t="shared" si="6"/>
        <v>143</v>
      </c>
      <c r="G47" s="95">
        <f t="shared" si="6"/>
        <v>7</v>
      </c>
      <c r="H47" s="95">
        <f t="shared" si="6"/>
        <v>74</v>
      </c>
      <c r="I47" s="95">
        <f t="shared" si="6"/>
        <v>454</v>
      </c>
      <c r="J47" s="95">
        <f t="shared" si="6"/>
        <v>141</v>
      </c>
      <c r="K47" s="95">
        <f t="shared" si="6"/>
        <v>7</v>
      </c>
      <c r="L47" s="95">
        <f t="shared" si="6"/>
        <v>4325</v>
      </c>
      <c r="M47" s="95">
        <f t="shared" si="6"/>
        <v>48</v>
      </c>
      <c r="N47" s="95">
        <f t="shared" si="6"/>
        <v>10</v>
      </c>
      <c r="O47" s="95">
        <f t="shared" si="6"/>
        <v>0</v>
      </c>
      <c r="P47" s="95">
        <f t="shared" si="6"/>
        <v>0</v>
      </c>
      <c r="Q47" s="95">
        <f t="shared" si="6"/>
        <v>0</v>
      </c>
      <c r="R47" s="95"/>
    </row>
    <row r="48" spans="1:18" s="179" customFormat="1" ht="28.5" hidden="1" customHeight="1" outlineLevel="1" collapsed="1" x14ac:dyDescent="0.25">
      <c r="A48" s="212" t="s">
        <v>1321</v>
      </c>
      <c r="B48" s="213" t="s">
        <v>1138</v>
      </c>
      <c r="C48" s="95">
        <v>1167</v>
      </c>
      <c r="D48" s="95">
        <v>565</v>
      </c>
      <c r="E48" s="95">
        <v>454</v>
      </c>
      <c r="F48" s="95">
        <v>141</v>
      </c>
      <c r="G48" s="95">
        <v>7</v>
      </c>
      <c r="H48" s="95">
        <v>74</v>
      </c>
      <c r="I48" s="95">
        <v>454</v>
      </c>
      <c r="J48" s="95">
        <v>141</v>
      </c>
      <c r="K48" s="95">
        <v>7</v>
      </c>
      <c r="L48" s="95">
        <v>73</v>
      </c>
      <c r="M48" s="95">
        <v>6</v>
      </c>
      <c r="N48" s="95">
        <v>8</v>
      </c>
      <c r="O48" s="95">
        <v>0</v>
      </c>
      <c r="P48" s="95">
        <v>0</v>
      </c>
      <c r="Q48" s="95">
        <v>0</v>
      </c>
      <c r="R48" s="95"/>
    </row>
    <row r="49" spans="1:18" s="180" customFormat="1" ht="15" hidden="1" customHeight="1" outlineLevel="2" x14ac:dyDescent="0.25">
      <c r="A49" s="212">
        <v>1</v>
      </c>
      <c r="B49" s="213" t="s">
        <v>949</v>
      </c>
      <c r="C49" s="95">
        <v>98</v>
      </c>
      <c r="D49" s="95">
        <v>47</v>
      </c>
      <c r="E49" s="95">
        <v>33</v>
      </c>
      <c r="F49" s="95">
        <v>16</v>
      </c>
      <c r="G49" s="95">
        <v>2</v>
      </c>
      <c r="H49" s="95">
        <v>8</v>
      </c>
      <c r="I49" s="95">
        <v>33</v>
      </c>
      <c r="J49" s="95">
        <v>16</v>
      </c>
      <c r="K49" s="95">
        <v>2</v>
      </c>
      <c r="L49" s="95">
        <v>20</v>
      </c>
      <c r="M49" s="95"/>
      <c r="N49" s="95"/>
      <c r="O49" s="95"/>
      <c r="P49" s="95"/>
      <c r="Q49" s="95"/>
      <c r="R49" s="95"/>
    </row>
    <row r="50" spans="1:18" s="180" customFormat="1" ht="15" hidden="1" customHeight="1" outlineLevel="2" x14ac:dyDescent="0.25">
      <c r="A50" s="212">
        <v>2</v>
      </c>
      <c r="B50" s="213" t="s">
        <v>1136</v>
      </c>
      <c r="C50" s="95">
        <v>74</v>
      </c>
      <c r="D50" s="95">
        <v>49</v>
      </c>
      <c r="E50" s="95">
        <v>21</v>
      </c>
      <c r="F50" s="95">
        <v>3</v>
      </c>
      <c r="G50" s="95">
        <v>1</v>
      </c>
      <c r="H50" s="95">
        <v>5</v>
      </c>
      <c r="I50" s="95">
        <v>21</v>
      </c>
      <c r="J50" s="95">
        <v>3</v>
      </c>
      <c r="K50" s="95">
        <v>1</v>
      </c>
      <c r="L50" s="95"/>
      <c r="M50" s="95"/>
      <c r="N50" s="95"/>
      <c r="O50" s="95"/>
      <c r="P50" s="95"/>
      <c r="Q50" s="95"/>
      <c r="R50" s="95"/>
    </row>
    <row r="51" spans="1:18" s="180" customFormat="1" ht="15" hidden="1" customHeight="1" outlineLevel="2" x14ac:dyDescent="0.25">
      <c r="A51" s="212">
        <v>3</v>
      </c>
      <c r="B51" s="213" t="s">
        <v>946</v>
      </c>
      <c r="C51" s="95">
        <v>54</v>
      </c>
      <c r="D51" s="95">
        <v>38</v>
      </c>
      <c r="E51" s="95">
        <v>13</v>
      </c>
      <c r="F51" s="95">
        <v>3</v>
      </c>
      <c r="G51" s="95"/>
      <c r="H51" s="95">
        <v>3</v>
      </c>
      <c r="I51" s="95">
        <v>13</v>
      </c>
      <c r="J51" s="95">
        <v>3</v>
      </c>
      <c r="K51" s="95"/>
      <c r="L51" s="95"/>
      <c r="M51" s="95"/>
      <c r="N51" s="95"/>
      <c r="O51" s="95"/>
      <c r="P51" s="95"/>
      <c r="Q51" s="95"/>
      <c r="R51" s="95"/>
    </row>
    <row r="52" spans="1:18" s="180" customFormat="1" ht="15" hidden="1" customHeight="1" outlineLevel="2" x14ac:dyDescent="0.25">
      <c r="A52" s="212">
        <v>4</v>
      </c>
      <c r="B52" s="213" t="s">
        <v>1135</v>
      </c>
      <c r="C52" s="95">
        <v>180</v>
      </c>
      <c r="D52" s="95">
        <v>104</v>
      </c>
      <c r="E52" s="95">
        <v>58</v>
      </c>
      <c r="F52" s="95">
        <v>18</v>
      </c>
      <c r="G52" s="95"/>
      <c r="H52" s="95">
        <v>10</v>
      </c>
      <c r="I52" s="95">
        <v>58</v>
      </c>
      <c r="J52" s="95">
        <v>18</v>
      </c>
      <c r="K52" s="95"/>
      <c r="L52" s="95">
        <v>50</v>
      </c>
      <c r="M52" s="95"/>
      <c r="N52" s="95"/>
      <c r="O52" s="95"/>
      <c r="P52" s="95"/>
      <c r="Q52" s="95"/>
      <c r="R52" s="95"/>
    </row>
    <row r="53" spans="1:18" s="180" customFormat="1" ht="15" hidden="1" customHeight="1" outlineLevel="2" x14ac:dyDescent="0.25">
      <c r="A53" s="212">
        <v>5</v>
      </c>
      <c r="B53" s="213" t="s">
        <v>1134</v>
      </c>
      <c r="C53" s="95">
        <v>138</v>
      </c>
      <c r="D53" s="95">
        <v>46</v>
      </c>
      <c r="E53" s="95">
        <v>58</v>
      </c>
      <c r="F53" s="95">
        <v>34</v>
      </c>
      <c r="G53" s="95"/>
      <c r="H53" s="95">
        <v>7</v>
      </c>
      <c r="I53" s="95">
        <v>58</v>
      </c>
      <c r="J53" s="95">
        <v>34</v>
      </c>
      <c r="K53" s="95"/>
      <c r="L53" s="95"/>
      <c r="M53" s="95"/>
      <c r="N53" s="95"/>
      <c r="O53" s="95"/>
      <c r="P53" s="95"/>
      <c r="Q53" s="95"/>
      <c r="R53" s="95"/>
    </row>
    <row r="54" spans="1:18" s="180" customFormat="1" ht="15" hidden="1" customHeight="1" outlineLevel="2" x14ac:dyDescent="0.25">
      <c r="A54" s="212">
        <v>6</v>
      </c>
      <c r="B54" s="213" t="s">
        <v>1133</v>
      </c>
      <c r="C54" s="95">
        <v>109</v>
      </c>
      <c r="D54" s="95">
        <v>18</v>
      </c>
      <c r="E54" s="95">
        <v>83</v>
      </c>
      <c r="F54" s="95">
        <v>8</v>
      </c>
      <c r="G54" s="95"/>
      <c r="H54" s="95">
        <v>8</v>
      </c>
      <c r="I54" s="95">
        <v>83</v>
      </c>
      <c r="J54" s="95">
        <v>8</v>
      </c>
      <c r="K54" s="95"/>
      <c r="L54" s="95"/>
      <c r="M54" s="95"/>
      <c r="N54" s="95"/>
      <c r="O54" s="95"/>
      <c r="P54" s="95"/>
      <c r="Q54" s="95"/>
      <c r="R54" s="95"/>
    </row>
    <row r="55" spans="1:18" s="180" customFormat="1" ht="15" hidden="1" customHeight="1" outlineLevel="2" x14ac:dyDescent="0.25">
      <c r="A55" s="212">
        <v>7</v>
      </c>
      <c r="B55" s="213" t="s">
        <v>1132</v>
      </c>
      <c r="C55" s="95">
        <v>54</v>
      </c>
      <c r="D55" s="95">
        <v>21</v>
      </c>
      <c r="E55" s="95">
        <v>24</v>
      </c>
      <c r="F55" s="95">
        <v>9</v>
      </c>
      <c r="G55" s="95"/>
      <c r="H55" s="95">
        <v>4</v>
      </c>
      <c r="I55" s="95">
        <v>24</v>
      </c>
      <c r="J55" s="95">
        <v>9</v>
      </c>
      <c r="K55" s="95"/>
      <c r="L55" s="95"/>
      <c r="M55" s="95"/>
      <c r="N55" s="95"/>
      <c r="O55" s="95"/>
      <c r="P55" s="95"/>
      <c r="Q55" s="95"/>
      <c r="R55" s="95"/>
    </row>
    <row r="56" spans="1:18" s="180" customFormat="1" ht="15" hidden="1" customHeight="1" outlineLevel="2" x14ac:dyDescent="0.25">
      <c r="A56" s="212">
        <v>8</v>
      </c>
      <c r="B56" s="213" t="s">
        <v>1131</v>
      </c>
      <c r="C56" s="95">
        <v>88</v>
      </c>
      <c r="D56" s="95">
        <v>30</v>
      </c>
      <c r="E56" s="95">
        <v>46</v>
      </c>
      <c r="F56" s="95">
        <v>11</v>
      </c>
      <c r="G56" s="95">
        <v>1</v>
      </c>
      <c r="H56" s="95">
        <v>12</v>
      </c>
      <c r="I56" s="95">
        <v>46</v>
      </c>
      <c r="J56" s="95">
        <v>11</v>
      </c>
      <c r="K56" s="95">
        <v>1</v>
      </c>
      <c r="L56" s="95">
        <v>3</v>
      </c>
      <c r="M56" s="95"/>
      <c r="N56" s="95"/>
      <c r="O56" s="95"/>
      <c r="P56" s="95"/>
      <c r="Q56" s="95"/>
      <c r="R56" s="95"/>
    </row>
    <row r="57" spans="1:18" s="180" customFormat="1" ht="15" hidden="1" customHeight="1" outlineLevel="2" x14ac:dyDescent="0.25">
      <c r="A57" s="212">
        <v>9</v>
      </c>
      <c r="B57" s="213" t="s">
        <v>1130</v>
      </c>
      <c r="C57" s="95">
        <v>17</v>
      </c>
      <c r="D57" s="95">
        <v>3</v>
      </c>
      <c r="E57" s="95">
        <v>6</v>
      </c>
      <c r="F57" s="95">
        <v>8</v>
      </c>
      <c r="G57" s="95"/>
      <c r="H57" s="95"/>
      <c r="I57" s="95">
        <v>6</v>
      </c>
      <c r="J57" s="95">
        <v>8</v>
      </c>
      <c r="K57" s="95"/>
      <c r="L57" s="95"/>
      <c r="M57" s="95">
        <v>6</v>
      </c>
      <c r="N57" s="95">
        <v>8</v>
      </c>
      <c r="O57" s="95"/>
      <c r="P57" s="95"/>
      <c r="Q57" s="95"/>
      <c r="R57" s="95"/>
    </row>
    <row r="58" spans="1:18" s="180" customFormat="1" ht="15" hidden="1" customHeight="1" outlineLevel="2" x14ac:dyDescent="0.25">
      <c r="A58" s="212">
        <v>10</v>
      </c>
      <c r="B58" s="213" t="s">
        <v>1129</v>
      </c>
      <c r="C58" s="95">
        <v>246</v>
      </c>
      <c r="D58" s="95">
        <v>150</v>
      </c>
      <c r="E58" s="95">
        <v>77</v>
      </c>
      <c r="F58" s="95">
        <v>16</v>
      </c>
      <c r="G58" s="95">
        <v>3</v>
      </c>
      <c r="H58" s="95">
        <v>12</v>
      </c>
      <c r="I58" s="95">
        <v>77</v>
      </c>
      <c r="J58" s="95">
        <v>16</v>
      </c>
      <c r="K58" s="95">
        <v>3</v>
      </c>
      <c r="L58" s="95"/>
      <c r="M58" s="95"/>
      <c r="N58" s="95"/>
      <c r="O58" s="95"/>
      <c r="P58" s="95"/>
      <c r="Q58" s="95"/>
      <c r="R58" s="95"/>
    </row>
    <row r="59" spans="1:18" s="180" customFormat="1" ht="15" hidden="1" customHeight="1" outlineLevel="2" x14ac:dyDescent="0.25">
      <c r="A59" s="212">
        <v>11</v>
      </c>
      <c r="B59" s="213" t="s">
        <v>1128</v>
      </c>
      <c r="C59" s="95">
        <v>70</v>
      </c>
      <c r="D59" s="95">
        <v>31</v>
      </c>
      <c r="E59" s="95">
        <v>28</v>
      </c>
      <c r="F59" s="95">
        <v>11</v>
      </c>
      <c r="G59" s="95"/>
      <c r="H59" s="95">
        <v>3</v>
      </c>
      <c r="I59" s="95">
        <v>28</v>
      </c>
      <c r="J59" s="95">
        <v>11</v>
      </c>
      <c r="K59" s="95">
        <v>0</v>
      </c>
      <c r="L59" s="95"/>
      <c r="M59" s="95"/>
      <c r="N59" s="95"/>
      <c r="O59" s="95"/>
      <c r="P59" s="95"/>
      <c r="Q59" s="95"/>
      <c r="R59" s="95"/>
    </row>
    <row r="60" spans="1:18" s="180" customFormat="1" ht="15" hidden="1" customHeight="1" outlineLevel="2" x14ac:dyDescent="0.25">
      <c r="A60" s="212">
        <v>12</v>
      </c>
      <c r="B60" s="213" t="s">
        <v>1127</v>
      </c>
      <c r="C60" s="95">
        <v>39</v>
      </c>
      <c r="D60" s="95">
        <v>28</v>
      </c>
      <c r="E60" s="95">
        <v>7</v>
      </c>
      <c r="F60" s="95">
        <v>4</v>
      </c>
      <c r="G60" s="95"/>
      <c r="H60" s="95">
        <v>2</v>
      </c>
      <c r="I60" s="95">
        <v>7</v>
      </c>
      <c r="J60" s="95">
        <v>4</v>
      </c>
      <c r="K60" s="95"/>
      <c r="L60" s="95"/>
      <c r="M60" s="95"/>
      <c r="N60" s="95"/>
      <c r="O60" s="95"/>
      <c r="P60" s="95"/>
      <c r="Q60" s="95"/>
      <c r="R60" s="95"/>
    </row>
    <row r="61" spans="1:18" s="179" customFormat="1" ht="28.5" hidden="1" customHeight="1" outlineLevel="1" collapsed="1" x14ac:dyDescent="0.25">
      <c r="A61" s="212" t="s">
        <v>1322</v>
      </c>
      <c r="B61" s="213" t="s">
        <v>1137</v>
      </c>
      <c r="C61" s="95">
        <v>4539</v>
      </c>
      <c r="D61" s="95">
        <v>4495</v>
      </c>
      <c r="E61" s="95">
        <v>42</v>
      </c>
      <c r="F61" s="95">
        <v>2</v>
      </c>
      <c r="G61" s="95">
        <v>0</v>
      </c>
      <c r="H61" s="95">
        <v>0</v>
      </c>
      <c r="I61" s="95">
        <v>0</v>
      </c>
      <c r="J61" s="95">
        <v>0</v>
      </c>
      <c r="K61" s="95">
        <v>0</v>
      </c>
      <c r="L61" s="95">
        <v>4252</v>
      </c>
      <c r="M61" s="95">
        <v>42</v>
      </c>
      <c r="N61" s="95">
        <v>2</v>
      </c>
      <c r="O61" s="95">
        <v>0</v>
      </c>
      <c r="P61" s="95">
        <v>0</v>
      </c>
      <c r="Q61" s="95">
        <v>0</v>
      </c>
      <c r="R61" s="95"/>
    </row>
    <row r="62" spans="1:18" s="180" customFormat="1" ht="15" hidden="1" customHeight="1" outlineLevel="2" x14ac:dyDescent="0.25">
      <c r="A62" s="212">
        <v>1</v>
      </c>
      <c r="B62" s="213" t="s">
        <v>949</v>
      </c>
      <c r="C62" s="95">
        <v>180</v>
      </c>
      <c r="D62" s="95">
        <v>179</v>
      </c>
      <c r="E62" s="95">
        <v>1</v>
      </c>
      <c r="F62" s="95"/>
      <c r="G62" s="95"/>
      <c r="H62" s="95"/>
      <c r="I62" s="95"/>
      <c r="J62" s="95"/>
      <c r="K62" s="95"/>
      <c r="L62" s="95">
        <v>120</v>
      </c>
      <c r="M62" s="95">
        <v>1</v>
      </c>
      <c r="N62" s="95"/>
      <c r="O62" s="95"/>
      <c r="P62" s="95"/>
      <c r="Q62" s="95"/>
      <c r="R62" s="95"/>
    </row>
    <row r="63" spans="1:18" s="180" customFormat="1" ht="15" hidden="1" customHeight="1" outlineLevel="2" x14ac:dyDescent="0.25">
      <c r="A63" s="212">
        <v>2</v>
      </c>
      <c r="B63" s="213" t="s">
        <v>1136</v>
      </c>
      <c r="C63" s="95">
        <v>347</v>
      </c>
      <c r="D63" s="95">
        <v>345</v>
      </c>
      <c r="E63" s="95">
        <v>2</v>
      </c>
      <c r="F63" s="95"/>
      <c r="G63" s="95"/>
      <c r="H63" s="95"/>
      <c r="I63" s="95"/>
      <c r="J63" s="95"/>
      <c r="K63" s="95"/>
      <c r="L63" s="95">
        <v>345</v>
      </c>
      <c r="M63" s="95">
        <v>2</v>
      </c>
      <c r="N63" s="95"/>
      <c r="O63" s="95"/>
      <c r="P63" s="95"/>
      <c r="Q63" s="95"/>
      <c r="R63" s="95"/>
    </row>
    <row r="64" spans="1:18" s="180" customFormat="1" ht="15" hidden="1" customHeight="1" outlineLevel="2" x14ac:dyDescent="0.25">
      <c r="A64" s="212">
        <v>3</v>
      </c>
      <c r="B64" s="213" t="s">
        <v>946</v>
      </c>
      <c r="C64" s="95">
        <v>518</v>
      </c>
      <c r="D64" s="95">
        <v>516</v>
      </c>
      <c r="E64" s="95">
        <v>2</v>
      </c>
      <c r="F64" s="95"/>
      <c r="G64" s="95"/>
      <c r="H64" s="95"/>
      <c r="I64" s="95"/>
      <c r="J64" s="95"/>
      <c r="K64" s="95"/>
      <c r="L64" s="95">
        <v>516</v>
      </c>
      <c r="M64" s="95">
        <v>2</v>
      </c>
      <c r="N64" s="95"/>
      <c r="O64" s="95"/>
      <c r="P64" s="95"/>
      <c r="Q64" s="95"/>
      <c r="R64" s="95"/>
    </row>
    <row r="65" spans="1:18" s="180" customFormat="1" ht="15" hidden="1" customHeight="1" outlineLevel="2" x14ac:dyDescent="0.25">
      <c r="A65" s="212">
        <v>4</v>
      </c>
      <c r="B65" s="213" t="s">
        <v>1135</v>
      </c>
      <c r="C65" s="95">
        <v>1007</v>
      </c>
      <c r="D65" s="95">
        <v>1002</v>
      </c>
      <c r="E65" s="95">
        <v>5</v>
      </c>
      <c r="F65" s="95"/>
      <c r="G65" s="95"/>
      <c r="H65" s="95"/>
      <c r="I65" s="95"/>
      <c r="J65" s="95"/>
      <c r="K65" s="95"/>
      <c r="L65" s="95">
        <v>1002</v>
      </c>
      <c r="M65" s="95">
        <v>5</v>
      </c>
      <c r="N65" s="95"/>
      <c r="O65" s="95"/>
      <c r="P65" s="95"/>
      <c r="Q65" s="95"/>
      <c r="R65" s="95"/>
    </row>
    <row r="66" spans="1:18" s="180" customFormat="1" ht="15" hidden="1" customHeight="1" outlineLevel="2" x14ac:dyDescent="0.25">
      <c r="A66" s="212">
        <v>5</v>
      </c>
      <c r="B66" s="213" t="s">
        <v>1134</v>
      </c>
      <c r="C66" s="95">
        <v>545</v>
      </c>
      <c r="D66" s="95">
        <v>538</v>
      </c>
      <c r="E66" s="95">
        <v>6</v>
      </c>
      <c r="F66" s="95">
        <v>1</v>
      </c>
      <c r="G66" s="95"/>
      <c r="H66" s="95"/>
      <c r="I66" s="95"/>
      <c r="J66" s="95"/>
      <c r="K66" s="95"/>
      <c r="L66" s="95">
        <v>500</v>
      </c>
      <c r="M66" s="95">
        <v>6</v>
      </c>
      <c r="N66" s="95">
        <v>1</v>
      </c>
      <c r="O66" s="95"/>
      <c r="P66" s="95"/>
      <c r="Q66" s="95"/>
      <c r="R66" s="95"/>
    </row>
    <row r="67" spans="1:18" s="180" customFormat="1" ht="15" hidden="1" customHeight="1" outlineLevel="2" x14ac:dyDescent="0.25">
      <c r="A67" s="212">
        <v>6</v>
      </c>
      <c r="B67" s="213" t="s">
        <v>1133</v>
      </c>
      <c r="C67" s="95">
        <v>529</v>
      </c>
      <c r="D67" s="95">
        <v>525</v>
      </c>
      <c r="E67" s="95">
        <v>4</v>
      </c>
      <c r="F67" s="95"/>
      <c r="G67" s="95"/>
      <c r="H67" s="95"/>
      <c r="I67" s="95"/>
      <c r="J67" s="95"/>
      <c r="K67" s="95"/>
      <c r="L67" s="95">
        <v>500</v>
      </c>
      <c r="M67" s="95">
        <v>4</v>
      </c>
      <c r="N67" s="95"/>
      <c r="O67" s="95"/>
      <c r="P67" s="95"/>
      <c r="Q67" s="95"/>
      <c r="R67" s="95"/>
    </row>
    <row r="68" spans="1:18" s="180" customFormat="1" ht="15" hidden="1" customHeight="1" outlineLevel="2" x14ac:dyDescent="0.25">
      <c r="A68" s="212">
        <v>7</v>
      </c>
      <c r="B68" s="213" t="s">
        <v>1132</v>
      </c>
      <c r="C68" s="95">
        <v>521</v>
      </c>
      <c r="D68" s="95">
        <v>517</v>
      </c>
      <c r="E68" s="95">
        <v>4</v>
      </c>
      <c r="F68" s="95"/>
      <c r="G68" s="95"/>
      <c r="H68" s="95"/>
      <c r="I68" s="95"/>
      <c r="J68" s="95"/>
      <c r="K68" s="95"/>
      <c r="L68" s="95">
        <v>500</v>
      </c>
      <c r="M68" s="95">
        <v>4</v>
      </c>
      <c r="N68" s="95"/>
      <c r="O68" s="95"/>
      <c r="P68" s="95"/>
      <c r="Q68" s="95"/>
      <c r="R68" s="95"/>
    </row>
    <row r="69" spans="1:18" s="180" customFormat="1" ht="15" hidden="1" customHeight="1" outlineLevel="2" x14ac:dyDescent="0.25">
      <c r="A69" s="212">
        <v>8</v>
      </c>
      <c r="B69" s="213" t="s">
        <v>1131</v>
      </c>
      <c r="C69" s="95">
        <v>218</v>
      </c>
      <c r="D69" s="95">
        <v>214</v>
      </c>
      <c r="E69" s="95">
        <v>3</v>
      </c>
      <c r="F69" s="95">
        <v>1</v>
      </c>
      <c r="G69" s="95"/>
      <c r="H69" s="95"/>
      <c r="I69" s="95"/>
      <c r="J69" s="95"/>
      <c r="K69" s="95"/>
      <c r="L69" s="95">
        <v>180</v>
      </c>
      <c r="M69" s="95">
        <v>3</v>
      </c>
      <c r="N69" s="95">
        <v>1</v>
      </c>
      <c r="O69" s="95"/>
      <c r="P69" s="95"/>
      <c r="Q69" s="95"/>
      <c r="R69" s="95"/>
    </row>
    <row r="70" spans="1:18" s="180" customFormat="1" ht="15" hidden="1" customHeight="1" outlineLevel="2" x14ac:dyDescent="0.25">
      <c r="A70" s="212">
        <v>9</v>
      </c>
      <c r="B70" s="213" t="s">
        <v>1130</v>
      </c>
      <c r="C70" s="95">
        <v>85</v>
      </c>
      <c r="D70" s="95">
        <v>84</v>
      </c>
      <c r="E70" s="95">
        <v>1</v>
      </c>
      <c r="F70" s="95"/>
      <c r="G70" s="95"/>
      <c r="H70" s="95"/>
      <c r="I70" s="95"/>
      <c r="J70" s="95"/>
      <c r="K70" s="95"/>
      <c r="L70" s="95">
        <v>84</v>
      </c>
      <c r="M70" s="95">
        <v>1</v>
      </c>
      <c r="N70" s="95"/>
      <c r="O70" s="95"/>
      <c r="P70" s="95"/>
      <c r="Q70" s="95"/>
      <c r="R70" s="95"/>
    </row>
    <row r="71" spans="1:18" s="180" customFormat="1" ht="15" hidden="1" customHeight="1" outlineLevel="2" x14ac:dyDescent="0.25">
      <c r="A71" s="212">
        <v>10</v>
      </c>
      <c r="B71" s="213" t="s">
        <v>1129</v>
      </c>
      <c r="C71" s="95">
        <v>335</v>
      </c>
      <c r="D71" s="95">
        <v>332</v>
      </c>
      <c r="E71" s="95">
        <v>3</v>
      </c>
      <c r="F71" s="95"/>
      <c r="G71" s="95"/>
      <c r="H71" s="95"/>
      <c r="I71" s="95"/>
      <c r="J71" s="95"/>
      <c r="K71" s="95"/>
      <c r="L71" s="95">
        <v>300</v>
      </c>
      <c r="M71" s="95">
        <v>3</v>
      </c>
      <c r="N71" s="95"/>
      <c r="O71" s="95"/>
      <c r="P71" s="95"/>
      <c r="Q71" s="95"/>
      <c r="R71" s="95"/>
    </row>
    <row r="72" spans="1:18" s="180" customFormat="1" ht="15" hidden="1" customHeight="1" outlineLevel="2" x14ac:dyDescent="0.25">
      <c r="A72" s="212">
        <v>11</v>
      </c>
      <c r="B72" s="213" t="s">
        <v>1128</v>
      </c>
      <c r="C72" s="95">
        <v>193</v>
      </c>
      <c r="D72" s="95">
        <v>188</v>
      </c>
      <c r="E72" s="95">
        <v>5</v>
      </c>
      <c r="F72" s="95"/>
      <c r="G72" s="95"/>
      <c r="H72" s="95"/>
      <c r="I72" s="95"/>
      <c r="J72" s="95"/>
      <c r="K72" s="95"/>
      <c r="L72" s="95">
        <v>150</v>
      </c>
      <c r="M72" s="95">
        <v>5</v>
      </c>
      <c r="N72" s="95"/>
      <c r="O72" s="95"/>
      <c r="P72" s="95"/>
      <c r="Q72" s="95"/>
      <c r="R72" s="95"/>
    </row>
    <row r="73" spans="1:18" s="180" customFormat="1" ht="15" hidden="1" customHeight="1" outlineLevel="2" x14ac:dyDescent="0.25">
      <c r="A73" s="212">
        <v>12</v>
      </c>
      <c r="B73" s="213" t="s">
        <v>1127</v>
      </c>
      <c r="C73" s="95">
        <v>61</v>
      </c>
      <c r="D73" s="95">
        <v>55</v>
      </c>
      <c r="E73" s="95">
        <v>6</v>
      </c>
      <c r="F73" s="95"/>
      <c r="G73" s="95"/>
      <c r="H73" s="95"/>
      <c r="I73" s="95"/>
      <c r="J73" s="95"/>
      <c r="K73" s="95"/>
      <c r="L73" s="95">
        <v>55</v>
      </c>
      <c r="M73" s="95">
        <v>6</v>
      </c>
      <c r="N73" s="95"/>
      <c r="O73" s="95"/>
      <c r="P73" s="95"/>
      <c r="Q73" s="95"/>
      <c r="R73" s="95"/>
    </row>
    <row r="74" spans="1:18" s="179" customFormat="1" ht="36.950000000000003" customHeight="1" collapsed="1" x14ac:dyDescent="0.25">
      <c r="A74" s="212" t="s">
        <v>55</v>
      </c>
      <c r="B74" s="213" t="s">
        <v>708</v>
      </c>
      <c r="C74" s="95">
        <f>C75+C98</f>
        <v>9491</v>
      </c>
      <c r="D74" s="95">
        <f t="shared" ref="D74:Q74" si="7">D75+D98</f>
        <v>8473</v>
      </c>
      <c r="E74" s="95">
        <f t="shared" si="7"/>
        <v>613</v>
      </c>
      <c r="F74" s="95">
        <f t="shared" si="7"/>
        <v>346</v>
      </c>
      <c r="G74" s="95">
        <f t="shared" si="7"/>
        <v>56</v>
      </c>
      <c r="H74" s="95">
        <f t="shared" si="7"/>
        <v>170</v>
      </c>
      <c r="I74" s="95">
        <f t="shared" si="7"/>
        <v>446</v>
      </c>
      <c r="J74" s="95">
        <f t="shared" si="7"/>
        <v>305</v>
      </c>
      <c r="K74" s="95">
        <f t="shared" si="7"/>
        <v>54</v>
      </c>
      <c r="L74" s="95">
        <f t="shared" si="7"/>
        <v>6359</v>
      </c>
      <c r="M74" s="95">
        <f t="shared" si="7"/>
        <v>451</v>
      </c>
      <c r="N74" s="95">
        <f t="shared" si="7"/>
        <v>304</v>
      </c>
      <c r="O74" s="95">
        <f t="shared" si="7"/>
        <v>27</v>
      </c>
      <c r="P74" s="95">
        <f t="shared" si="7"/>
        <v>73</v>
      </c>
      <c r="Q74" s="95">
        <f t="shared" si="7"/>
        <v>0</v>
      </c>
      <c r="R74" s="95"/>
    </row>
    <row r="75" spans="1:18" s="179" customFormat="1" ht="28.5" hidden="1" customHeight="1" outlineLevel="1" collapsed="1" x14ac:dyDescent="0.25">
      <c r="A75" s="212" t="s">
        <v>1323</v>
      </c>
      <c r="B75" s="213" t="s">
        <v>1126</v>
      </c>
      <c r="C75" s="95">
        <v>3404</v>
      </c>
      <c r="D75" s="95">
        <v>2490</v>
      </c>
      <c r="E75" s="95">
        <v>516</v>
      </c>
      <c r="F75" s="95">
        <v>343</v>
      </c>
      <c r="G75" s="95">
        <v>55</v>
      </c>
      <c r="H75" s="95">
        <v>170</v>
      </c>
      <c r="I75" s="95">
        <v>445</v>
      </c>
      <c r="J75" s="95">
        <v>305</v>
      </c>
      <c r="K75" s="95">
        <v>54</v>
      </c>
      <c r="L75" s="95">
        <v>1299</v>
      </c>
      <c r="M75" s="95">
        <v>379</v>
      </c>
      <c r="N75" s="95">
        <v>304</v>
      </c>
      <c r="O75" s="95">
        <v>27</v>
      </c>
      <c r="P75" s="95">
        <v>71</v>
      </c>
      <c r="Q75" s="95"/>
      <c r="R75" s="95"/>
    </row>
    <row r="76" spans="1:18" s="180" customFormat="1" ht="15" hidden="1" customHeight="1" outlineLevel="2" x14ac:dyDescent="0.25">
      <c r="A76" s="212">
        <v>1</v>
      </c>
      <c r="B76" s="213" t="s">
        <v>1124</v>
      </c>
      <c r="C76" s="95">
        <v>49</v>
      </c>
      <c r="D76" s="95">
        <v>4</v>
      </c>
      <c r="E76" s="95">
        <v>35</v>
      </c>
      <c r="F76" s="95">
        <v>5</v>
      </c>
      <c r="G76" s="95">
        <v>5</v>
      </c>
      <c r="H76" s="95"/>
      <c r="I76" s="95">
        <v>30</v>
      </c>
      <c r="J76" s="95">
        <v>5</v>
      </c>
      <c r="K76" s="95">
        <v>5</v>
      </c>
      <c r="L76" s="95"/>
      <c r="M76" s="95"/>
      <c r="N76" s="95"/>
      <c r="O76" s="95"/>
      <c r="P76" s="95"/>
      <c r="Q76" s="95"/>
      <c r="R76" s="95"/>
    </row>
    <row r="77" spans="1:18" s="180" customFormat="1" ht="15" hidden="1" customHeight="1" outlineLevel="2" x14ac:dyDescent="0.25">
      <c r="A77" s="212">
        <v>2</v>
      </c>
      <c r="B77" s="213" t="s">
        <v>1123</v>
      </c>
      <c r="C77" s="95">
        <v>199</v>
      </c>
      <c r="D77" s="95">
        <v>105</v>
      </c>
      <c r="E77" s="95">
        <v>45</v>
      </c>
      <c r="F77" s="95">
        <v>47</v>
      </c>
      <c r="G77" s="95">
        <v>2</v>
      </c>
      <c r="H77" s="95"/>
      <c r="I77" s="95">
        <v>50</v>
      </c>
      <c r="J77" s="95">
        <v>23</v>
      </c>
      <c r="K77" s="95">
        <v>2</v>
      </c>
      <c r="L77" s="95"/>
      <c r="M77" s="95"/>
      <c r="N77" s="95"/>
      <c r="O77" s="95"/>
      <c r="P77" s="95">
        <v>63</v>
      </c>
      <c r="Q77" s="95">
        <v>2</v>
      </c>
      <c r="R77" s="95"/>
    </row>
    <row r="78" spans="1:18" s="180" customFormat="1" ht="15" hidden="1" customHeight="1" outlineLevel="2" x14ac:dyDescent="0.25">
      <c r="A78" s="212">
        <v>3</v>
      </c>
      <c r="B78" s="213" t="s">
        <v>1122</v>
      </c>
      <c r="C78" s="95">
        <v>20</v>
      </c>
      <c r="D78" s="95">
        <v>9</v>
      </c>
      <c r="E78" s="95">
        <v>8</v>
      </c>
      <c r="F78" s="95">
        <v>3</v>
      </c>
      <c r="G78" s="95">
        <v>0</v>
      </c>
      <c r="H78" s="95">
        <v>0</v>
      </c>
      <c r="I78" s="95">
        <v>0</v>
      </c>
      <c r="J78" s="95">
        <v>3</v>
      </c>
      <c r="K78" s="95">
        <v>0</v>
      </c>
      <c r="L78" s="95">
        <v>9</v>
      </c>
      <c r="M78" s="95">
        <v>8</v>
      </c>
      <c r="N78" s="95">
        <v>0</v>
      </c>
      <c r="O78" s="95">
        <v>0</v>
      </c>
      <c r="P78" s="95">
        <v>0</v>
      </c>
      <c r="Q78" s="95">
        <v>0</v>
      </c>
      <c r="R78" s="95"/>
    </row>
    <row r="79" spans="1:18" s="180" customFormat="1" ht="15" hidden="1" customHeight="1" outlineLevel="2" x14ac:dyDescent="0.25">
      <c r="A79" s="212">
        <v>6</v>
      </c>
      <c r="B79" s="213" t="s">
        <v>1121</v>
      </c>
      <c r="C79" s="95">
        <v>172</v>
      </c>
      <c r="D79" s="95">
        <v>152</v>
      </c>
      <c r="E79" s="95">
        <v>18</v>
      </c>
      <c r="F79" s="95"/>
      <c r="G79" s="95">
        <v>2</v>
      </c>
      <c r="H79" s="95"/>
      <c r="I79" s="95">
        <v>18</v>
      </c>
      <c r="J79" s="95"/>
      <c r="K79" s="95">
        <v>2</v>
      </c>
      <c r="L79" s="95"/>
      <c r="M79" s="95">
        <v>238</v>
      </c>
      <c r="N79" s="95">
        <v>217</v>
      </c>
      <c r="O79" s="95">
        <v>2</v>
      </c>
      <c r="P79" s="95"/>
      <c r="Q79" s="95">
        <v>2</v>
      </c>
      <c r="R79" s="95"/>
    </row>
    <row r="80" spans="1:18" s="180" customFormat="1" ht="15" hidden="1" customHeight="1" outlineLevel="2" x14ac:dyDescent="0.25">
      <c r="A80" s="212">
        <v>7</v>
      </c>
      <c r="B80" s="213" t="s">
        <v>1120</v>
      </c>
      <c r="C80" s="95">
        <v>10</v>
      </c>
      <c r="D80" s="95">
        <v>3</v>
      </c>
      <c r="E80" s="95">
        <v>7</v>
      </c>
      <c r="F80" s="95">
        <v>0</v>
      </c>
      <c r="G80" s="95">
        <v>0</v>
      </c>
      <c r="H80" s="95">
        <v>3</v>
      </c>
      <c r="I80" s="95">
        <v>6</v>
      </c>
      <c r="J80" s="95">
        <v>0</v>
      </c>
      <c r="K80" s="95">
        <v>0</v>
      </c>
      <c r="L80" s="95">
        <v>0</v>
      </c>
      <c r="M80" s="95">
        <v>0</v>
      </c>
      <c r="N80" s="95">
        <v>0</v>
      </c>
      <c r="O80" s="95">
        <v>0</v>
      </c>
      <c r="P80" s="95">
        <v>0</v>
      </c>
      <c r="Q80" s="95">
        <v>0</v>
      </c>
      <c r="R80" s="95"/>
    </row>
    <row r="81" spans="1:18" s="180" customFormat="1" ht="15" hidden="1" customHeight="1" outlineLevel="2" x14ac:dyDescent="0.25">
      <c r="A81" s="212">
        <v>5</v>
      </c>
      <c r="B81" s="213" t="s">
        <v>1119</v>
      </c>
      <c r="C81" s="95">
        <v>227</v>
      </c>
      <c r="D81" s="95">
        <v>107</v>
      </c>
      <c r="E81" s="95">
        <v>25</v>
      </c>
      <c r="F81" s="95">
        <v>88</v>
      </c>
      <c r="G81" s="95">
        <v>7</v>
      </c>
      <c r="H81" s="95">
        <v>0</v>
      </c>
      <c r="I81" s="95">
        <v>20</v>
      </c>
      <c r="J81" s="95">
        <v>88</v>
      </c>
      <c r="K81" s="95">
        <v>7</v>
      </c>
      <c r="L81" s="95">
        <v>87</v>
      </c>
      <c r="M81" s="95">
        <v>5</v>
      </c>
      <c r="N81" s="95">
        <v>7</v>
      </c>
      <c r="O81" s="95">
        <v>0</v>
      </c>
      <c r="P81" s="95">
        <v>0</v>
      </c>
      <c r="Q81" s="95">
        <v>0</v>
      </c>
      <c r="R81" s="95"/>
    </row>
    <row r="82" spans="1:18" s="180" customFormat="1" ht="15" hidden="1" customHeight="1" outlineLevel="2" x14ac:dyDescent="0.25">
      <c r="A82" s="212">
        <v>4</v>
      </c>
      <c r="B82" s="213" t="s">
        <v>1118</v>
      </c>
      <c r="C82" s="95">
        <v>26</v>
      </c>
      <c r="D82" s="95">
        <v>5</v>
      </c>
      <c r="E82" s="95">
        <v>20</v>
      </c>
      <c r="F82" s="95">
        <v>0</v>
      </c>
      <c r="G82" s="95">
        <v>1</v>
      </c>
      <c r="H82" s="95">
        <v>0</v>
      </c>
      <c r="I82" s="95">
        <v>10</v>
      </c>
      <c r="J82" s="95">
        <v>0</v>
      </c>
      <c r="K82" s="95">
        <v>0</v>
      </c>
      <c r="L82" s="95">
        <v>0</v>
      </c>
      <c r="M82" s="95">
        <v>0</v>
      </c>
      <c r="N82" s="95">
        <v>0</v>
      </c>
      <c r="O82" s="95">
        <v>1</v>
      </c>
      <c r="P82" s="95"/>
      <c r="Q82" s="95">
        <v>1</v>
      </c>
      <c r="R82" s="95"/>
    </row>
    <row r="83" spans="1:18" s="180" customFormat="1" ht="15" hidden="1" customHeight="1" outlineLevel="2" x14ac:dyDescent="0.25">
      <c r="A83" s="212">
        <v>13</v>
      </c>
      <c r="B83" s="213" t="s">
        <v>1117</v>
      </c>
      <c r="C83" s="95">
        <v>285</v>
      </c>
      <c r="D83" s="95">
        <v>225</v>
      </c>
      <c r="E83" s="95">
        <v>35</v>
      </c>
      <c r="F83" s="95">
        <v>20</v>
      </c>
      <c r="G83" s="95">
        <v>5</v>
      </c>
      <c r="H83" s="95"/>
      <c r="I83" s="95">
        <v>17</v>
      </c>
      <c r="J83" s="95">
        <v>20</v>
      </c>
      <c r="K83" s="95">
        <v>5</v>
      </c>
      <c r="L83" s="95">
        <v>225</v>
      </c>
      <c r="M83" s="95">
        <v>3</v>
      </c>
      <c r="N83" s="95"/>
      <c r="O83" s="95"/>
      <c r="P83" s="95"/>
      <c r="Q83" s="95"/>
      <c r="R83" s="95"/>
    </row>
    <row r="84" spans="1:18" s="180" customFormat="1" ht="15" hidden="1" customHeight="1" outlineLevel="2" x14ac:dyDescent="0.25">
      <c r="A84" s="212">
        <v>9</v>
      </c>
      <c r="B84" s="213" t="s">
        <v>1116</v>
      </c>
      <c r="C84" s="95">
        <v>37</v>
      </c>
      <c r="D84" s="95">
        <v>32</v>
      </c>
      <c r="E84" s="95">
        <v>5</v>
      </c>
      <c r="F84" s="95"/>
      <c r="G84" s="95"/>
      <c r="H84" s="95">
        <v>5</v>
      </c>
      <c r="I84" s="95"/>
      <c r="J84" s="95"/>
      <c r="K84" s="95"/>
      <c r="L84" s="95">
        <v>32</v>
      </c>
      <c r="M84" s="95"/>
      <c r="N84" s="95"/>
      <c r="O84" s="95"/>
      <c r="P84" s="95"/>
      <c r="Q84" s="95"/>
      <c r="R84" s="95"/>
    </row>
    <row r="85" spans="1:18" s="180" customFormat="1" ht="15" hidden="1" customHeight="1" outlineLevel="2" x14ac:dyDescent="0.25">
      <c r="A85" s="212">
        <v>8</v>
      </c>
      <c r="B85" s="213" t="s">
        <v>1021</v>
      </c>
      <c r="C85" s="95">
        <v>24</v>
      </c>
      <c r="D85" s="95">
        <v>20</v>
      </c>
      <c r="E85" s="95">
        <v>3</v>
      </c>
      <c r="F85" s="95">
        <v>1</v>
      </c>
      <c r="G85" s="95">
        <v>0</v>
      </c>
      <c r="H85" s="95">
        <v>8</v>
      </c>
      <c r="I85" s="95">
        <v>2</v>
      </c>
      <c r="J85" s="95"/>
      <c r="K85" s="95"/>
      <c r="L85" s="95">
        <v>12</v>
      </c>
      <c r="M85" s="95">
        <v>2</v>
      </c>
      <c r="N85" s="95">
        <v>1</v>
      </c>
      <c r="O85" s="95"/>
      <c r="P85" s="95"/>
      <c r="Q85" s="95"/>
      <c r="R85" s="95"/>
    </row>
    <row r="86" spans="1:18" s="180" customFormat="1" ht="15" hidden="1" customHeight="1" outlineLevel="2" x14ac:dyDescent="0.25">
      <c r="A86" s="212">
        <v>10</v>
      </c>
      <c r="B86" s="213" t="s">
        <v>1115</v>
      </c>
      <c r="C86" s="95">
        <v>19</v>
      </c>
      <c r="D86" s="95">
        <v>1</v>
      </c>
      <c r="E86" s="95">
        <v>5</v>
      </c>
      <c r="F86" s="95">
        <v>13</v>
      </c>
      <c r="G86" s="95">
        <v>0</v>
      </c>
      <c r="H86" s="95">
        <v>0</v>
      </c>
      <c r="I86" s="95">
        <v>18</v>
      </c>
      <c r="J86" s="95">
        <v>0</v>
      </c>
      <c r="K86" s="95">
        <v>0</v>
      </c>
      <c r="L86" s="95">
        <v>18</v>
      </c>
      <c r="M86" s="95">
        <v>0</v>
      </c>
      <c r="N86" s="95">
        <v>0</v>
      </c>
      <c r="O86" s="95">
        <v>0</v>
      </c>
      <c r="P86" s="95">
        <v>1</v>
      </c>
      <c r="Q86" s="95">
        <v>0</v>
      </c>
      <c r="R86" s="95"/>
    </row>
    <row r="87" spans="1:18" s="180" customFormat="1" ht="15" hidden="1" customHeight="1" outlineLevel="2" x14ac:dyDescent="0.25">
      <c r="A87" s="212">
        <v>11</v>
      </c>
      <c r="B87" s="213" t="s">
        <v>1114</v>
      </c>
      <c r="C87" s="95">
        <v>68</v>
      </c>
      <c r="D87" s="95"/>
      <c r="E87" s="95">
        <v>66</v>
      </c>
      <c r="F87" s="95">
        <v>2</v>
      </c>
      <c r="G87" s="95"/>
      <c r="H87" s="95"/>
      <c r="I87" s="95">
        <v>66</v>
      </c>
      <c r="J87" s="95">
        <v>2</v>
      </c>
      <c r="K87" s="95"/>
      <c r="L87" s="95"/>
      <c r="M87" s="95"/>
      <c r="N87" s="95"/>
      <c r="O87" s="95"/>
      <c r="P87" s="95">
        <v>0</v>
      </c>
      <c r="Q87" s="95"/>
      <c r="R87" s="95"/>
    </row>
    <row r="88" spans="1:18" s="180" customFormat="1" ht="15" hidden="1" customHeight="1" outlineLevel="2" x14ac:dyDescent="0.25">
      <c r="A88" s="212">
        <v>12</v>
      </c>
      <c r="B88" s="213" t="s">
        <v>1113</v>
      </c>
      <c r="C88" s="95">
        <v>32</v>
      </c>
      <c r="D88" s="95">
        <v>18</v>
      </c>
      <c r="E88" s="95">
        <v>13</v>
      </c>
      <c r="F88" s="95">
        <v>1</v>
      </c>
      <c r="G88" s="95">
        <v>0</v>
      </c>
      <c r="H88" s="95">
        <v>26</v>
      </c>
      <c r="I88" s="95">
        <v>13</v>
      </c>
      <c r="J88" s="95">
        <v>1</v>
      </c>
      <c r="K88" s="95">
        <v>0</v>
      </c>
      <c r="L88" s="95">
        <v>0</v>
      </c>
      <c r="M88" s="95">
        <v>0</v>
      </c>
      <c r="N88" s="95">
        <v>0</v>
      </c>
      <c r="O88" s="95">
        <v>0</v>
      </c>
      <c r="P88" s="95">
        <v>0</v>
      </c>
      <c r="Q88" s="95"/>
      <c r="R88" s="95"/>
    </row>
    <row r="89" spans="1:18" s="180" customFormat="1" ht="15" hidden="1" customHeight="1" outlineLevel="2" x14ac:dyDescent="0.25">
      <c r="A89" s="212">
        <v>14</v>
      </c>
      <c r="B89" s="213" t="s">
        <v>1112</v>
      </c>
      <c r="C89" s="95">
        <v>205</v>
      </c>
      <c r="D89" s="95">
        <v>158</v>
      </c>
      <c r="E89" s="95">
        <v>40</v>
      </c>
      <c r="F89" s="95">
        <v>7</v>
      </c>
      <c r="G89" s="95"/>
      <c r="H89" s="95">
        <v>10</v>
      </c>
      <c r="I89" s="95">
        <v>40</v>
      </c>
      <c r="J89" s="95">
        <v>7</v>
      </c>
      <c r="K89" s="95"/>
      <c r="L89" s="95"/>
      <c r="M89" s="95"/>
      <c r="N89" s="95"/>
      <c r="O89" s="95"/>
      <c r="P89" s="95"/>
      <c r="Q89" s="95"/>
      <c r="R89" s="95"/>
    </row>
    <row r="90" spans="1:18" s="180" customFormat="1" ht="15" hidden="1" customHeight="1" outlineLevel="2" x14ac:dyDescent="0.25">
      <c r="A90" s="212">
        <v>15</v>
      </c>
      <c r="B90" s="213" t="s">
        <v>1111</v>
      </c>
      <c r="C90" s="95">
        <v>63</v>
      </c>
      <c r="D90" s="95">
        <v>40</v>
      </c>
      <c r="E90" s="95">
        <v>18</v>
      </c>
      <c r="F90" s="95">
        <v>5</v>
      </c>
      <c r="G90" s="95"/>
      <c r="H90" s="95">
        <v>40</v>
      </c>
      <c r="I90" s="95">
        <v>18</v>
      </c>
      <c r="J90" s="95">
        <v>5</v>
      </c>
      <c r="K90" s="95"/>
      <c r="L90" s="95">
        <v>40</v>
      </c>
      <c r="M90" s="95">
        <v>18</v>
      </c>
      <c r="N90" s="95">
        <v>5</v>
      </c>
      <c r="O90" s="95"/>
      <c r="P90" s="95">
        <v>5</v>
      </c>
      <c r="Q90" s="95"/>
      <c r="R90" s="95"/>
    </row>
    <row r="91" spans="1:18" s="180" customFormat="1" ht="15" hidden="1" customHeight="1" outlineLevel="2" x14ac:dyDescent="0.25">
      <c r="A91" s="212">
        <v>16</v>
      </c>
      <c r="B91" s="213" t="s">
        <v>1110</v>
      </c>
      <c r="C91" s="95">
        <v>300</v>
      </c>
      <c r="D91" s="95">
        <v>210</v>
      </c>
      <c r="E91" s="95">
        <v>25</v>
      </c>
      <c r="F91" s="95">
        <v>65</v>
      </c>
      <c r="G91" s="95">
        <v>0</v>
      </c>
      <c r="H91" s="95">
        <v>0</v>
      </c>
      <c r="I91" s="95">
        <v>4</v>
      </c>
      <c r="J91" s="95">
        <v>65</v>
      </c>
      <c r="K91" s="95">
        <v>0</v>
      </c>
      <c r="L91" s="95">
        <v>210</v>
      </c>
      <c r="M91" s="95">
        <v>0</v>
      </c>
      <c r="N91" s="95">
        <v>0</v>
      </c>
      <c r="O91" s="95">
        <v>0</v>
      </c>
      <c r="P91" s="95">
        <v>0</v>
      </c>
      <c r="Q91" s="95">
        <v>0</v>
      </c>
      <c r="R91" s="95"/>
    </row>
    <row r="92" spans="1:18" s="180" customFormat="1" ht="15" hidden="1" customHeight="1" outlineLevel="2" x14ac:dyDescent="0.25">
      <c r="A92" s="212">
        <v>17</v>
      </c>
      <c r="B92" s="213" t="s">
        <v>1109</v>
      </c>
      <c r="C92" s="95">
        <v>133</v>
      </c>
      <c r="D92" s="95">
        <v>103</v>
      </c>
      <c r="E92" s="95">
        <v>19</v>
      </c>
      <c r="F92" s="95">
        <v>2</v>
      </c>
      <c r="G92" s="95">
        <v>9</v>
      </c>
      <c r="H92" s="95">
        <v>43</v>
      </c>
      <c r="I92" s="95">
        <v>19</v>
      </c>
      <c r="J92" s="95">
        <v>2</v>
      </c>
      <c r="K92" s="95">
        <v>9</v>
      </c>
      <c r="L92" s="95">
        <v>3</v>
      </c>
      <c r="M92" s="95">
        <v>19</v>
      </c>
      <c r="N92" s="95">
        <v>2</v>
      </c>
      <c r="O92" s="95">
        <v>9</v>
      </c>
      <c r="P92" s="95">
        <v>2</v>
      </c>
      <c r="Q92" s="95">
        <v>9</v>
      </c>
      <c r="R92" s="95"/>
    </row>
    <row r="93" spans="1:18" s="180" customFormat="1" ht="15" hidden="1" customHeight="1" outlineLevel="2" x14ac:dyDescent="0.25">
      <c r="A93" s="212">
        <v>18</v>
      </c>
      <c r="B93" s="213" t="s">
        <v>1108</v>
      </c>
      <c r="C93" s="95">
        <v>695</v>
      </c>
      <c r="D93" s="95">
        <v>635</v>
      </c>
      <c r="E93" s="95">
        <v>43</v>
      </c>
      <c r="F93" s="95">
        <v>12</v>
      </c>
      <c r="G93" s="95">
        <v>5</v>
      </c>
      <c r="H93" s="95"/>
      <c r="I93" s="95">
        <v>43</v>
      </c>
      <c r="J93" s="95">
        <v>12</v>
      </c>
      <c r="K93" s="95">
        <v>5</v>
      </c>
      <c r="L93" s="95"/>
      <c r="M93" s="95"/>
      <c r="N93" s="95"/>
      <c r="O93" s="95"/>
      <c r="P93" s="95"/>
      <c r="Q93" s="95"/>
      <c r="R93" s="95"/>
    </row>
    <row r="94" spans="1:18" s="180" customFormat="1" ht="15" hidden="1" customHeight="1" outlineLevel="2" x14ac:dyDescent="0.25">
      <c r="A94" s="212">
        <v>19</v>
      </c>
      <c r="B94" s="213" t="s">
        <v>1107</v>
      </c>
      <c r="C94" s="95">
        <v>420</v>
      </c>
      <c r="D94" s="95">
        <v>374</v>
      </c>
      <c r="E94" s="95">
        <v>43</v>
      </c>
      <c r="F94" s="95">
        <v>0</v>
      </c>
      <c r="G94" s="95">
        <v>3</v>
      </c>
      <c r="H94" s="95">
        <v>2</v>
      </c>
      <c r="I94" s="95">
        <v>43</v>
      </c>
      <c r="J94" s="95">
        <v>0</v>
      </c>
      <c r="K94" s="95">
        <v>3</v>
      </c>
      <c r="L94" s="95">
        <v>374</v>
      </c>
      <c r="M94" s="95">
        <v>43</v>
      </c>
      <c r="N94" s="95">
        <v>0</v>
      </c>
      <c r="O94" s="95">
        <v>3</v>
      </c>
      <c r="P94" s="95"/>
      <c r="Q94" s="95">
        <v>3</v>
      </c>
      <c r="R94" s="95" t="s">
        <v>1353</v>
      </c>
    </row>
    <row r="95" spans="1:18" s="180" customFormat="1" ht="15" hidden="1" customHeight="1" outlineLevel="2" x14ac:dyDescent="0.25">
      <c r="A95" s="212">
        <v>20</v>
      </c>
      <c r="B95" s="213" t="s">
        <v>1106</v>
      </c>
      <c r="C95" s="95">
        <v>4</v>
      </c>
      <c r="D95" s="95"/>
      <c r="E95" s="95"/>
      <c r="F95" s="95"/>
      <c r="G95" s="95">
        <v>4</v>
      </c>
      <c r="H95" s="95"/>
      <c r="I95" s="95"/>
      <c r="J95" s="95"/>
      <c r="K95" s="95">
        <v>4</v>
      </c>
      <c r="L95" s="95"/>
      <c r="M95" s="95"/>
      <c r="N95" s="95"/>
      <c r="O95" s="95">
        <v>0</v>
      </c>
      <c r="P95" s="95"/>
      <c r="Q95" s="95"/>
      <c r="R95" s="95"/>
    </row>
    <row r="96" spans="1:18" s="180" customFormat="1" ht="15" hidden="1" customHeight="1" outlineLevel="2" x14ac:dyDescent="0.25">
      <c r="A96" s="212">
        <v>21</v>
      </c>
      <c r="B96" s="213" t="s">
        <v>1105</v>
      </c>
      <c r="C96" s="95">
        <v>178</v>
      </c>
      <c r="D96" s="95">
        <v>165</v>
      </c>
      <c r="E96" s="95">
        <v>8</v>
      </c>
      <c r="F96" s="95">
        <v>4</v>
      </c>
      <c r="G96" s="95">
        <v>1</v>
      </c>
      <c r="H96" s="95">
        <v>20</v>
      </c>
      <c r="I96" s="95">
        <v>8</v>
      </c>
      <c r="J96" s="95">
        <v>4</v>
      </c>
      <c r="K96" s="95">
        <v>1</v>
      </c>
      <c r="L96" s="95">
        <v>165</v>
      </c>
      <c r="M96" s="95">
        <v>8</v>
      </c>
      <c r="N96" s="95">
        <v>4</v>
      </c>
      <c r="O96" s="95">
        <v>1</v>
      </c>
      <c r="P96" s="95">
        <v>0</v>
      </c>
      <c r="Q96" s="95">
        <v>0</v>
      </c>
      <c r="R96" s="95"/>
    </row>
    <row r="97" spans="1:18" s="180" customFormat="1" ht="15" hidden="1" customHeight="1" outlineLevel="2" x14ac:dyDescent="0.25">
      <c r="A97" s="212">
        <v>22</v>
      </c>
      <c r="B97" s="213" t="s">
        <v>1104</v>
      </c>
      <c r="C97" s="95">
        <v>238</v>
      </c>
      <c r="D97" s="95">
        <v>124</v>
      </c>
      <c r="E97" s="95">
        <v>35</v>
      </c>
      <c r="F97" s="95">
        <v>68</v>
      </c>
      <c r="G97" s="95">
        <v>11</v>
      </c>
      <c r="H97" s="95">
        <v>13</v>
      </c>
      <c r="I97" s="95">
        <v>20</v>
      </c>
      <c r="J97" s="95">
        <v>68</v>
      </c>
      <c r="K97" s="95">
        <v>11</v>
      </c>
      <c r="L97" s="95">
        <v>124</v>
      </c>
      <c r="M97" s="95">
        <v>35</v>
      </c>
      <c r="N97" s="95">
        <v>68</v>
      </c>
      <c r="O97" s="95">
        <v>11</v>
      </c>
      <c r="P97" s="95">
        <v>0</v>
      </c>
      <c r="Q97" s="95">
        <v>0</v>
      </c>
      <c r="R97" s="95"/>
    </row>
    <row r="98" spans="1:18" s="179" customFormat="1" ht="28.5" hidden="1" customHeight="1" outlineLevel="1" collapsed="1" x14ac:dyDescent="0.25">
      <c r="A98" s="212" t="s">
        <v>1324</v>
      </c>
      <c r="B98" s="213" t="s">
        <v>1125</v>
      </c>
      <c r="C98" s="95">
        <v>6087</v>
      </c>
      <c r="D98" s="95">
        <v>5983</v>
      </c>
      <c r="E98" s="95">
        <v>97</v>
      </c>
      <c r="F98" s="95">
        <v>3</v>
      </c>
      <c r="G98" s="95">
        <v>1</v>
      </c>
      <c r="H98" s="95">
        <v>0</v>
      </c>
      <c r="I98" s="95">
        <v>1</v>
      </c>
      <c r="J98" s="95">
        <v>0</v>
      </c>
      <c r="K98" s="95">
        <v>0</v>
      </c>
      <c r="L98" s="95">
        <v>5060</v>
      </c>
      <c r="M98" s="95">
        <v>72</v>
      </c>
      <c r="N98" s="95">
        <v>0</v>
      </c>
      <c r="O98" s="95">
        <v>0</v>
      </c>
      <c r="P98" s="95">
        <v>2</v>
      </c>
      <c r="Q98" s="95"/>
      <c r="R98" s="95"/>
    </row>
    <row r="99" spans="1:18" s="180" customFormat="1" ht="15" hidden="1" customHeight="1" outlineLevel="2" x14ac:dyDescent="0.25">
      <c r="A99" s="212">
        <v>1</v>
      </c>
      <c r="B99" s="213" t="s">
        <v>1124</v>
      </c>
      <c r="C99" s="95">
        <v>58</v>
      </c>
      <c r="D99" s="95">
        <v>52</v>
      </c>
      <c r="E99" s="95">
        <v>6</v>
      </c>
      <c r="F99" s="95"/>
      <c r="G99" s="95"/>
      <c r="H99" s="95"/>
      <c r="I99" s="95"/>
      <c r="J99" s="95"/>
      <c r="K99" s="95"/>
      <c r="L99" s="95">
        <v>25</v>
      </c>
      <c r="M99" s="95">
        <v>5</v>
      </c>
      <c r="N99" s="95"/>
      <c r="O99" s="95"/>
      <c r="P99" s="95"/>
      <c r="Q99" s="95"/>
      <c r="R99" s="95"/>
    </row>
    <row r="100" spans="1:18" s="180" customFormat="1" ht="15" hidden="1" customHeight="1" outlineLevel="2" x14ac:dyDescent="0.25">
      <c r="A100" s="212">
        <v>2</v>
      </c>
      <c r="B100" s="213" t="s">
        <v>1123</v>
      </c>
      <c r="C100" s="95">
        <v>192</v>
      </c>
      <c r="D100" s="95">
        <v>189</v>
      </c>
      <c r="E100" s="95">
        <v>3</v>
      </c>
      <c r="F100" s="95"/>
      <c r="G100" s="95"/>
      <c r="H100" s="95"/>
      <c r="I100" s="95"/>
      <c r="J100" s="95"/>
      <c r="K100" s="95"/>
      <c r="L100" s="95">
        <v>189</v>
      </c>
      <c r="M100" s="95">
        <v>3</v>
      </c>
      <c r="N100" s="95"/>
      <c r="O100" s="95"/>
      <c r="P100" s="95"/>
      <c r="Q100" s="95"/>
      <c r="R100" s="95"/>
    </row>
    <row r="101" spans="1:18" s="180" customFormat="1" ht="15" hidden="1" customHeight="1" outlineLevel="2" x14ac:dyDescent="0.25">
      <c r="A101" s="212">
        <v>3</v>
      </c>
      <c r="B101" s="213" t="s">
        <v>1122</v>
      </c>
      <c r="C101" s="95">
        <v>3</v>
      </c>
      <c r="D101" s="95">
        <v>3</v>
      </c>
      <c r="E101" s="95">
        <v>0</v>
      </c>
      <c r="F101" s="95">
        <v>0</v>
      </c>
      <c r="G101" s="95">
        <v>0</v>
      </c>
      <c r="H101" s="95">
        <v>0</v>
      </c>
      <c r="I101" s="95">
        <v>0</v>
      </c>
      <c r="J101" s="95">
        <v>0</v>
      </c>
      <c r="K101" s="95">
        <v>0</v>
      </c>
      <c r="L101" s="95">
        <v>805</v>
      </c>
      <c r="M101" s="95">
        <v>3</v>
      </c>
      <c r="N101" s="95">
        <v>0</v>
      </c>
      <c r="O101" s="95">
        <v>0</v>
      </c>
      <c r="P101" s="95">
        <v>0</v>
      </c>
      <c r="Q101" s="95">
        <v>0</v>
      </c>
      <c r="R101" s="95"/>
    </row>
    <row r="102" spans="1:18" s="180" customFormat="1" ht="15" hidden="1" customHeight="1" outlineLevel="2" x14ac:dyDescent="0.25">
      <c r="A102" s="212">
        <v>6</v>
      </c>
      <c r="B102" s="213" t="s">
        <v>1121</v>
      </c>
      <c r="C102" s="95">
        <v>612</v>
      </c>
      <c r="D102" s="95">
        <v>612</v>
      </c>
      <c r="E102" s="95"/>
      <c r="F102" s="95"/>
      <c r="G102" s="95"/>
      <c r="H102" s="95"/>
      <c r="I102" s="95"/>
      <c r="J102" s="95"/>
      <c r="K102" s="95"/>
      <c r="L102" s="95"/>
      <c r="M102" s="95"/>
      <c r="N102" s="95"/>
      <c r="O102" s="95"/>
      <c r="P102" s="95"/>
      <c r="Q102" s="95"/>
      <c r="R102" s="95"/>
    </row>
    <row r="103" spans="1:18" s="180" customFormat="1" ht="15" hidden="1" customHeight="1" outlineLevel="2" x14ac:dyDescent="0.25">
      <c r="A103" s="212">
        <v>7</v>
      </c>
      <c r="B103" s="213" t="s">
        <v>1120</v>
      </c>
      <c r="C103" s="95">
        <v>224</v>
      </c>
      <c r="D103" s="95">
        <v>223</v>
      </c>
      <c r="E103" s="95">
        <v>1</v>
      </c>
      <c r="F103" s="95">
        <v>0</v>
      </c>
      <c r="G103" s="95">
        <v>0</v>
      </c>
      <c r="H103" s="95">
        <v>0</v>
      </c>
      <c r="I103" s="95">
        <v>0</v>
      </c>
      <c r="J103" s="95">
        <v>0</v>
      </c>
      <c r="K103" s="95">
        <v>0</v>
      </c>
      <c r="L103" s="95">
        <v>0</v>
      </c>
      <c r="M103" s="95">
        <v>0</v>
      </c>
      <c r="N103" s="95">
        <v>0</v>
      </c>
      <c r="O103" s="95">
        <v>0</v>
      </c>
      <c r="P103" s="95">
        <v>0</v>
      </c>
      <c r="Q103" s="95">
        <v>0</v>
      </c>
      <c r="R103" s="95"/>
    </row>
    <row r="104" spans="1:18" s="180" customFormat="1" ht="15" hidden="1" customHeight="1" outlineLevel="2" x14ac:dyDescent="0.25">
      <c r="A104" s="212">
        <v>5</v>
      </c>
      <c r="B104" s="213" t="s">
        <v>1119</v>
      </c>
      <c r="C104" s="95">
        <v>314</v>
      </c>
      <c r="D104" s="95">
        <v>311</v>
      </c>
      <c r="E104" s="95">
        <v>3</v>
      </c>
      <c r="F104" s="95">
        <v>0</v>
      </c>
      <c r="G104" s="95">
        <v>0</v>
      </c>
      <c r="H104" s="95">
        <v>0</v>
      </c>
      <c r="I104" s="95">
        <v>0</v>
      </c>
      <c r="J104" s="95">
        <v>0</v>
      </c>
      <c r="K104" s="95">
        <v>0</v>
      </c>
      <c r="L104" s="95">
        <v>198</v>
      </c>
      <c r="M104" s="95">
        <v>3</v>
      </c>
      <c r="N104" s="95">
        <v>0</v>
      </c>
      <c r="O104" s="95">
        <v>0</v>
      </c>
      <c r="P104" s="95" t="s">
        <v>46</v>
      </c>
      <c r="Q104" s="95" t="s">
        <v>46</v>
      </c>
      <c r="R104" s="95"/>
    </row>
    <row r="105" spans="1:18" s="180" customFormat="1" ht="15" hidden="1" customHeight="1" outlineLevel="2" x14ac:dyDescent="0.25">
      <c r="A105" s="212">
        <v>4</v>
      </c>
      <c r="B105" s="213" t="s">
        <v>1118</v>
      </c>
      <c r="C105" s="95">
        <v>21</v>
      </c>
      <c r="D105" s="95">
        <v>20</v>
      </c>
      <c r="E105" s="95">
        <v>1</v>
      </c>
      <c r="F105" s="95">
        <v>0</v>
      </c>
      <c r="G105" s="95">
        <v>0</v>
      </c>
      <c r="H105" s="95">
        <v>0</v>
      </c>
      <c r="I105" s="95">
        <v>0</v>
      </c>
      <c r="J105" s="95">
        <v>0</v>
      </c>
      <c r="K105" s="95">
        <v>0</v>
      </c>
      <c r="L105" s="95">
        <v>0</v>
      </c>
      <c r="M105" s="95">
        <v>0</v>
      </c>
      <c r="N105" s="95">
        <v>0</v>
      </c>
      <c r="O105" s="95">
        <v>0</v>
      </c>
      <c r="P105" s="95"/>
      <c r="Q105" s="95"/>
      <c r="R105" s="95"/>
    </row>
    <row r="106" spans="1:18" s="180" customFormat="1" ht="15" hidden="1" customHeight="1" outlineLevel="2" x14ac:dyDescent="0.25">
      <c r="A106" s="212">
        <v>13</v>
      </c>
      <c r="B106" s="213" t="s">
        <v>1117</v>
      </c>
      <c r="C106" s="95">
        <v>395</v>
      </c>
      <c r="D106" s="95">
        <v>385</v>
      </c>
      <c r="E106" s="95">
        <v>10</v>
      </c>
      <c r="F106" s="95"/>
      <c r="G106" s="95"/>
      <c r="H106" s="95"/>
      <c r="I106" s="95"/>
      <c r="J106" s="95"/>
      <c r="K106" s="95"/>
      <c r="L106" s="95">
        <v>380</v>
      </c>
      <c r="M106" s="95">
        <v>10</v>
      </c>
      <c r="N106" s="95"/>
      <c r="O106" s="95"/>
      <c r="P106" s="95"/>
      <c r="Q106" s="95"/>
      <c r="R106" s="95"/>
    </row>
    <row r="107" spans="1:18" s="180" customFormat="1" ht="15" hidden="1" customHeight="1" outlineLevel="2" x14ac:dyDescent="0.25">
      <c r="A107" s="212">
        <v>9</v>
      </c>
      <c r="B107" s="213" t="s">
        <v>1116</v>
      </c>
      <c r="C107" s="95">
        <v>279</v>
      </c>
      <c r="D107" s="95">
        <v>278</v>
      </c>
      <c r="E107" s="95">
        <v>1</v>
      </c>
      <c r="F107" s="95"/>
      <c r="G107" s="95"/>
      <c r="H107" s="95"/>
      <c r="I107" s="95">
        <v>1</v>
      </c>
      <c r="J107" s="95"/>
      <c r="K107" s="95"/>
      <c r="L107" s="95">
        <v>278</v>
      </c>
      <c r="M107" s="95"/>
      <c r="N107" s="95"/>
      <c r="O107" s="95"/>
      <c r="P107" s="95"/>
      <c r="Q107" s="95"/>
      <c r="R107" s="95"/>
    </row>
    <row r="108" spans="1:18" s="180" customFormat="1" ht="15" hidden="1" customHeight="1" outlineLevel="2" x14ac:dyDescent="0.25">
      <c r="A108" s="212">
        <v>8</v>
      </c>
      <c r="B108" s="213" t="s">
        <v>1021</v>
      </c>
      <c r="C108" s="95">
        <v>23</v>
      </c>
      <c r="D108" s="95">
        <v>23</v>
      </c>
      <c r="E108" s="95">
        <v>0</v>
      </c>
      <c r="F108" s="95">
        <v>0</v>
      </c>
      <c r="G108" s="95">
        <v>0</v>
      </c>
      <c r="H108" s="95">
        <v>0</v>
      </c>
      <c r="I108" s="95">
        <v>0</v>
      </c>
      <c r="J108" s="95">
        <v>0</v>
      </c>
      <c r="K108" s="95">
        <v>0</v>
      </c>
      <c r="L108" s="95">
        <v>24</v>
      </c>
      <c r="M108" s="95">
        <v>0</v>
      </c>
      <c r="N108" s="95">
        <v>0</v>
      </c>
      <c r="O108" s="95">
        <v>0</v>
      </c>
      <c r="P108" s="95">
        <v>0</v>
      </c>
      <c r="Q108" s="95">
        <v>0</v>
      </c>
      <c r="R108" s="95"/>
    </row>
    <row r="109" spans="1:18" s="180" customFormat="1" ht="15" hidden="1" customHeight="1" outlineLevel="2" x14ac:dyDescent="0.25">
      <c r="A109" s="212">
        <v>10</v>
      </c>
      <c r="B109" s="213" t="s">
        <v>1115</v>
      </c>
      <c r="C109" s="95">
        <v>15</v>
      </c>
      <c r="D109" s="95">
        <v>9</v>
      </c>
      <c r="E109" s="95">
        <v>4</v>
      </c>
      <c r="F109" s="95">
        <v>1</v>
      </c>
      <c r="G109" s="95">
        <v>1</v>
      </c>
      <c r="H109" s="95">
        <v>0</v>
      </c>
      <c r="I109" s="95">
        <v>0</v>
      </c>
      <c r="J109" s="95">
        <v>0</v>
      </c>
      <c r="K109" s="95">
        <v>0</v>
      </c>
      <c r="L109" s="95">
        <v>15</v>
      </c>
      <c r="M109" s="95">
        <v>0</v>
      </c>
      <c r="N109" s="95">
        <v>0</v>
      </c>
      <c r="O109" s="95">
        <v>0</v>
      </c>
      <c r="P109" s="95">
        <v>1</v>
      </c>
      <c r="Q109" s="95">
        <v>1</v>
      </c>
      <c r="R109" s="95">
        <v>0</v>
      </c>
    </row>
    <row r="110" spans="1:18" s="180" customFormat="1" ht="15" hidden="1" customHeight="1" outlineLevel="2" x14ac:dyDescent="0.25">
      <c r="A110" s="212">
        <v>11</v>
      </c>
      <c r="B110" s="213" t="s">
        <v>1114</v>
      </c>
      <c r="C110" s="95">
        <v>13</v>
      </c>
      <c r="D110" s="95">
        <v>12</v>
      </c>
      <c r="E110" s="95">
        <v>1</v>
      </c>
      <c r="F110" s="95"/>
      <c r="G110" s="95"/>
      <c r="H110" s="95"/>
      <c r="I110" s="95"/>
      <c r="J110" s="95"/>
      <c r="K110" s="95"/>
      <c r="L110" s="95">
        <v>12</v>
      </c>
      <c r="M110" s="95">
        <v>1</v>
      </c>
      <c r="N110" s="95"/>
      <c r="O110" s="95"/>
      <c r="P110" s="95">
        <v>0</v>
      </c>
      <c r="Q110" s="95"/>
      <c r="R110" s="95"/>
    </row>
    <row r="111" spans="1:18" s="180" customFormat="1" ht="15" hidden="1" customHeight="1" outlineLevel="2" x14ac:dyDescent="0.25">
      <c r="A111" s="212">
        <v>12</v>
      </c>
      <c r="B111" s="213" t="s">
        <v>1113</v>
      </c>
      <c r="C111" s="95">
        <v>3</v>
      </c>
      <c r="D111" s="95">
        <v>2</v>
      </c>
      <c r="E111" s="95"/>
      <c r="F111" s="95">
        <v>1</v>
      </c>
      <c r="G111" s="95">
        <v>0</v>
      </c>
      <c r="H111" s="95">
        <v>0</v>
      </c>
      <c r="I111" s="95">
        <v>0</v>
      </c>
      <c r="J111" s="95">
        <v>0</v>
      </c>
      <c r="K111" s="95">
        <v>0</v>
      </c>
      <c r="L111" s="95">
        <v>0</v>
      </c>
      <c r="M111" s="95">
        <v>0</v>
      </c>
      <c r="N111" s="95">
        <v>0</v>
      </c>
      <c r="O111" s="95">
        <v>0</v>
      </c>
      <c r="P111" s="95">
        <v>0</v>
      </c>
      <c r="Q111" s="95"/>
      <c r="R111" s="95"/>
    </row>
    <row r="112" spans="1:18" s="180" customFormat="1" ht="15" hidden="1" customHeight="1" outlineLevel="2" x14ac:dyDescent="0.25">
      <c r="A112" s="212">
        <v>14</v>
      </c>
      <c r="B112" s="213" t="s">
        <v>1112</v>
      </c>
      <c r="C112" s="95">
        <v>325</v>
      </c>
      <c r="D112" s="95">
        <v>321</v>
      </c>
      <c r="E112" s="95">
        <v>4</v>
      </c>
      <c r="F112" s="95"/>
      <c r="G112" s="95"/>
      <c r="H112" s="95"/>
      <c r="I112" s="95"/>
      <c r="J112" s="95"/>
      <c r="K112" s="95"/>
      <c r="L112" s="95">
        <v>321</v>
      </c>
      <c r="M112" s="95">
        <v>4</v>
      </c>
      <c r="N112" s="95"/>
      <c r="O112" s="95"/>
      <c r="P112" s="95"/>
      <c r="Q112" s="95"/>
      <c r="R112" s="95"/>
    </row>
    <row r="113" spans="1:18" s="180" customFormat="1" ht="15" hidden="1" customHeight="1" outlineLevel="2" x14ac:dyDescent="0.25">
      <c r="A113" s="212">
        <v>15</v>
      </c>
      <c r="B113" s="213" t="s">
        <v>1111</v>
      </c>
      <c r="C113" s="95">
        <v>21</v>
      </c>
      <c r="D113" s="95">
        <v>20</v>
      </c>
      <c r="E113" s="95">
        <v>1</v>
      </c>
      <c r="F113" s="95"/>
      <c r="G113" s="95"/>
      <c r="H113" s="95"/>
      <c r="I113" s="95"/>
      <c r="J113" s="95"/>
      <c r="K113" s="95"/>
      <c r="L113" s="95">
        <v>20</v>
      </c>
      <c r="M113" s="95">
        <v>1</v>
      </c>
      <c r="N113" s="95"/>
      <c r="O113" s="95"/>
      <c r="P113" s="95"/>
      <c r="Q113" s="95"/>
      <c r="R113" s="95"/>
    </row>
    <row r="114" spans="1:18" s="180" customFormat="1" ht="15" hidden="1" customHeight="1" outlineLevel="2" x14ac:dyDescent="0.25">
      <c r="A114" s="212">
        <v>16</v>
      </c>
      <c r="B114" s="213" t="s">
        <v>1110</v>
      </c>
      <c r="C114" s="95">
        <v>626</v>
      </c>
      <c r="D114" s="95">
        <v>620</v>
      </c>
      <c r="E114" s="95">
        <v>6</v>
      </c>
      <c r="F114" s="95">
        <v>0</v>
      </c>
      <c r="G114" s="95">
        <v>0</v>
      </c>
      <c r="H114" s="95">
        <v>0</v>
      </c>
      <c r="I114" s="95">
        <v>0</v>
      </c>
      <c r="J114" s="95">
        <v>0</v>
      </c>
      <c r="K114" s="95">
        <v>0</v>
      </c>
      <c r="L114" s="95">
        <v>620</v>
      </c>
      <c r="M114" s="95">
        <v>6</v>
      </c>
      <c r="N114" s="95">
        <v>0</v>
      </c>
      <c r="O114" s="95">
        <v>0</v>
      </c>
      <c r="P114" s="95">
        <v>0</v>
      </c>
      <c r="Q114" s="95">
        <v>0</v>
      </c>
      <c r="R114" s="95"/>
    </row>
    <row r="115" spans="1:18" s="180" customFormat="1" ht="15" hidden="1" customHeight="1" outlineLevel="2" x14ac:dyDescent="0.25">
      <c r="A115" s="212">
        <v>17</v>
      </c>
      <c r="B115" s="213" t="s">
        <v>1109</v>
      </c>
      <c r="C115" s="95">
        <v>428</v>
      </c>
      <c r="D115" s="95">
        <v>422</v>
      </c>
      <c r="E115" s="95">
        <v>5</v>
      </c>
      <c r="F115" s="95">
        <v>1</v>
      </c>
      <c r="G115" s="95"/>
      <c r="H115" s="95"/>
      <c r="I115" s="95"/>
      <c r="J115" s="95"/>
      <c r="K115" s="95"/>
      <c r="L115" s="95">
        <v>422</v>
      </c>
      <c r="M115" s="95">
        <v>1</v>
      </c>
      <c r="N115" s="95"/>
      <c r="O115" s="95"/>
      <c r="P115" s="95">
        <v>1</v>
      </c>
      <c r="Q115" s="95"/>
      <c r="R115" s="95"/>
    </row>
    <row r="116" spans="1:18" s="180" customFormat="1" ht="15" hidden="1" customHeight="1" outlineLevel="2" x14ac:dyDescent="0.25">
      <c r="A116" s="212">
        <v>18</v>
      </c>
      <c r="B116" s="213" t="s">
        <v>1108</v>
      </c>
      <c r="C116" s="95">
        <v>746</v>
      </c>
      <c r="D116" s="95">
        <v>730</v>
      </c>
      <c r="E116" s="95">
        <v>16</v>
      </c>
      <c r="F116" s="95"/>
      <c r="G116" s="95"/>
      <c r="H116" s="95"/>
      <c r="I116" s="95"/>
      <c r="J116" s="95"/>
      <c r="K116" s="95"/>
      <c r="L116" s="95"/>
      <c r="M116" s="95"/>
      <c r="N116" s="95"/>
      <c r="O116" s="95"/>
      <c r="P116" s="95"/>
      <c r="Q116" s="95"/>
      <c r="R116" s="95"/>
    </row>
    <row r="117" spans="1:18" s="180" customFormat="1" ht="15" hidden="1" customHeight="1" outlineLevel="2" x14ac:dyDescent="0.25">
      <c r="A117" s="212">
        <v>19</v>
      </c>
      <c r="B117" s="213" t="s">
        <v>1107</v>
      </c>
      <c r="C117" s="95">
        <v>525</v>
      </c>
      <c r="D117" s="95">
        <v>517</v>
      </c>
      <c r="E117" s="95">
        <v>8</v>
      </c>
      <c r="F117" s="95">
        <v>0</v>
      </c>
      <c r="G117" s="95">
        <v>0</v>
      </c>
      <c r="H117" s="95"/>
      <c r="I117" s="95"/>
      <c r="J117" s="95"/>
      <c r="K117" s="95"/>
      <c r="L117" s="95">
        <v>517</v>
      </c>
      <c r="M117" s="95">
        <v>8</v>
      </c>
      <c r="N117" s="95"/>
      <c r="O117" s="95"/>
      <c r="P117" s="95"/>
      <c r="Q117" s="95"/>
      <c r="R117" s="95"/>
    </row>
    <row r="118" spans="1:18" s="180" customFormat="1" ht="15" hidden="1" customHeight="1" outlineLevel="2" x14ac:dyDescent="0.25">
      <c r="A118" s="212">
        <v>20</v>
      </c>
      <c r="B118" s="213" t="s">
        <v>1106</v>
      </c>
      <c r="C118" s="95">
        <v>415</v>
      </c>
      <c r="D118" s="95">
        <v>403</v>
      </c>
      <c r="E118" s="95">
        <v>12</v>
      </c>
      <c r="F118" s="95"/>
      <c r="G118" s="95"/>
      <c r="H118" s="95">
        <v>0</v>
      </c>
      <c r="I118" s="95"/>
      <c r="J118" s="95"/>
      <c r="K118" s="95"/>
      <c r="L118" s="95">
        <v>403</v>
      </c>
      <c r="M118" s="95">
        <v>12</v>
      </c>
      <c r="N118" s="95"/>
      <c r="O118" s="95"/>
      <c r="P118" s="95">
        <v>0</v>
      </c>
      <c r="Q118" s="95"/>
      <c r="R118" s="95"/>
    </row>
    <row r="119" spans="1:18" s="180" customFormat="1" ht="15" hidden="1" customHeight="1" outlineLevel="2" x14ac:dyDescent="0.25">
      <c r="A119" s="212">
        <v>21</v>
      </c>
      <c r="B119" s="213" t="s">
        <v>1105</v>
      </c>
      <c r="C119" s="95">
        <v>207</v>
      </c>
      <c r="D119" s="95">
        <v>203</v>
      </c>
      <c r="E119" s="95">
        <v>4</v>
      </c>
      <c r="F119" s="95">
        <v>0</v>
      </c>
      <c r="G119" s="95">
        <v>0</v>
      </c>
      <c r="H119" s="95"/>
      <c r="I119" s="95"/>
      <c r="J119" s="95"/>
      <c r="K119" s="95"/>
      <c r="L119" s="95">
        <v>203</v>
      </c>
      <c r="M119" s="95">
        <v>4</v>
      </c>
      <c r="N119" s="95">
        <v>0</v>
      </c>
      <c r="O119" s="95">
        <v>0</v>
      </c>
      <c r="P119" s="95">
        <v>0</v>
      </c>
      <c r="Q119" s="95">
        <v>0</v>
      </c>
      <c r="R119" s="95"/>
    </row>
    <row r="120" spans="1:18" s="180" customFormat="1" ht="15" hidden="1" customHeight="1" outlineLevel="2" x14ac:dyDescent="0.25">
      <c r="A120" s="212">
        <v>22</v>
      </c>
      <c r="B120" s="213" t="s">
        <v>1104</v>
      </c>
      <c r="C120" s="95">
        <v>642</v>
      </c>
      <c r="D120" s="95">
        <v>628</v>
      </c>
      <c r="E120" s="95">
        <v>11</v>
      </c>
      <c r="F120" s="95">
        <v>0</v>
      </c>
      <c r="G120" s="95">
        <v>0</v>
      </c>
      <c r="H120" s="95">
        <v>0</v>
      </c>
      <c r="I120" s="95">
        <v>0</v>
      </c>
      <c r="J120" s="95">
        <v>0</v>
      </c>
      <c r="K120" s="95">
        <v>0</v>
      </c>
      <c r="L120" s="95">
        <v>628</v>
      </c>
      <c r="M120" s="95">
        <v>11</v>
      </c>
      <c r="N120" s="95">
        <v>0</v>
      </c>
      <c r="O120" s="95">
        <v>0</v>
      </c>
      <c r="P120" s="95">
        <v>0</v>
      </c>
      <c r="Q120" s="95">
        <v>0</v>
      </c>
      <c r="R120" s="95"/>
    </row>
    <row r="121" spans="1:18" s="179" customFormat="1" ht="36.950000000000003" customHeight="1" collapsed="1" x14ac:dyDescent="0.25">
      <c r="A121" s="212" t="s">
        <v>56</v>
      </c>
      <c r="B121" s="213" t="s">
        <v>50</v>
      </c>
      <c r="C121" s="95">
        <f t="shared" ref="C121:Q121" si="8">SUM(C122:C133)</f>
        <v>339</v>
      </c>
      <c r="D121" s="95">
        <f t="shared" si="8"/>
        <v>180</v>
      </c>
      <c r="E121" s="95">
        <f t="shared" si="8"/>
        <v>62</v>
      </c>
      <c r="F121" s="95">
        <f t="shared" si="8"/>
        <v>54</v>
      </c>
      <c r="G121" s="95">
        <f t="shared" si="8"/>
        <v>43</v>
      </c>
      <c r="H121" s="95">
        <f t="shared" si="8"/>
        <v>0</v>
      </c>
      <c r="I121" s="95">
        <f t="shared" si="8"/>
        <v>9</v>
      </c>
      <c r="J121" s="95">
        <f t="shared" si="8"/>
        <v>25</v>
      </c>
      <c r="K121" s="95">
        <f t="shared" si="8"/>
        <v>39</v>
      </c>
      <c r="L121" s="95">
        <f t="shared" si="8"/>
        <v>75</v>
      </c>
      <c r="M121" s="95">
        <f t="shared" si="8"/>
        <v>40</v>
      </c>
      <c r="N121" s="95">
        <f t="shared" si="8"/>
        <v>20</v>
      </c>
      <c r="O121" s="95">
        <f t="shared" si="8"/>
        <v>4</v>
      </c>
      <c r="P121" s="95">
        <f t="shared" si="8"/>
        <v>0</v>
      </c>
      <c r="Q121" s="95">
        <f t="shared" si="8"/>
        <v>0</v>
      </c>
      <c r="R121" s="95"/>
    </row>
    <row r="122" spans="1:18" s="180" customFormat="1" ht="15" hidden="1" customHeight="1" outlineLevel="1" x14ac:dyDescent="0.25">
      <c r="A122" s="212">
        <v>1</v>
      </c>
      <c r="B122" s="213" t="s">
        <v>1103</v>
      </c>
      <c r="C122" s="95">
        <f t="shared" ref="C122:C133" si="9">D122+E122+F122+G122</f>
        <v>2</v>
      </c>
      <c r="D122" s="95">
        <v>2</v>
      </c>
      <c r="E122" s="95"/>
      <c r="F122" s="95"/>
      <c r="G122" s="95"/>
      <c r="H122" s="95"/>
      <c r="I122" s="95"/>
      <c r="J122" s="95"/>
      <c r="K122" s="95"/>
      <c r="L122" s="95"/>
      <c r="M122" s="95"/>
      <c r="N122" s="95"/>
      <c r="O122" s="95"/>
      <c r="P122" s="95"/>
      <c r="Q122" s="95"/>
      <c r="R122" s="95"/>
    </row>
    <row r="123" spans="1:18" s="180" customFormat="1" ht="15" hidden="1" customHeight="1" outlineLevel="1" x14ac:dyDescent="0.25">
      <c r="A123" s="212">
        <v>2</v>
      </c>
      <c r="B123" s="213" t="s">
        <v>1102</v>
      </c>
      <c r="C123" s="95">
        <f t="shared" si="9"/>
        <v>36</v>
      </c>
      <c r="D123" s="95">
        <v>21</v>
      </c>
      <c r="E123" s="95">
        <v>5</v>
      </c>
      <c r="F123" s="95">
        <v>4</v>
      </c>
      <c r="G123" s="95">
        <v>6</v>
      </c>
      <c r="H123" s="95"/>
      <c r="I123" s="95">
        <v>2</v>
      </c>
      <c r="J123" s="95">
        <v>2</v>
      </c>
      <c r="K123" s="95">
        <v>6</v>
      </c>
      <c r="L123" s="95">
        <v>10</v>
      </c>
      <c r="M123" s="95">
        <v>3</v>
      </c>
      <c r="N123" s="95">
        <v>2</v>
      </c>
      <c r="O123" s="95"/>
      <c r="P123" s="95"/>
      <c r="Q123" s="95"/>
      <c r="R123" s="95"/>
    </row>
    <row r="124" spans="1:18" s="180" customFormat="1" ht="15" hidden="1" customHeight="1" outlineLevel="1" x14ac:dyDescent="0.25">
      <c r="A124" s="212">
        <v>3</v>
      </c>
      <c r="B124" s="213" t="s">
        <v>666</v>
      </c>
      <c r="C124" s="95">
        <f t="shared" si="9"/>
        <v>22</v>
      </c>
      <c r="D124" s="95">
        <v>12</v>
      </c>
      <c r="E124" s="95">
        <v>5</v>
      </c>
      <c r="F124" s="95">
        <v>3</v>
      </c>
      <c r="G124" s="95">
        <v>2</v>
      </c>
      <c r="H124" s="95"/>
      <c r="I124" s="95"/>
      <c r="J124" s="95"/>
      <c r="K124" s="95">
        <v>1</v>
      </c>
      <c r="L124" s="95">
        <v>7</v>
      </c>
      <c r="M124" s="95">
        <v>5</v>
      </c>
      <c r="N124" s="95">
        <v>3</v>
      </c>
      <c r="O124" s="95">
        <v>1</v>
      </c>
      <c r="P124" s="95"/>
      <c r="Q124" s="95"/>
      <c r="R124" s="95"/>
    </row>
    <row r="125" spans="1:18" s="180" customFormat="1" ht="15" hidden="1" customHeight="1" outlineLevel="1" x14ac:dyDescent="0.25">
      <c r="A125" s="212">
        <v>4</v>
      </c>
      <c r="B125" s="213" t="s">
        <v>661</v>
      </c>
      <c r="C125" s="95">
        <f t="shared" si="9"/>
        <v>24</v>
      </c>
      <c r="D125" s="95">
        <v>15</v>
      </c>
      <c r="E125" s="95">
        <v>3</v>
      </c>
      <c r="F125" s="95">
        <v>3</v>
      </c>
      <c r="G125" s="95">
        <v>3</v>
      </c>
      <c r="H125" s="95"/>
      <c r="I125" s="95"/>
      <c r="J125" s="95"/>
      <c r="K125" s="95">
        <v>3</v>
      </c>
      <c r="L125" s="95">
        <v>10</v>
      </c>
      <c r="M125" s="95"/>
      <c r="N125" s="95">
        <v>3</v>
      </c>
      <c r="O125" s="95"/>
      <c r="P125" s="95"/>
      <c r="Q125" s="95"/>
      <c r="R125" s="95"/>
    </row>
    <row r="126" spans="1:18" s="180" customFormat="1" ht="15" hidden="1" customHeight="1" outlineLevel="1" x14ac:dyDescent="0.25">
      <c r="A126" s="212">
        <v>5</v>
      </c>
      <c r="B126" s="213" t="s">
        <v>1101</v>
      </c>
      <c r="C126" s="95">
        <f t="shared" si="9"/>
        <v>5</v>
      </c>
      <c r="D126" s="95">
        <v>5</v>
      </c>
      <c r="E126" s="95"/>
      <c r="F126" s="95"/>
      <c r="G126" s="95"/>
      <c r="H126" s="95"/>
      <c r="I126" s="95"/>
      <c r="J126" s="95"/>
      <c r="K126" s="95"/>
      <c r="L126" s="95">
        <v>4</v>
      </c>
      <c r="M126" s="95"/>
      <c r="N126" s="95"/>
      <c r="O126" s="95"/>
      <c r="P126" s="95"/>
      <c r="Q126" s="95"/>
      <c r="R126" s="95"/>
    </row>
    <row r="127" spans="1:18" s="180" customFormat="1" ht="15" hidden="1" customHeight="1" outlineLevel="1" x14ac:dyDescent="0.25">
      <c r="A127" s="212">
        <v>6</v>
      </c>
      <c r="B127" s="213" t="s">
        <v>1100</v>
      </c>
      <c r="C127" s="95">
        <f t="shared" si="9"/>
        <v>15</v>
      </c>
      <c r="D127" s="95">
        <v>11</v>
      </c>
      <c r="E127" s="95">
        <v>2</v>
      </c>
      <c r="F127" s="95">
        <v>2</v>
      </c>
      <c r="G127" s="95"/>
      <c r="H127" s="95"/>
      <c r="I127" s="95">
        <v>1</v>
      </c>
      <c r="J127" s="95">
        <v>2</v>
      </c>
      <c r="K127" s="95"/>
      <c r="L127" s="95">
        <v>3</v>
      </c>
      <c r="M127" s="95"/>
      <c r="N127" s="95"/>
      <c r="O127" s="95"/>
      <c r="P127" s="95"/>
      <c r="Q127" s="95"/>
      <c r="R127" s="95"/>
    </row>
    <row r="128" spans="1:18" s="180" customFormat="1" ht="15" hidden="1" customHeight="1" outlineLevel="1" x14ac:dyDescent="0.25">
      <c r="A128" s="212">
        <v>7</v>
      </c>
      <c r="B128" s="213" t="s">
        <v>1099</v>
      </c>
      <c r="C128" s="95">
        <f t="shared" si="9"/>
        <v>14</v>
      </c>
      <c r="D128" s="95">
        <v>10</v>
      </c>
      <c r="E128" s="95">
        <v>2</v>
      </c>
      <c r="F128" s="95">
        <v>1</v>
      </c>
      <c r="G128" s="95">
        <v>1</v>
      </c>
      <c r="H128" s="95"/>
      <c r="I128" s="95"/>
      <c r="J128" s="95">
        <v>1</v>
      </c>
      <c r="K128" s="95">
        <v>1</v>
      </c>
      <c r="L128" s="95">
        <v>3</v>
      </c>
      <c r="M128" s="95">
        <v>2</v>
      </c>
      <c r="N128" s="95"/>
      <c r="O128" s="95"/>
      <c r="P128" s="95"/>
      <c r="Q128" s="95"/>
      <c r="R128" s="95"/>
    </row>
    <row r="129" spans="1:18" s="180" customFormat="1" ht="15" hidden="1" customHeight="1" outlineLevel="1" x14ac:dyDescent="0.25">
      <c r="A129" s="212">
        <v>8</v>
      </c>
      <c r="B129" s="213" t="s">
        <v>1098</v>
      </c>
      <c r="C129" s="95">
        <f t="shared" si="9"/>
        <v>26</v>
      </c>
      <c r="D129" s="95">
        <v>12</v>
      </c>
      <c r="E129" s="95">
        <v>9</v>
      </c>
      <c r="F129" s="95">
        <v>5</v>
      </c>
      <c r="G129" s="95"/>
      <c r="H129" s="95"/>
      <c r="I129" s="95">
        <v>1</v>
      </c>
      <c r="J129" s="95"/>
      <c r="K129" s="95"/>
      <c r="L129" s="95">
        <v>5</v>
      </c>
      <c r="M129" s="95">
        <v>8</v>
      </c>
      <c r="N129" s="95">
        <v>4</v>
      </c>
      <c r="O129" s="95"/>
      <c r="P129" s="95"/>
      <c r="Q129" s="95"/>
      <c r="R129" s="95"/>
    </row>
    <row r="130" spans="1:18" s="180" customFormat="1" ht="15" hidden="1" customHeight="1" outlineLevel="1" x14ac:dyDescent="0.25">
      <c r="A130" s="212">
        <v>9</v>
      </c>
      <c r="B130" s="213" t="s">
        <v>1097</v>
      </c>
      <c r="C130" s="95">
        <f t="shared" si="9"/>
        <v>21</v>
      </c>
      <c r="D130" s="95">
        <v>11</v>
      </c>
      <c r="E130" s="95">
        <v>5</v>
      </c>
      <c r="F130" s="95">
        <v>4</v>
      </c>
      <c r="G130" s="95">
        <v>1</v>
      </c>
      <c r="H130" s="95"/>
      <c r="I130" s="95"/>
      <c r="J130" s="95"/>
      <c r="K130" s="95">
        <v>1</v>
      </c>
      <c r="L130" s="95">
        <v>5</v>
      </c>
      <c r="M130" s="95">
        <v>3</v>
      </c>
      <c r="N130" s="95"/>
      <c r="O130" s="95"/>
      <c r="P130" s="95"/>
      <c r="Q130" s="95"/>
      <c r="R130" s="95"/>
    </row>
    <row r="131" spans="1:18" s="180" customFormat="1" ht="15" hidden="1" customHeight="1" outlineLevel="1" x14ac:dyDescent="0.25">
      <c r="A131" s="212">
        <v>10</v>
      </c>
      <c r="B131" s="213" t="s">
        <v>1096</v>
      </c>
      <c r="C131" s="95">
        <f t="shared" si="9"/>
        <v>96</v>
      </c>
      <c r="D131" s="95">
        <v>35</v>
      </c>
      <c r="E131" s="95">
        <v>15</v>
      </c>
      <c r="F131" s="95">
        <v>25</v>
      </c>
      <c r="G131" s="95">
        <v>21</v>
      </c>
      <c r="H131" s="95"/>
      <c r="I131" s="95">
        <v>3</v>
      </c>
      <c r="J131" s="95">
        <v>13</v>
      </c>
      <c r="K131" s="95">
        <v>18</v>
      </c>
      <c r="L131" s="95">
        <v>15</v>
      </c>
      <c r="M131" s="95">
        <v>10</v>
      </c>
      <c r="N131" s="95">
        <v>8</v>
      </c>
      <c r="O131" s="95">
        <v>3</v>
      </c>
      <c r="P131" s="95"/>
      <c r="Q131" s="95"/>
      <c r="R131" s="95"/>
    </row>
    <row r="132" spans="1:18" s="180" customFormat="1" ht="15" hidden="1" customHeight="1" outlineLevel="1" x14ac:dyDescent="0.25">
      <c r="A132" s="212">
        <v>11</v>
      </c>
      <c r="B132" s="213" t="s">
        <v>1095</v>
      </c>
      <c r="C132" s="95">
        <f t="shared" si="9"/>
        <v>22</v>
      </c>
      <c r="D132" s="95">
        <v>15</v>
      </c>
      <c r="E132" s="95">
        <v>4</v>
      </c>
      <c r="F132" s="95">
        <v>1</v>
      </c>
      <c r="G132" s="95">
        <v>2</v>
      </c>
      <c r="H132" s="95"/>
      <c r="I132" s="95"/>
      <c r="J132" s="95">
        <v>1</v>
      </c>
      <c r="K132" s="95">
        <v>2</v>
      </c>
      <c r="L132" s="95">
        <v>8</v>
      </c>
      <c r="M132" s="95">
        <v>4</v>
      </c>
      <c r="N132" s="95"/>
      <c r="O132" s="95"/>
      <c r="P132" s="95"/>
      <c r="Q132" s="95"/>
      <c r="R132" s="95"/>
    </row>
    <row r="133" spans="1:18" s="180" customFormat="1" ht="15" hidden="1" customHeight="1" outlineLevel="1" x14ac:dyDescent="0.25">
      <c r="A133" s="212">
        <v>12</v>
      </c>
      <c r="B133" s="213" t="s">
        <v>665</v>
      </c>
      <c r="C133" s="95">
        <f t="shared" si="9"/>
        <v>56</v>
      </c>
      <c r="D133" s="95">
        <v>31</v>
      </c>
      <c r="E133" s="95">
        <v>12</v>
      </c>
      <c r="F133" s="95">
        <v>6</v>
      </c>
      <c r="G133" s="95">
        <v>7</v>
      </c>
      <c r="H133" s="95"/>
      <c r="I133" s="95">
        <v>2</v>
      </c>
      <c r="J133" s="95">
        <v>6</v>
      </c>
      <c r="K133" s="95">
        <v>7</v>
      </c>
      <c r="L133" s="95">
        <v>5</v>
      </c>
      <c r="M133" s="95">
        <v>5</v>
      </c>
      <c r="N133" s="95"/>
      <c r="O133" s="95"/>
      <c r="P133" s="95"/>
      <c r="Q133" s="95"/>
      <c r="R133" s="95"/>
    </row>
    <row r="134" spans="1:18" s="179" customFormat="1" ht="36.950000000000003" customHeight="1" collapsed="1" x14ac:dyDescent="0.25">
      <c r="A134" s="212" t="s">
        <v>57</v>
      </c>
      <c r="B134" s="213" t="s">
        <v>659</v>
      </c>
      <c r="C134" s="95">
        <f>SUM(C135:C166)</f>
        <v>20845</v>
      </c>
      <c r="D134" s="95">
        <f>SUM(D135:D166)</f>
        <v>14646</v>
      </c>
      <c r="E134" s="95">
        <f>SUM(E135:E166)</f>
        <v>6032</v>
      </c>
      <c r="F134" s="95">
        <f>SUM(F135:F166)</f>
        <v>0</v>
      </c>
      <c r="G134" s="95">
        <f>SUM(G135:G166)</f>
        <v>167</v>
      </c>
      <c r="H134" s="95"/>
      <c r="I134" s="95">
        <f>SUM(I135:I166)</f>
        <v>2026</v>
      </c>
      <c r="J134" s="95">
        <f>SUM(J135:J166)</f>
        <v>0</v>
      </c>
      <c r="K134" s="95">
        <f>SUM(K135:K166)</f>
        <v>0</v>
      </c>
      <c r="L134" s="95">
        <f>SUM(L135:L166)</f>
        <v>2491</v>
      </c>
      <c r="M134" s="95"/>
      <c r="N134" s="95"/>
      <c r="O134" s="95"/>
      <c r="P134" s="95"/>
      <c r="Q134" s="95"/>
      <c r="R134" s="95"/>
    </row>
    <row r="135" spans="1:18" s="180" customFormat="1" ht="15" hidden="1" customHeight="1" outlineLevel="1" x14ac:dyDescent="0.25">
      <c r="A135" s="212">
        <v>1</v>
      </c>
      <c r="B135" s="213" t="s">
        <v>232</v>
      </c>
      <c r="C135" s="95">
        <v>651</v>
      </c>
      <c r="D135" s="95">
        <v>651</v>
      </c>
      <c r="E135" s="95"/>
      <c r="F135" s="95"/>
      <c r="G135" s="95"/>
      <c r="H135" s="95"/>
      <c r="I135" s="95">
        <v>43</v>
      </c>
      <c r="J135" s="95"/>
      <c r="K135" s="95"/>
      <c r="L135" s="95">
        <v>78</v>
      </c>
      <c r="M135" s="95"/>
      <c r="N135" s="95"/>
      <c r="O135" s="95"/>
      <c r="P135" s="95"/>
      <c r="Q135" s="95"/>
      <c r="R135" s="95"/>
    </row>
    <row r="136" spans="1:18" s="180" customFormat="1" ht="15" hidden="1" customHeight="1" outlineLevel="1" x14ac:dyDescent="0.25">
      <c r="A136" s="212">
        <v>2</v>
      </c>
      <c r="B136" s="213" t="s">
        <v>1094</v>
      </c>
      <c r="C136" s="95">
        <v>70</v>
      </c>
      <c r="D136" s="95">
        <v>65</v>
      </c>
      <c r="E136" s="95">
        <v>5</v>
      </c>
      <c r="F136" s="95"/>
      <c r="G136" s="95"/>
      <c r="H136" s="95"/>
      <c r="I136" s="95">
        <v>12</v>
      </c>
      <c r="J136" s="95"/>
      <c r="K136" s="95"/>
      <c r="L136" s="95">
        <v>8</v>
      </c>
      <c r="M136" s="95"/>
      <c r="N136" s="95"/>
      <c r="O136" s="95"/>
      <c r="P136" s="95"/>
      <c r="Q136" s="95"/>
      <c r="R136" s="95"/>
    </row>
    <row r="137" spans="1:18" s="180" customFormat="1" ht="15" hidden="1" customHeight="1" outlineLevel="1" x14ac:dyDescent="0.25">
      <c r="A137" s="212">
        <v>3</v>
      </c>
      <c r="B137" s="213" t="s">
        <v>1093</v>
      </c>
      <c r="C137" s="95">
        <v>721</v>
      </c>
      <c r="D137" s="95">
        <f t="shared" ref="D137:D166" si="10">C137-E137-G137</f>
        <v>500</v>
      </c>
      <c r="E137" s="95">
        <v>216</v>
      </c>
      <c r="F137" s="95"/>
      <c r="G137" s="95">
        <v>5</v>
      </c>
      <c r="H137" s="95"/>
      <c r="I137" s="95">
        <v>25</v>
      </c>
      <c r="J137" s="95"/>
      <c r="K137" s="95"/>
      <c r="L137" s="95">
        <v>86</v>
      </c>
      <c r="M137" s="95"/>
      <c r="N137" s="95"/>
      <c r="O137" s="95"/>
      <c r="P137" s="95"/>
      <c r="Q137" s="95"/>
      <c r="R137" s="95"/>
    </row>
    <row r="138" spans="1:18" s="180" customFormat="1" ht="15" hidden="1" customHeight="1" outlineLevel="1" x14ac:dyDescent="0.25">
      <c r="A138" s="212">
        <v>4</v>
      </c>
      <c r="B138" s="213" t="s">
        <v>1092</v>
      </c>
      <c r="C138" s="95">
        <v>1109</v>
      </c>
      <c r="D138" s="95">
        <f t="shared" si="10"/>
        <v>770</v>
      </c>
      <c r="E138" s="95">
        <v>332</v>
      </c>
      <c r="F138" s="95"/>
      <c r="G138" s="95">
        <v>7</v>
      </c>
      <c r="H138" s="95"/>
      <c r="I138" s="95">
        <v>125</v>
      </c>
      <c r="J138" s="95"/>
      <c r="K138" s="95"/>
      <c r="L138" s="95">
        <v>133</v>
      </c>
      <c r="M138" s="95"/>
      <c r="N138" s="95"/>
      <c r="O138" s="95"/>
      <c r="P138" s="95"/>
      <c r="Q138" s="95"/>
      <c r="R138" s="95"/>
    </row>
    <row r="139" spans="1:18" s="180" customFormat="1" ht="15" hidden="1" customHeight="1" outlineLevel="1" x14ac:dyDescent="0.25">
      <c r="A139" s="212">
        <v>5</v>
      </c>
      <c r="B139" s="213" t="s">
        <v>1091</v>
      </c>
      <c r="C139" s="95">
        <v>470</v>
      </c>
      <c r="D139" s="95">
        <f t="shared" si="10"/>
        <v>326</v>
      </c>
      <c r="E139" s="95">
        <v>141</v>
      </c>
      <c r="F139" s="95"/>
      <c r="G139" s="95">
        <v>3</v>
      </c>
      <c r="H139" s="95"/>
      <c r="I139" s="95">
        <f>C139*10/100</f>
        <v>47</v>
      </c>
      <c r="J139" s="95"/>
      <c r="K139" s="95"/>
      <c r="L139" s="95">
        <v>56</v>
      </c>
      <c r="M139" s="95"/>
      <c r="N139" s="95"/>
      <c r="O139" s="95"/>
      <c r="P139" s="95"/>
      <c r="Q139" s="95"/>
      <c r="R139" s="95"/>
    </row>
    <row r="140" spans="1:18" s="180" customFormat="1" ht="15" hidden="1" customHeight="1" outlineLevel="1" x14ac:dyDescent="0.25">
      <c r="A140" s="212">
        <v>6</v>
      </c>
      <c r="B140" s="213" t="s">
        <v>1090</v>
      </c>
      <c r="C140" s="95">
        <v>750</v>
      </c>
      <c r="D140" s="95">
        <f t="shared" si="10"/>
        <v>520</v>
      </c>
      <c r="E140" s="95">
        <v>225</v>
      </c>
      <c r="F140" s="95"/>
      <c r="G140" s="95">
        <v>5</v>
      </c>
      <c r="H140" s="95"/>
      <c r="I140" s="95">
        <v>75</v>
      </c>
      <c r="J140" s="95"/>
      <c r="K140" s="95"/>
      <c r="L140" s="95">
        <f>C140*12/100</f>
        <v>90</v>
      </c>
      <c r="M140" s="95"/>
      <c r="N140" s="95"/>
      <c r="O140" s="95"/>
      <c r="P140" s="95"/>
      <c r="Q140" s="95"/>
      <c r="R140" s="95"/>
    </row>
    <row r="141" spans="1:18" s="180" customFormat="1" ht="15" hidden="1" customHeight="1" outlineLevel="1" x14ac:dyDescent="0.25">
      <c r="A141" s="212">
        <v>7</v>
      </c>
      <c r="B141" s="213" t="s">
        <v>1089</v>
      </c>
      <c r="C141" s="95">
        <v>540</v>
      </c>
      <c r="D141" s="95">
        <f t="shared" si="10"/>
        <v>378</v>
      </c>
      <c r="E141" s="95">
        <v>162</v>
      </c>
      <c r="F141" s="95"/>
      <c r="G141" s="95"/>
      <c r="H141" s="95"/>
      <c r="I141" s="95">
        <v>54</v>
      </c>
      <c r="J141" s="95"/>
      <c r="K141" s="95"/>
      <c r="L141" s="95">
        <v>64</v>
      </c>
      <c r="M141" s="95"/>
      <c r="N141" s="95"/>
      <c r="O141" s="95"/>
      <c r="P141" s="95"/>
      <c r="Q141" s="95"/>
      <c r="R141" s="95"/>
    </row>
    <row r="142" spans="1:18" s="180" customFormat="1" ht="15" hidden="1" customHeight="1" outlineLevel="1" x14ac:dyDescent="0.25">
      <c r="A142" s="212">
        <v>8</v>
      </c>
      <c r="B142" s="213" t="s">
        <v>1088</v>
      </c>
      <c r="C142" s="95">
        <v>417</v>
      </c>
      <c r="D142" s="95">
        <f t="shared" si="10"/>
        <v>292</v>
      </c>
      <c r="E142" s="95">
        <v>125</v>
      </c>
      <c r="F142" s="95"/>
      <c r="G142" s="95"/>
      <c r="H142" s="95"/>
      <c r="I142" s="95">
        <v>41</v>
      </c>
      <c r="J142" s="95"/>
      <c r="K142" s="95"/>
      <c r="L142" s="95">
        <v>50</v>
      </c>
      <c r="M142" s="95"/>
      <c r="N142" s="95"/>
      <c r="O142" s="95"/>
      <c r="P142" s="95"/>
      <c r="Q142" s="95"/>
      <c r="R142" s="95"/>
    </row>
    <row r="143" spans="1:18" s="180" customFormat="1" ht="15" hidden="1" customHeight="1" outlineLevel="1" x14ac:dyDescent="0.25">
      <c r="A143" s="212">
        <v>9</v>
      </c>
      <c r="B143" s="213" t="s">
        <v>1087</v>
      </c>
      <c r="C143" s="95">
        <v>924</v>
      </c>
      <c r="D143" s="95">
        <f t="shared" si="10"/>
        <v>647</v>
      </c>
      <c r="E143" s="95">
        <v>277</v>
      </c>
      <c r="F143" s="95"/>
      <c r="G143" s="95"/>
      <c r="H143" s="95"/>
      <c r="I143" s="95">
        <v>92</v>
      </c>
      <c r="J143" s="95"/>
      <c r="K143" s="95"/>
      <c r="L143" s="95">
        <v>110</v>
      </c>
      <c r="M143" s="95"/>
      <c r="N143" s="95"/>
      <c r="O143" s="95"/>
      <c r="P143" s="95"/>
      <c r="Q143" s="95"/>
      <c r="R143" s="95"/>
    </row>
    <row r="144" spans="1:18" s="180" customFormat="1" ht="15" hidden="1" customHeight="1" outlineLevel="1" x14ac:dyDescent="0.25">
      <c r="A144" s="212">
        <v>10</v>
      </c>
      <c r="B144" s="213" t="s">
        <v>1086</v>
      </c>
      <c r="C144" s="95">
        <v>586</v>
      </c>
      <c r="D144" s="95">
        <f t="shared" si="10"/>
        <v>407</v>
      </c>
      <c r="E144" s="95">
        <v>175</v>
      </c>
      <c r="F144" s="95"/>
      <c r="G144" s="95">
        <v>4</v>
      </c>
      <c r="H144" s="95"/>
      <c r="I144" s="95">
        <v>60</v>
      </c>
      <c r="J144" s="95"/>
      <c r="K144" s="95"/>
      <c r="L144" s="95">
        <v>70</v>
      </c>
      <c r="M144" s="95"/>
      <c r="N144" s="95"/>
      <c r="O144" s="95"/>
      <c r="P144" s="95"/>
      <c r="Q144" s="95"/>
      <c r="R144" s="95"/>
    </row>
    <row r="145" spans="1:18" s="180" customFormat="1" ht="15" hidden="1" customHeight="1" outlineLevel="1" x14ac:dyDescent="0.25">
      <c r="A145" s="212">
        <v>11</v>
      </c>
      <c r="B145" s="213" t="s">
        <v>1085</v>
      </c>
      <c r="C145" s="95">
        <v>434</v>
      </c>
      <c r="D145" s="95">
        <f t="shared" si="10"/>
        <v>304</v>
      </c>
      <c r="E145" s="95">
        <v>130</v>
      </c>
      <c r="F145" s="95"/>
      <c r="G145" s="95"/>
      <c r="H145" s="95"/>
      <c r="I145" s="95">
        <v>44</v>
      </c>
      <c r="J145" s="95"/>
      <c r="K145" s="95"/>
      <c r="L145" s="95">
        <v>52</v>
      </c>
      <c r="M145" s="95"/>
      <c r="N145" s="95"/>
      <c r="O145" s="95"/>
      <c r="P145" s="95"/>
      <c r="Q145" s="95"/>
      <c r="R145" s="95"/>
    </row>
    <row r="146" spans="1:18" s="180" customFormat="1" ht="15" hidden="1" customHeight="1" outlineLevel="1" x14ac:dyDescent="0.25">
      <c r="A146" s="212">
        <v>12</v>
      </c>
      <c r="B146" s="213" t="s">
        <v>1084</v>
      </c>
      <c r="C146" s="95">
        <v>382</v>
      </c>
      <c r="D146" s="95">
        <f t="shared" si="10"/>
        <v>268</v>
      </c>
      <c r="E146" s="95">
        <v>114</v>
      </c>
      <c r="F146" s="95"/>
      <c r="G146" s="95"/>
      <c r="H146" s="95"/>
      <c r="I146" s="95">
        <v>38</v>
      </c>
      <c r="J146" s="95"/>
      <c r="K146" s="95"/>
      <c r="L146" s="95">
        <v>45</v>
      </c>
      <c r="M146" s="95"/>
      <c r="N146" s="95"/>
      <c r="O146" s="95"/>
      <c r="P146" s="95"/>
      <c r="Q146" s="95"/>
      <c r="R146" s="95"/>
    </row>
    <row r="147" spans="1:18" s="180" customFormat="1" ht="15" hidden="1" customHeight="1" outlineLevel="1" x14ac:dyDescent="0.25">
      <c r="A147" s="212">
        <v>13</v>
      </c>
      <c r="B147" s="213" t="s">
        <v>1083</v>
      </c>
      <c r="C147" s="95">
        <v>392</v>
      </c>
      <c r="D147" s="95">
        <f t="shared" si="10"/>
        <v>275</v>
      </c>
      <c r="E147" s="95">
        <v>117</v>
      </c>
      <c r="F147" s="95"/>
      <c r="G147" s="95"/>
      <c r="H147" s="95"/>
      <c r="I147" s="95">
        <v>39</v>
      </c>
      <c r="J147" s="95"/>
      <c r="K147" s="95"/>
      <c r="L147" s="95">
        <v>47</v>
      </c>
      <c r="M147" s="95"/>
      <c r="N147" s="95"/>
      <c r="O147" s="95"/>
      <c r="P147" s="95"/>
      <c r="Q147" s="95"/>
      <c r="R147" s="95"/>
    </row>
    <row r="148" spans="1:18" s="180" customFormat="1" ht="15" hidden="1" customHeight="1" outlineLevel="1" x14ac:dyDescent="0.25">
      <c r="A148" s="212">
        <v>14</v>
      </c>
      <c r="B148" s="213" t="s">
        <v>1082</v>
      </c>
      <c r="C148" s="95">
        <v>1585</v>
      </c>
      <c r="D148" s="95">
        <f t="shared" si="10"/>
        <v>1103</v>
      </c>
      <c r="E148" s="95">
        <v>475</v>
      </c>
      <c r="F148" s="95"/>
      <c r="G148" s="95">
        <v>7</v>
      </c>
      <c r="H148" s="95"/>
      <c r="I148" s="95">
        <v>150</v>
      </c>
      <c r="J148" s="95"/>
      <c r="K148" s="95"/>
      <c r="L148" s="95">
        <v>190</v>
      </c>
      <c r="M148" s="95"/>
      <c r="N148" s="95"/>
      <c r="O148" s="95"/>
      <c r="P148" s="95"/>
      <c r="Q148" s="95"/>
      <c r="R148" s="95"/>
    </row>
    <row r="149" spans="1:18" s="180" customFormat="1" ht="15" hidden="1" customHeight="1" outlineLevel="1" x14ac:dyDescent="0.25">
      <c r="A149" s="212">
        <v>15</v>
      </c>
      <c r="B149" s="213" t="s">
        <v>1081</v>
      </c>
      <c r="C149" s="95">
        <v>680</v>
      </c>
      <c r="D149" s="95">
        <f t="shared" si="10"/>
        <v>476</v>
      </c>
      <c r="E149" s="95">
        <f>C149*30/100</f>
        <v>204</v>
      </c>
      <c r="F149" s="95"/>
      <c r="G149" s="95"/>
      <c r="H149" s="95"/>
      <c r="I149" s="95">
        <v>68</v>
      </c>
      <c r="J149" s="95"/>
      <c r="K149" s="95"/>
      <c r="L149" s="95">
        <v>81</v>
      </c>
      <c r="M149" s="95"/>
      <c r="N149" s="95"/>
      <c r="O149" s="95"/>
      <c r="P149" s="95"/>
      <c r="Q149" s="95"/>
      <c r="R149" s="95"/>
    </row>
    <row r="150" spans="1:18" s="180" customFormat="1" ht="15" hidden="1" customHeight="1" outlineLevel="1" x14ac:dyDescent="0.25">
      <c r="A150" s="212">
        <v>16</v>
      </c>
      <c r="B150" s="213" t="s">
        <v>1080</v>
      </c>
      <c r="C150" s="95">
        <v>662</v>
      </c>
      <c r="D150" s="95">
        <f t="shared" si="10"/>
        <v>463</v>
      </c>
      <c r="E150" s="95">
        <v>198</v>
      </c>
      <c r="F150" s="95"/>
      <c r="G150" s="95">
        <v>1</v>
      </c>
      <c r="H150" s="95"/>
      <c r="I150" s="95">
        <v>66</v>
      </c>
      <c r="J150" s="95"/>
      <c r="K150" s="95"/>
      <c r="L150" s="95">
        <v>79</v>
      </c>
      <c r="M150" s="95"/>
      <c r="N150" s="95"/>
      <c r="O150" s="95"/>
      <c r="P150" s="95"/>
      <c r="Q150" s="95"/>
      <c r="R150" s="95"/>
    </row>
    <row r="151" spans="1:18" s="180" customFormat="1" ht="15" hidden="1" customHeight="1" outlineLevel="1" x14ac:dyDescent="0.25">
      <c r="A151" s="212">
        <v>17</v>
      </c>
      <c r="B151" s="213" t="s">
        <v>1079</v>
      </c>
      <c r="C151" s="95">
        <v>452</v>
      </c>
      <c r="D151" s="95">
        <f t="shared" si="10"/>
        <v>317</v>
      </c>
      <c r="E151" s="95">
        <v>135</v>
      </c>
      <c r="F151" s="95"/>
      <c r="G151" s="95"/>
      <c r="H151" s="95"/>
      <c r="I151" s="95">
        <v>45</v>
      </c>
      <c r="J151" s="95"/>
      <c r="K151" s="95"/>
      <c r="L151" s="95">
        <v>54</v>
      </c>
      <c r="M151" s="95"/>
      <c r="N151" s="95"/>
      <c r="O151" s="95"/>
      <c r="P151" s="95"/>
      <c r="Q151" s="95"/>
      <c r="R151" s="95"/>
    </row>
    <row r="152" spans="1:18" s="180" customFormat="1" ht="15" hidden="1" customHeight="1" outlineLevel="1" x14ac:dyDescent="0.25">
      <c r="A152" s="212">
        <v>18</v>
      </c>
      <c r="B152" s="213" t="s">
        <v>1078</v>
      </c>
      <c r="C152" s="95">
        <v>448</v>
      </c>
      <c r="D152" s="95">
        <f t="shared" si="10"/>
        <v>312</v>
      </c>
      <c r="E152" s="95">
        <v>134</v>
      </c>
      <c r="F152" s="95"/>
      <c r="G152" s="95">
        <v>2</v>
      </c>
      <c r="H152" s="95"/>
      <c r="I152" s="95">
        <v>50</v>
      </c>
      <c r="J152" s="95"/>
      <c r="K152" s="95"/>
      <c r="L152" s="95">
        <v>53</v>
      </c>
      <c r="M152" s="95"/>
      <c r="N152" s="95"/>
      <c r="O152" s="95"/>
      <c r="P152" s="95"/>
      <c r="Q152" s="95"/>
      <c r="R152" s="95"/>
    </row>
    <row r="153" spans="1:18" s="180" customFormat="1" ht="15" hidden="1" customHeight="1" outlineLevel="1" x14ac:dyDescent="0.25">
      <c r="A153" s="212">
        <v>19</v>
      </c>
      <c r="B153" s="213" t="s">
        <v>1077</v>
      </c>
      <c r="C153" s="95">
        <v>981</v>
      </c>
      <c r="D153" s="95">
        <f t="shared" si="10"/>
        <v>685</v>
      </c>
      <c r="E153" s="95">
        <v>294</v>
      </c>
      <c r="F153" s="95"/>
      <c r="G153" s="95">
        <v>2</v>
      </c>
      <c r="H153" s="95"/>
      <c r="I153" s="95">
        <v>95</v>
      </c>
      <c r="J153" s="95"/>
      <c r="K153" s="95"/>
      <c r="L153" s="95">
        <v>117</v>
      </c>
      <c r="M153" s="95"/>
      <c r="N153" s="95"/>
      <c r="O153" s="95"/>
      <c r="P153" s="95"/>
      <c r="Q153" s="95"/>
      <c r="R153" s="95"/>
    </row>
    <row r="154" spans="1:18" s="180" customFormat="1" ht="15" hidden="1" customHeight="1" outlineLevel="1" x14ac:dyDescent="0.25">
      <c r="A154" s="212">
        <v>20</v>
      </c>
      <c r="B154" s="213" t="s">
        <v>1076</v>
      </c>
      <c r="C154" s="95">
        <v>635</v>
      </c>
      <c r="D154" s="95">
        <f t="shared" si="10"/>
        <v>445</v>
      </c>
      <c r="E154" s="95">
        <v>190</v>
      </c>
      <c r="F154" s="95"/>
      <c r="G154" s="95"/>
      <c r="H154" s="95"/>
      <c r="I154" s="95">
        <v>60</v>
      </c>
      <c r="J154" s="95"/>
      <c r="K154" s="95"/>
      <c r="L154" s="95">
        <v>76</v>
      </c>
      <c r="M154" s="95"/>
      <c r="N154" s="95"/>
      <c r="O154" s="95"/>
      <c r="P154" s="95"/>
      <c r="Q154" s="95"/>
      <c r="R154" s="95"/>
    </row>
    <row r="155" spans="1:18" s="180" customFormat="1" ht="15" hidden="1" customHeight="1" outlineLevel="1" x14ac:dyDescent="0.25">
      <c r="A155" s="212">
        <v>21</v>
      </c>
      <c r="B155" s="213" t="s">
        <v>1075</v>
      </c>
      <c r="C155" s="95">
        <v>593</v>
      </c>
      <c r="D155" s="95">
        <f t="shared" si="10"/>
        <v>416</v>
      </c>
      <c r="E155" s="95">
        <v>177</v>
      </c>
      <c r="F155" s="95"/>
      <c r="G155" s="95"/>
      <c r="H155" s="95"/>
      <c r="I155" s="95">
        <v>59</v>
      </c>
      <c r="J155" s="95"/>
      <c r="K155" s="95"/>
      <c r="L155" s="95">
        <v>71</v>
      </c>
      <c r="M155" s="95"/>
      <c r="N155" s="95"/>
      <c r="O155" s="95"/>
      <c r="P155" s="95"/>
      <c r="Q155" s="95"/>
      <c r="R155" s="95"/>
    </row>
    <row r="156" spans="1:18" s="180" customFormat="1" ht="15" hidden="1" customHeight="1" outlineLevel="1" x14ac:dyDescent="0.25">
      <c r="A156" s="212">
        <v>22</v>
      </c>
      <c r="B156" s="213" t="s">
        <v>1074</v>
      </c>
      <c r="C156" s="95">
        <v>910</v>
      </c>
      <c r="D156" s="95">
        <f t="shared" si="10"/>
        <v>563</v>
      </c>
      <c r="E156" s="95">
        <v>273</v>
      </c>
      <c r="F156" s="95"/>
      <c r="G156" s="95">
        <v>74</v>
      </c>
      <c r="H156" s="95"/>
      <c r="I156" s="95">
        <v>91</v>
      </c>
      <c r="J156" s="95"/>
      <c r="K156" s="95"/>
      <c r="L156" s="95">
        <v>109</v>
      </c>
      <c r="M156" s="95"/>
      <c r="N156" s="95"/>
      <c r="O156" s="95"/>
      <c r="P156" s="95"/>
      <c r="Q156" s="95"/>
      <c r="R156" s="95"/>
    </row>
    <row r="157" spans="1:18" s="180" customFormat="1" ht="15" hidden="1" customHeight="1" outlineLevel="1" x14ac:dyDescent="0.25">
      <c r="A157" s="212">
        <v>23</v>
      </c>
      <c r="B157" s="213" t="s">
        <v>1073</v>
      </c>
      <c r="C157" s="95">
        <v>810</v>
      </c>
      <c r="D157" s="95">
        <f t="shared" si="10"/>
        <v>542</v>
      </c>
      <c r="E157" s="95">
        <v>243</v>
      </c>
      <c r="F157" s="95"/>
      <c r="G157" s="95">
        <v>25</v>
      </c>
      <c r="H157" s="95"/>
      <c r="I157" s="95">
        <v>81</v>
      </c>
      <c r="J157" s="95"/>
      <c r="K157" s="95"/>
      <c r="L157" s="95">
        <v>97</v>
      </c>
      <c r="M157" s="95"/>
      <c r="N157" s="95"/>
      <c r="O157" s="95"/>
      <c r="P157" s="95"/>
      <c r="Q157" s="95"/>
      <c r="R157" s="95"/>
    </row>
    <row r="158" spans="1:18" s="180" customFormat="1" ht="15" hidden="1" customHeight="1" outlineLevel="1" x14ac:dyDescent="0.25">
      <c r="A158" s="212">
        <v>24</v>
      </c>
      <c r="B158" s="213" t="s">
        <v>1072</v>
      </c>
      <c r="C158" s="95">
        <v>504</v>
      </c>
      <c r="D158" s="95">
        <f t="shared" si="10"/>
        <v>353</v>
      </c>
      <c r="E158" s="95">
        <v>151</v>
      </c>
      <c r="F158" s="95"/>
      <c r="G158" s="95"/>
      <c r="H158" s="95"/>
      <c r="I158" s="95">
        <v>50</v>
      </c>
      <c r="J158" s="95"/>
      <c r="K158" s="95"/>
      <c r="L158" s="95">
        <v>61</v>
      </c>
      <c r="M158" s="95"/>
      <c r="N158" s="95"/>
      <c r="O158" s="95"/>
      <c r="P158" s="95"/>
      <c r="Q158" s="95"/>
      <c r="R158" s="95"/>
    </row>
    <row r="159" spans="1:18" s="180" customFormat="1" ht="15" hidden="1" customHeight="1" outlineLevel="1" x14ac:dyDescent="0.25">
      <c r="A159" s="212">
        <v>25</v>
      </c>
      <c r="B159" s="213" t="s">
        <v>1071</v>
      </c>
      <c r="C159" s="95">
        <v>505</v>
      </c>
      <c r="D159" s="95">
        <f t="shared" si="10"/>
        <v>352</v>
      </c>
      <c r="E159" s="95">
        <v>151</v>
      </c>
      <c r="F159" s="95"/>
      <c r="G159" s="95">
        <v>2</v>
      </c>
      <c r="H159" s="95"/>
      <c r="I159" s="95">
        <v>50</v>
      </c>
      <c r="J159" s="95"/>
      <c r="K159" s="95"/>
      <c r="L159" s="95">
        <v>60</v>
      </c>
      <c r="M159" s="95"/>
      <c r="N159" s="95"/>
      <c r="O159" s="95"/>
      <c r="P159" s="95"/>
      <c r="Q159" s="95"/>
      <c r="R159" s="95"/>
    </row>
    <row r="160" spans="1:18" s="180" customFormat="1" ht="15" hidden="1" customHeight="1" outlineLevel="1" x14ac:dyDescent="0.25">
      <c r="A160" s="212">
        <v>26</v>
      </c>
      <c r="B160" s="213" t="s">
        <v>1070</v>
      </c>
      <c r="C160" s="95">
        <v>845</v>
      </c>
      <c r="D160" s="95">
        <f t="shared" si="10"/>
        <v>586</v>
      </c>
      <c r="E160" s="95">
        <v>253</v>
      </c>
      <c r="F160" s="95"/>
      <c r="G160" s="95">
        <v>6</v>
      </c>
      <c r="H160" s="95"/>
      <c r="I160" s="95">
        <v>84</v>
      </c>
      <c r="J160" s="95"/>
      <c r="K160" s="95"/>
      <c r="L160" s="95">
        <v>101</v>
      </c>
      <c r="M160" s="95"/>
      <c r="N160" s="95"/>
      <c r="O160" s="95"/>
      <c r="P160" s="95"/>
      <c r="Q160" s="95"/>
      <c r="R160" s="95"/>
    </row>
    <row r="161" spans="1:18" s="180" customFormat="1" ht="15" hidden="1" customHeight="1" outlineLevel="1" x14ac:dyDescent="0.25">
      <c r="A161" s="212">
        <v>27</v>
      </c>
      <c r="B161" s="213" t="s">
        <v>1069</v>
      </c>
      <c r="C161" s="95">
        <v>834</v>
      </c>
      <c r="D161" s="95">
        <f t="shared" si="10"/>
        <v>572</v>
      </c>
      <c r="E161" s="95">
        <v>250</v>
      </c>
      <c r="F161" s="95"/>
      <c r="G161" s="95">
        <v>12</v>
      </c>
      <c r="H161" s="95"/>
      <c r="I161" s="95">
        <v>85</v>
      </c>
      <c r="J161" s="95"/>
      <c r="K161" s="95"/>
      <c r="L161" s="95">
        <v>100</v>
      </c>
      <c r="M161" s="95"/>
      <c r="N161" s="95"/>
      <c r="O161" s="95"/>
      <c r="P161" s="95"/>
      <c r="Q161" s="95"/>
      <c r="R161" s="95"/>
    </row>
    <row r="162" spans="1:18" s="180" customFormat="1" ht="15" hidden="1" customHeight="1" outlineLevel="1" x14ac:dyDescent="0.25">
      <c r="A162" s="212">
        <v>28</v>
      </c>
      <c r="B162" s="213" t="s">
        <v>1068</v>
      </c>
      <c r="C162" s="95">
        <v>647</v>
      </c>
      <c r="D162" s="95">
        <f t="shared" si="10"/>
        <v>450</v>
      </c>
      <c r="E162" s="95">
        <v>194</v>
      </c>
      <c r="F162" s="95"/>
      <c r="G162" s="95">
        <v>3</v>
      </c>
      <c r="H162" s="95"/>
      <c r="I162" s="95">
        <v>65</v>
      </c>
      <c r="J162" s="95"/>
      <c r="K162" s="95"/>
      <c r="L162" s="95">
        <v>77</v>
      </c>
      <c r="M162" s="95"/>
      <c r="N162" s="95"/>
      <c r="O162" s="95"/>
      <c r="P162" s="95"/>
      <c r="Q162" s="95"/>
      <c r="R162" s="95"/>
    </row>
    <row r="163" spans="1:18" s="180" customFormat="1" ht="15" hidden="1" customHeight="1" outlineLevel="1" x14ac:dyDescent="0.25">
      <c r="A163" s="212">
        <v>29</v>
      </c>
      <c r="B163" s="213" t="s">
        <v>1067</v>
      </c>
      <c r="C163" s="95">
        <v>727</v>
      </c>
      <c r="D163" s="95">
        <f t="shared" si="10"/>
        <v>509</v>
      </c>
      <c r="E163" s="95">
        <v>218</v>
      </c>
      <c r="F163" s="95"/>
      <c r="G163" s="95"/>
      <c r="H163" s="95"/>
      <c r="I163" s="95">
        <v>73</v>
      </c>
      <c r="J163" s="95"/>
      <c r="K163" s="95"/>
      <c r="L163" s="95">
        <v>87</v>
      </c>
      <c r="M163" s="95"/>
      <c r="N163" s="95"/>
      <c r="O163" s="95"/>
      <c r="P163" s="95"/>
      <c r="Q163" s="95"/>
      <c r="R163" s="95"/>
    </row>
    <row r="164" spans="1:18" s="180" customFormat="1" ht="15" hidden="1" customHeight="1" outlineLevel="1" x14ac:dyDescent="0.25">
      <c r="A164" s="212">
        <v>30</v>
      </c>
      <c r="B164" s="213" t="s">
        <v>1066</v>
      </c>
      <c r="C164" s="95">
        <v>448</v>
      </c>
      <c r="D164" s="95">
        <f t="shared" si="10"/>
        <v>312</v>
      </c>
      <c r="E164" s="95">
        <v>134</v>
      </c>
      <c r="F164" s="95"/>
      <c r="G164" s="95">
        <v>2</v>
      </c>
      <c r="H164" s="95"/>
      <c r="I164" s="95">
        <v>45</v>
      </c>
      <c r="J164" s="95"/>
      <c r="K164" s="95"/>
      <c r="L164" s="95">
        <v>53</v>
      </c>
      <c r="M164" s="95"/>
      <c r="N164" s="95"/>
      <c r="O164" s="95"/>
      <c r="P164" s="95"/>
      <c r="Q164" s="95"/>
      <c r="R164" s="95"/>
    </row>
    <row r="165" spans="1:18" s="180" customFormat="1" ht="15" hidden="1" customHeight="1" outlineLevel="1" x14ac:dyDescent="0.25">
      <c r="A165" s="212">
        <v>31</v>
      </c>
      <c r="B165" s="213" t="s">
        <v>1065</v>
      </c>
      <c r="C165" s="95">
        <v>744</v>
      </c>
      <c r="D165" s="95">
        <f t="shared" si="10"/>
        <v>514</v>
      </c>
      <c r="E165" s="95">
        <v>223</v>
      </c>
      <c r="F165" s="95"/>
      <c r="G165" s="95">
        <v>7</v>
      </c>
      <c r="H165" s="95"/>
      <c r="I165" s="95">
        <v>74</v>
      </c>
      <c r="J165" s="95"/>
      <c r="K165" s="95"/>
      <c r="L165" s="95">
        <v>89</v>
      </c>
      <c r="M165" s="95"/>
      <c r="N165" s="95"/>
      <c r="O165" s="95"/>
      <c r="P165" s="95"/>
      <c r="Q165" s="95"/>
      <c r="R165" s="95"/>
    </row>
    <row r="166" spans="1:18" s="180" customFormat="1" ht="15" hidden="1" customHeight="1" outlineLevel="1" x14ac:dyDescent="0.25">
      <c r="A166" s="212">
        <v>32</v>
      </c>
      <c r="B166" s="213" t="s">
        <v>1064</v>
      </c>
      <c r="C166" s="95">
        <v>389</v>
      </c>
      <c r="D166" s="95">
        <f t="shared" si="10"/>
        <v>273</v>
      </c>
      <c r="E166" s="95">
        <v>116</v>
      </c>
      <c r="F166" s="95"/>
      <c r="G166" s="95"/>
      <c r="H166" s="95"/>
      <c r="I166" s="95">
        <v>40</v>
      </c>
      <c r="J166" s="95"/>
      <c r="K166" s="95"/>
      <c r="L166" s="95">
        <v>47</v>
      </c>
      <c r="M166" s="95"/>
      <c r="N166" s="95"/>
      <c r="O166" s="95"/>
      <c r="P166" s="95"/>
      <c r="Q166" s="95"/>
      <c r="R166" s="95"/>
    </row>
    <row r="167" spans="1:18" s="179" customFormat="1" ht="36.950000000000003" customHeight="1" collapsed="1" x14ac:dyDescent="0.25">
      <c r="A167" s="212" t="s">
        <v>58</v>
      </c>
      <c r="B167" s="213" t="s">
        <v>606</v>
      </c>
      <c r="C167" s="95">
        <f t="shared" ref="C167:C180" si="11">D167+E167+F167+G167</f>
        <v>1701.6666666666667</v>
      </c>
      <c r="D167" s="95">
        <f t="shared" ref="D167:R167" si="12">SUM(D168:D180)</f>
        <v>1513.6666666666667</v>
      </c>
      <c r="E167" s="95">
        <f t="shared" si="12"/>
        <v>131</v>
      </c>
      <c r="F167" s="95">
        <f t="shared" si="12"/>
        <v>38</v>
      </c>
      <c r="G167" s="95">
        <f t="shared" si="12"/>
        <v>19</v>
      </c>
      <c r="H167" s="95">
        <f t="shared" si="12"/>
        <v>0</v>
      </c>
      <c r="I167" s="95">
        <f t="shared" si="12"/>
        <v>0</v>
      </c>
      <c r="J167" s="95">
        <f t="shared" si="12"/>
        <v>0</v>
      </c>
      <c r="K167" s="95">
        <f t="shared" si="12"/>
        <v>0</v>
      </c>
      <c r="L167" s="95">
        <f t="shared" si="12"/>
        <v>1513.6666666666667</v>
      </c>
      <c r="M167" s="95">
        <f t="shared" si="12"/>
        <v>131</v>
      </c>
      <c r="N167" s="95">
        <f t="shared" si="12"/>
        <v>38</v>
      </c>
      <c r="O167" s="95">
        <f t="shared" si="12"/>
        <v>19</v>
      </c>
      <c r="P167" s="95">
        <f t="shared" si="12"/>
        <v>0</v>
      </c>
      <c r="Q167" s="95">
        <f t="shared" si="12"/>
        <v>0</v>
      </c>
      <c r="R167" s="95">
        <f t="shared" si="12"/>
        <v>0</v>
      </c>
    </row>
    <row r="168" spans="1:18" s="180" customFormat="1" ht="15" hidden="1" customHeight="1" outlineLevel="1" x14ac:dyDescent="0.25">
      <c r="A168" s="212">
        <v>1</v>
      </c>
      <c r="B168" s="213" t="s">
        <v>1063</v>
      </c>
      <c r="C168" s="95">
        <f t="shared" si="11"/>
        <v>155.33333333333334</v>
      </c>
      <c r="D168" s="95">
        <v>142.33333333333334</v>
      </c>
      <c r="E168" s="95">
        <v>12</v>
      </c>
      <c r="F168" s="95">
        <v>1</v>
      </c>
      <c r="G168" s="95"/>
      <c r="H168" s="95">
        <v>0</v>
      </c>
      <c r="I168" s="95"/>
      <c r="J168" s="95"/>
      <c r="K168" s="95"/>
      <c r="L168" s="95">
        <f t="shared" ref="L168:O180" si="13">D168</f>
        <v>142.33333333333334</v>
      </c>
      <c r="M168" s="95">
        <f t="shared" si="13"/>
        <v>12</v>
      </c>
      <c r="N168" s="95">
        <f t="shared" si="13"/>
        <v>1</v>
      </c>
      <c r="O168" s="95">
        <f t="shared" si="13"/>
        <v>0</v>
      </c>
      <c r="P168" s="95"/>
      <c r="Q168" s="95"/>
      <c r="R168" s="95"/>
    </row>
    <row r="169" spans="1:18" s="180" customFormat="1" ht="15" hidden="1" customHeight="1" outlineLevel="1" x14ac:dyDescent="0.25">
      <c r="A169" s="212">
        <v>2</v>
      </c>
      <c r="B169" s="213" t="s">
        <v>1062</v>
      </c>
      <c r="C169" s="95">
        <f t="shared" si="11"/>
        <v>290.33333333333331</v>
      </c>
      <c r="D169" s="95">
        <v>271.33333333333331</v>
      </c>
      <c r="E169" s="95">
        <v>12</v>
      </c>
      <c r="F169" s="95">
        <v>5</v>
      </c>
      <c r="G169" s="95">
        <v>2</v>
      </c>
      <c r="H169" s="95"/>
      <c r="I169" s="95"/>
      <c r="J169" s="95"/>
      <c r="K169" s="95"/>
      <c r="L169" s="95">
        <f t="shared" si="13"/>
        <v>271.33333333333331</v>
      </c>
      <c r="M169" s="95">
        <f t="shared" si="13"/>
        <v>12</v>
      </c>
      <c r="N169" s="95">
        <f t="shared" si="13"/>
        <v>5</v>
      </c>
      <c r="O169" s="95">
        <f t="shared" si="13"/>
        <v>2</v>
      </c>
      <c r="P169" s="95"/>
      <c r="Q169" s="95"/>
      <c r="R169" s="95"/>
    </row>
    <row r="170" spans="1:18" s="180" customFormat="1" ht="15" hidden="1" customHeight="1" outlineLevel="1" x14ac:dyDescent="0.25">
      <c r="A170" s="212">
        <v>3</v>
      </c>
      <c r="B170" s="213" t="s">
        <v>1061</v>
      </c>
      <c r="C170" s="95">
        <f t="shared" si="11"/>
        <v>145</v>
      </c>
      <c r="D170" s="95">
        <v>126</v>
      </c>
      <c r="E170" s="95">
        <v>14</v>
      </c>
      <c r="F170" s="95">
        <v>5</v>
      </c>
      <c r="G170" s="95"/>
      <c r="H170" s="95"/>
      <c r="I170" s="95"/>
      <c r="J170" s="95"/>
      <c r="K170" s="95"/>
      <c r="L170" s="95">
        <f t="shared" si="13"/>
        <v>126</v>
      </c>
      <c r="M170" s="95">
        <f t="shared" si="13"/>
        <v>14</v>
      </c>
      <c r="N170" s="95">
        <f t="shared" si="13"/>
        <v>5</v>
      </c>
      <c r="O170" s="95">
        <f t="shared" si="13"/>
        <v>0</v>
      </c>
      <c r="P170" s="95"/>
      <c r="Q170" s="95"/>
      <c r="R170" s="95"/>
    </row>
    <row r="171" spans="1:18" s="180" customFormat="1" ht="15" hidden="1" customHeight="1" outlineLevel="1" x14ac:dyDescent="0.25">
      <c r="A171" s="212">
        <v>4</v>
      </c>
      <c r="B171" s="213" t="s">
        <v>1060</v>
      </c>
      <c r="C171" s="95">
        <f t="shared" si="11"/>
        <v>118</v>
      </c>
      <c r="D171" s="95">
        <v>105</v>
      </c>
      <c r="E171" s="95">
        <v>12</v>
      </c>
      <c r="F171" s="95">
        <v>1</v>
      </c>
      <c r="G171" s="95"/>
      <c r="H171" s="95"/>
      <c r="I171" s="95"/>
      <c r="J171" s="95"/>
      <c r="K171" s="95"/>
      <c r="L171" s="95">
        <f t="shared" si="13"/>
        <v>105</v>
      </c>
      <c r="M171" s="95">
        <f t="shared" si="13"/>
        <v>12</v>
      </c>
      <c r="N171" s="95">
        <f t="shared" si="13"/>
        <v>1</v>
      </c>
      <c r="O171" s="95">
        <f t="shared" si="13"/>
        <v>0</v>
      </c>
      <c r="P171" s="95"/>
      <c r="Q171" s="95"/>
      <c r="R171" s="95"/>
    </row>
    <row r="172" spans="1:18" s="180" customFormat="1" ht="15" hidden="1" customHeight="1" outlineLevel="1" x14ac:dyDescent="0.25">
      <c r="A172" s="212">
        <v>5</v>
      </c>
      <c r="B172" s="213" t="s">
        <v>1059</v>
      </c>
      <c r="C172" s="95">
        <f t="shared" si="11"/>
        <v>103.33333333333333</v>
      </c>
      <c r="D172" s="95">
        <v>85.333333333333329</v>
      </c>
      <c r="E172" s="95">
        <v>10</v>
      </c>
      <c r="F172" s="95">
        <v>5</v>
      </c>
      <c r="G172" s="95">
        <v>3</v>
      </c>
      <c r="H172" s="95"/>
      <c r="I172" s="95"/>
      <c r="J172" s="95"/>
      <c r="K172" s="95"/>
      <c r="L172" s="95">
        <f t="shared" si="13"/>
        <v>85.333333333333329</v>
      </c>
      <c r="M172" s="95">
        <f t="shared" si="13"/>
        <v>10</v>
      </c>
      <c r="N172" s="95">
        <f t="shared" si="13"/>
        <v>5</v>
      </c>
      <c r="O172" s="95">
        <f t="shared" si="13"/>
        <v>3</v>
      </c>
      <c r="P172" s="95"/>
      <c r="Q172" s="95"/>
      <c r="R172" s="95"/>
    </row>
    <row r="173" spans="1:18" s="180" customFormat="1" ht="15" hidden="1" customHeight="1" outlineLevel="1" x14ac:dyDescent="0.25">
      <c r="A173" s="212">
        <v>6</v>
      </c>
      <c r="B173" s="213" t="s">
        <v>1058</v>
      </c>
      <c r="C173" s="95">
        <f t="shared" si="11"/>
        <v>153.16666666666669</v>
      </c>
      <c r="D173" s="95">
        <v>112.16666666666667</v>
      </c>
      <c r="E173" s="95">
        <v>29</v>
      </c>
      <c r="F173" s="95">
        <v>7</v>
      </c>
      <c r="G173" s="95">
        <v>5</v>
      </c>
      <c r="H173" s="95"/>
      <c r="I173" s="95"/>
      <c r="J173" s="95"/>
      <c r="K173" s="95"/>
      <c r="L173" s="95">
        <f t="shared" si="13"/>
        <v>112.16666666666667</v>
      </c>
      <c r="M173" s="95">
        <f t="shared" si="13"/>
        <v>29</v>
      </c>
      <c r="N173" s="95">
        <f t="shared" si="13"/>
        <v>7</v>
      </c>
      <c r="O173" s="95">
        <f t="shared" si="13"/>
        <v>5</v>
      </c>
      <c r="P173" s="95"/>
      <c r="Q173" s="95"/>
      <c r="R173" s="95"/>
    </row>
    <row r="174" spans="1:18" s="180" customFormat="1" ht="15" hidden="1" customHeight="1" outlineLevel="1" x14ac:dyDescent="0.25">
      <c r="A174" s="212">
        <v>7</v>
      </c>
      <c r="B174" s="213" t="s">
        <v>1057</v>
      </c>
      <c r="C174" s="95">
        <f t="shared" si="11"/>
        <v>178.16666666666666</v>
      </c>
      <c r="D174" s="95">
        <v>149.16666666666666</v>
      </c>
      <c r="E174" s="95">
        <v>22</v>
      </c>
      <c r="F174" s="95">
        <v>4</v>
      </c>
      <c r="G174" s="95">
        <v>3</v>
      </c>
      <c r="H174" s="95"/>
      <c r="I174" s="95"/>
      <c r="J174" s="95"/>
      <c r="K174" s="95"/>
      <c r="L174" s="95">
        <f t="shared" si="13"/>
        <v>149.16666666666666</v>
      </c>
      <c r="M174" s="95">
        <f t="shared" si="13"/>
        <v>22</v>
      </c>
      <c r="N174" s="95">
        <f t="shared" si="13"/>
        <v>4</v>
      </c>
      <c r="O174" s="95">
        <f t="shared" si="13"/>
        <v>3</v>
      </c>
      <c r="P174" s="95"/>
      <c r="Q174" s="95"/>
      <c r="R174" s="95"/>
    </row>
    <row r="175" spans="1:18" s="180" customFormat="1" ht="15" hidden="1" customHeight="1" outlineLevel="1" x14ac:dyDescent="0.25">
      <c r="A175" s="212">
        <v>8</v>
      </c>
      <c r="B175" s="213" t="s">
        <v>1056</v>
      </c>
      <c r="C175" s="95">
        <f t="shared" si="11"/>
        <v>194.66666666666666</v>
      </c>
      <c r="D175" s="95">
        <v>184.66666666666666</v>
      </c>
      <c r="E175" s="95">
        <v>3</v>
      </c>
      <c r="F175" s="95">
        <v>4</v>
      </c>
      <c r="G175" s="95">
        <v>3</v>
      </c>
      <c r="H175" s="95"/>
      <c r="I175" s="95"/>
      <c r="J175" s="95"/>
      <c r="K175" s="95"/>
      <c r="L175" s="95">
        <f t="shared" si="13"/>
        <v>184.66666666666666</v>
      </c>
      <c r="M175" s="95">
        <f t="shared" si="13"/>
        <v>3</v>
      </c>
      <c r="N175" s="95">
        <f t="shared" si="13"/>
        <v>4</v>
      </c>
      <c r="O175" s="95">
        <f t="shared" si="13"/>
        <v>3</v>
      </c>
      <c r="P175" s="95"/>
      <c r="Q175" s="95"/>
      <c r="R175" s="95"/>
    </row>
    <row r="176" spans="1:18" s="180" customFormat="1" ht="15" hidden="1" customHeight="1" outlineLevel="1" x14ac:dyDescent="0.25">
      <c r="A176" s="212">
        <v>9</v>
      </c>
      <c r="B176" s="213" t="s">
        <v>600</v>
      </c>
      <c r="C176" s="95">
        <f t="shared" si="11"/>
        <v>188.66666666666666</v>
      </c>
      <c r="D176" s="95">
        <v>177.66666666666666</v>
      </c>
      <c r="E176" s="95">
        <v>7</v>
      </c>
      <c r="F176" s="95">
        <v>4</v>
      </c>
      <c r="G176" s="95"/>
      <c r="H176" s="95"/>
      <c r="I176" s="95"/>
      <c r="J176" s="95"/>
      <c r="K176" s="95"/>
      <c r="L176" s="95">
        <f t="shared" si="13"/>
        <v>177.66666666666666</v>
      </c>
      <c r="M176" s="95">
        <f t="shared" si="13"/>
        <v>7</v>
      </c>
      <c r="N176" s="95">
        <f t="shared" si="13"/>
        <v>4</v>
      </c>
      <c r="O176" s="95">
        <f t="shared" si="13"/>
        <v>0</v>
      </c>
      <c r="P176" s="95"/>
      <c r="Q176" s="95"/>
      <c r="R176" s="95"/>
    </row>
    <row r="177" spans="1:18" s="180" customFormat="1" ht="15" hidden="1" customHeight="1" outlineLevel="1" x14ac:dyDescent="0.25">
      <c r="A177" s="212">
        <v>10</v>
      </c>
      <c r="B177" s="213" t="s">
        <v>1055</v>
      </c>
      <c r="C177" s="95">
        <f t="shared" si="11"/>
        <v>1</v>
      </c>
      <c r="D177" s="95">
        <v>0</v>
      </c>
      <c r="E177" s="95">
        <v>1</v>
      </c>
      <c r="F177" s="95">
        <v>0</v>
      </c>
      <c r="G177" s="95"/>
      <c r="H177" s="95"/>
      <c r="I177" s="95"/>
      <c r="J177" s="95"/>
      <c r="K177" s="95"/>
      <c r="L177" s="95">
        <f t="shared" si="13"/>
        <v>0</v>
      </c>
      <c r="M177" s="95">
        <f t="shared" si="13"/>
        <v>1</v>
      </c>
      <c r="N177" s="95">
        <f t="shared" si="13"/>
        <v>0</v>
      </c>
      <c r="O177" s="95">
        <f t="shared" si="13"/>
        <v>0</v>
      </c>
      <c r="P177" s="95"/>
      <c r="Q177" s="95"/>
      <c r="R177" s="95"/>
    </row>
    <row r="178" spans="1:18" s="180" customFormat="1" ht="15" hidden="1" customHeight="1" outlineLevel="1" x14ac:dyDescent="0.25">
      <c r="A178" s="212">
        <v>11</v>
      </c>
      <c r="B178" s="213" t="s">
        <v>1054</v>
      </c>
      <c r="C178" s="95">
        <f t="shared" si="11"/>
        <v>75</v>
      </c>
      <c r="D178" s="95">
        <v>70</v>
      </c>
      <c r="E178" s="95">
        <v>5</v>
      </c>
      <c r="F178" s="95"/>
      <c r="G178" s="95"/>
      <c r="H178" s="95"/>
      <c r="I178" s="95"/>
      <c r="J178" s="95"/>
      <c r="K178" s="95"/>
      <c r="L178" s="95">
        <f t="shared" si="13"/>
        <v>70</v>
      </c>
      <c r="M178" s="95">
        <f t="shared" si="13"/>
        <v>5</v>
      </c>
      <c r="N178" s="95">
        <f t="shared" si="13"/>
        <v>0</v>
      </c>
      <c r="O178" s="95">
        <f t="shared" si="13"/>
        <v>0</v>
      </c>
      <c r="P178" s="95"/>
      <c r="Q178" s="95"/>
      <c r="R178" s="95"/>
    </row>
    <row r="179" spans="1:18" s="180" customFormat="1" ht="15" hidden="1" customHeight="1" outlineLevel="1" x14ac:dyDescent="0.25">
      <c r="A179" s="212">
        <v>12</v>
      </c>
      <c r="B179" s="213" t="s">
        <v>1053</v>
      </c>
      <c r="C179" s="95">
        <f t="shared" si="11"/>
        <v>22</v>
      </c>
      <c r="D179" s="95">
        <v>20</v>
      </c>
      <c r="E179" s="95">
        <v>2</v>
      </c>
      <c r="F179" s="95"/>
      <c r="G179" s="95"/>
      <c r="H179" s="95"/>
      <c r="I179" s="95"/>
      <c r="J179" s="95"/>
      <c r="K179" s="95"/>
      <c r="L179" s="95">
        <f t="shared" si="13"/>
        <v>20</v>
      </c>
      <c r="M179" s="95">
        <f t="shared" si="13"/>
        <v>2</v>
      </c>
      <c r="N179" s="95">
        <f t="shared" si="13"/>
        <v>0</v>
      </c>
      <c r="O179" s="95">
        <f t="shared" si="13"/>
        <v>0</v>
      </c>
      <c r="P179" s="95"/>
      <c r="Q179" s="95"/>
      <c r="R179" s="95"/>
    </row>
    <row r="180" spans="1:18" s="180" customFormat="1" ht="15" hidden="1" customHeight="1" outlineLevel="1" x14ac:dyDescent="0.25">
      <c r="A180" s="212">
        <v>13</v>
      </c>
      <c r="B180" s="213" t="s">
        <v>1052</v>
      </c>
      <c r="C180" s="95">
        <f t="shared" si="11"/>
        <v>77</v>
      </c>
      <c r="D180" s="95">
        <v>70</v>
      </c>
      <c r="E180" s="95">
        <v>2</v>
      </c>
      <c r="F180" s="95">
        <v>2</v>
      </c>
      <c r="G180" s="95">
        <v>3</v>
      </c>
      <c r="H180" s="95"/>
      <c r="I180" s="95"/>
      <c r="J180" s="95"/>
      <c r="K180" s="95"/>
      <c r="L180" s="95">
        <f t="shared" si="13"/>
        <v>70</v>
      </c>
      <c r="M180" s="95">
        <f t="shared" si="13"/>
        <v>2</v>
      </c>
      <c r="N180" s="95">
        <f t="shared" si="13"/>
        <v>2</v>
      </c>
      <c r="O180" s="95">
        <f t="shared" si="13"/>
        <v>3</v>
      </c>
      <c r="P180" s="95"/>
      <c r="Q180" s="95"/>
      <c r="R180" s="95"/>
    </row>
    <row r="181" spans="1:18" s="179" customFormat="1" ht="36.950000000000003" customHeight="1" collapsed="1" x14ac:dyDescent="0.25">
      <c r="A181" s="212" t="s">
        <v>59</v>
      </c>
      <c r="B181" s="213" t="s">
        <v>593</v>
      </c>
      <c r="C181" s="95">
        <v>14971</v>
      </c>
      <c r="D181" s="95">
        <v>12831</v>
      </c>
      <c r="E181" s="95">
        <v>1414</v>
      </c>
      <c r="F181" s="95">
        <v>515</v>
      </c>
      <c r="G181" s="95">
        <v>211</v>
      </c>
      <c r="H181" s="95">
        <v>3938</v>
      </c>
      <c r="I181" s="95">
        <v>1414</v>
      </c>
      <c r="J181" s="95">
        <v>506</v>
      </c>
      <c r="K181" s="95">
        <v>211</v>
      </c>
      <c r="L181" s="95">
        <v>12522</v>
      </c>
      <c r="M181" s="95">
        <v>1117</v>
      </c>
      <c r="N181" s="95">
        <v>352</v>
      </c>
      <c r="O181" s="95">
        <v>146</v>
      </c>
      <c r="P181" s="95">
        <v>1376</v>
      </c>
      <c r="Q181" s="95"/>
      <c r="R181" s="95"/>
    </row>
    <row r="182" spans="1:18" s="180" customFormat="1" ht="15" hidden="1" customHeight="1" outlineLevel="1" x14ac:dyDescent="0.25">
      <c r="A182" s="212">
        <v>1</v>
      </c>
      <c r="B182" s="213" t="s">
        <v>1051</v>
      </c>
      <c r="C182" s="95">
        <v>820</v>
      </c>
      <c r="D182" s="95">
        <v>802</v>
      </c>
      <c r="E182" s="95">
        <v>15</v>
      </c>
      <c r="F182" s="95">
        <v>2</v>
      </c>
      <c r="G182" s="95">
        <v>1</v>
      </c>
      <c r="H182" s="95">
        <v>174</v>
      </c>
      <c r="I182" s="95">
        <v>15</v>
      </c>
      <c r="J182" s="95">
        <v>2</v>
      </c>
      <c r="K182" s="95">
        <v>1</v>
      </c>
      <c r="L182" s="95">
        <v>640</v>
      </c>
      <c r="M182" s="95"/>
      <c r="N182" s="95"/>
      <c r="O182" s="95"/>
      <c r="P182" s="95">
        <v>30</v>
      </c>
      <c r="Q182" s="95"/>
      <c r="R182" s="95"/>
    </row>
    <row r="183" spans="1:18" s="180" customFormat="1" ht="15" hidden="1" customHeight="1" outlineLevel="1" x14ac:dyDescent="0.25">
      <c r="A183" s="212">
        <v>2</v>
      </c>
      <c r="B183" s="213" t="s">
        <v>1050</v>
      </c>
      <c r="C183" s="95">
        <v>616</v>
      </c>
      <c r="D183" s="95">
        <v>553</v>
      </c>
      <c r="E183" s="95">
        <v>56</v>
      </c>
      <c r="F183" s="95">
        <v>5</v>
      </c>
      <c r="G183" s="95">
        <v>2</v>
      </c>
      <c r="H183" s="95">
        <v>250</v>
      </c>
      <c r="I183" s="95">
        <v>56</v>
      </c>
      <c r="J183" s="95">
        <v>5</v>
      </c>
      <c r="K183" s="95">
        <v>2</v>
      </c>
      <c r="L183" s="95">
        <v>553</v>
      </c>
      <c r="M183" s="95">
        <v>56</v>
      </c>
      <c r="N183" s="95">
        <v>5</v>
      </c>
      <c r="O183" s="95">
        <v>2</v>
      </c>
      <c r="P183" s="95">
        <v>56</v>
      </c>
      <c r="Q183" s="95"/>
      <c r="R183" s="95"/>
    </row>
    <row r="184" spans="1:18" s="180" customFormat="1" ht="15" hidden="1" customHeight="1" outlineLevel="1" x14ac:dyDescent="0.25">
      <c r="A184" s="212">
        <v>3</v>
      </c>
      <c r="B184" s="213" t="s">
        <v>1049</v>
      </c>
      <c r="C184" s="95">
        <v>1244</v>
      </c>
      <c r="D184" s="95">
        <v>1213</v>
      </c>
      <c r="E184" s="95">
        <v>22</v>
      </c>
      <c r="F184" s="95">
        <v>9</v>
      </c>
      <c r="G184" s="95"/>
      <c r="H184" s="95">
        <v>215</v>
      </c>
      <c r="I184" s="95">
        <v>22</v>
      </c>
      <c r="J184" s="95"/>
      <c r="K184" s="95"/>
      <c r="L184" s="95">
        <v>1150</v>
      </c>
      <c r="M184" s="95">
        <v>22</v>
      </c>
      <c r="N184" s="95"/>
      <c r="O184" s="95">
        <v>9</v>
      </c>
      <c r="P184" s="95">
        <v>30</v>
      </c>
      <c r="Q184" s="95"/>
      <c r="R184" s="95"/>
    </row>
    <row r="185" spans="1:18" s="180" customFormat="1" ht="15" hidden="1" customHeight="1" outlineLevel="1" x14ac:dyDescent="0.25">
      <c r="A185" s="212">
        <v>4</v>
      </c>
      <c r="B185" s="213" t="s">
        <v>1048</v>
      </c>
      <c r="C185" s="95">
        <v>654</v>
      </c>
      <c r="D185" s="95">
        <v>638</v>
      </c>
      <c r="E185" s="95">
        <v>16</v>
      </c>
      <c r="F185" s="95"/>
      <c r="G185" s="95"/>
      <c r="H185" s="95">
        <v>120</v>
      </c>
      <c r="I185" s="95">
        <v>16</v>
      </c>
      <c r="J185" s="95"/>
      <c r="K185" s="95"/>
      <c r="L185" s="95">
        <v>638</v>
      </c>
      <c r="M185" s="95">
        <v>16</v>
      </c>
      <c r="N185" s="95"/>
      <c r="O185" s="95"/>
      <c r="P185" s="95">
        <v>16</v>
      </c>
      <c r="Q185" s="95"/>
      <c r="R185" s="95"/>
    </row>
    <row r="186" spans="1:18" s="180" customFormat="1" ht="15" hidden="1" customHeight="1" outlineLevel="1" x14ac:dyDescent="0.25">
      <c r="A186" s="212">
        <v>5</v>
      </c>
      <c r="B186" s="213" t="s">
        <v>1047</v>
      </c>
      <c r="C186" s="95">
        <v>1196</v>
      </c>
      <c r="D186" s="95">
        <v>1171</v>
      </c>
      <c r="E186" s="95">
        <v>16</v>
      </c>
      <c r="F186" s="95">
        <v>4</v>
      </c>
      <c r="G186" s="95">
        <v>5</v>
      </c>
      <c r="H186" s="95">
        <v>142</v>
      </c>
      <c r="I186" s="95">
        <v>16</v>
      </c>
      <c r="J186" s="95">
        <v>4</v>
      </c>
      <c r="K186" s="95">
        <v>5</v>
      </c>
      <c r="L186" s="95">
        <v>1148</v>
      </c>
      <c r="M186" s="95">
        <v>16</v>
      </c>
      <c r="N186" s="95">
        <v>4</v>
      </c>
      <c r="O186" s="95">
        <v>2</v>
      </c>
      <c r="P186" s="95">
        <v>25</v>
      </c>
      <c r="Q186" s="95"/>
      <c r="R186" s="95"/>
    </row>
    <row r="187" spans="1:18" s="180" customFormat="1" ht="15" hidden="1" customHeight="1" outlineLevel="1" x14ac:dyDescent="0.25">
      <c r="A187" s="212">
        <v>6</v>
      </c>
      <c r="B187" s="213" t="s">
        <v>1046</v>
      </c>
      <c r="C187" s="95">
        <v>652</v>
      </c>
      <c r="D187" s="95">
        <v>520</v>
      </c>
      <c r="E187" s="95">
        <v>71</v>
      </c>
      <c r="F187" s="95">
        <v>31</v>
      </c>
      <c r="G187" s="95">
        <v>30</v>
      </c>
      <c r="H187" s="95">
        <v>100</v>
      </c>
      <c r="I187" s="95">
        <v>71</v>
      </c>
      <c r="J187" s="95">
        <v>31</v>
      </c>
      <c r="K187" s="95">
        <v>30</v>
      </c>
      <c r="L187" s="95">
        <v>520</v>
      </c>
      <c r="M187" s="95">
        <v>71</v>
      </c>
      <c r="N187" s="95">
        <v>31</v>
      </c>
      <c r="O187" s="95">
        <v>20</v>
      </c>
      <c r="P187" s="95">
        <v>130</v>
      </c>
      <c r="Q187" s="95"/>
      <c r="R187" s="95"/>
    </row>
    <row r="188" spans="1:18" s="180" customFormat="1" ht="15" hidden="1" customHeight="1" outlineLevel="1" x14ac:dyDescent="0.25">
      <c r="A188" s="212">
        <v>7</v>
      </c>
      <c r="B188" s="213" t="s">
        <v>1045</v>
      </c>
      <c r="C188" s="95">
        <v>548</v>
      </c>
      <c r="D188" s="95">
        <v>352</v>
      </c>
      <c r="E188" s="95">
        <v>56</v>
      </c>
      <c r="F188" s="95">
        <v>120</v>
      </c>
      <c r="G188" s="95">
        <v>20</v>
      </c>
      <c r="H188" s="95">
        <v>200</v>
      </c>
      <c r="I188" s="95">
        <v>56</v>
      </c>
      <c r="J188" s="95">
        <v>120</v>
      </c>
      <c r="K188" s="95">
        <v>20</v>
      </c>
      <c r="L188" s="95">
        <v>352</v>
      </c>
      <c r="M188" s="95">
        <v>56</v>
      </c>
      <c r="N188" s="95">
        <v>0</v>
      </c>
      <c r="O188" s="95">
        <v>0</v>
      </c>
      <c r="P188" s="95">
        <v>150</v>
      </c>
      <c r="Q188" s="95"/>
      <c r="R188" s="95"/>
    </row>
    <row r="189" spans="1:18" s="180" customFormat="1" ht="15" hidden="1" customHeight="1" outlineLevel="1" x14ac:dyDescent="0.25">
      <c r="A189" s="212">
        <v>8</v>
      </c>
      <c r="B189" s="213" t="s">
        <v>1044</v>
      </c>
      <c r="C189" s="95">
        <v>305</v>
      </c>
      <c r="D189" s="95">
        <v>250</v>
      </c>
      <c r="E189" s="95">
        <v>43</v>
      </c>
      <c r="F189" s="95">
        <v>10</v>
      </c>
      <c r="G189" s="95">
        <v>2</v>
      </c>
      <c r="H189" s="95">
        <v>150</v>
      </c>
      <c r="I189" s="95">
        <v>43</v>
      </c>
      <c r="J189" s="95">
        <v>10</v>
      </c>
      <c r="K189" s="95">
        <v>2</v>
      </c>
      <c r="L189" s="95">
        <v>250</v>
      </c>
      <c r="M189" s="95">
        <v>35</v>
      </c>
      <c r="N189" s="95">
        <v>10</v>
      </c>
      <c r="O189" s="95">
        <v>2</v>
      </c>
      <c r="P189" s="95">
        <v>54</v>
      </c>
      <c r="Q189" s="95"/>
      <c r="R189" s="95"/>
    </row>
    <row r="190" spans="1:18" s="180" customFormat="1" ht="15" hidden="1" customHeight="1" outlineLevel="1" x14ac:dyDescent="0.25">
      <c r="A190" s="212">
        <v>9</v>
      </c>
      <c r="B190" s="213" t="s">
        <v>1043</v>
      </c>
      <c r="C190" s="95">
        <v>594</v>
      </c>
      <c r="D190" s="95">
        <v>562</v>
      </c>
      <c r="E190" s="95">
        <v>15</v>
      </c>
      <c r="F190" s="95">
        <v>7</v>
      </c>
      <c r="G190" s="95">
        <v>10</v>
      </c>
      <c r="H190" s="95">
        <v>180</v>
      </c>
      <c r="I190" s="95">
        <v>15</v>
      </c>
      <c r="J190" s="95">
        <v>7</v>
      </c>
      <c r="K190" s="95">
        <v>10</v>
      </c>
      <c r="L190" s="95">
        <v>562</v>
      </c>
      <c r="M190" s="95">
        <v>12</v>
      </c>
      <c r="N190" s="95">
        <v>7</v>
      </c>
      <c r="O190" s="95">
        <v>10</v>
      </c>
      <c r="P190" s="95">
        <v>32</v>
      </c>
      <c r="Q190" s="95"/>
      <c r="R190" s="95"/>
    </row>
    <row r="191" spans="1:18" s="180" customFormat="1" ht="15" hidden="1" customHeight="1" outlineLevel="1" x14ac:dyDescent="0.25">
      <c r="A191" s="212">
        <v>10</v>
      </c>
      <c r="B191" s="213" t="s">
        <v>1042</v>
      </c>
      <c r="C191" s="95">
        <v>384</v>
      </c>
      <c r="D191" s="95">
        <v>320</v>
      </c>
      <c r="E191" s="95">
        <v>52</v>
      </c>
      <c r="F191" s="95">
        <v>4</v>
      </c>
      <c r="G191" s="95">
        <v>8</v>
      </c>
      <c r="H191" s="95">
        <v>152</v>
      </c>
      <c r="I191" s="95">
        <v>52</v>
      </c>
      <c r="J191" s="95">
        <v>4</v>
      </c>
      <c r="K191" s="95">
        <v>8</v>
      </c>
      <c r="L191" s="95">
        <v>320</v>
      </c>
      <c r="M191" s="95">
        <v>45</v>
      </c>
      <c r="N191" s="95">
        <v>4</v>
      </c>
      <c r="O191" s="95">
        <v>8</v>
      </c>
      <c r="P191" s="95">
        <v>64</v>
      </c>
      <c r="Q191" s="95"/>
      <c r="R191" s="95"/>
    </row>
    <row r="192" spans="1:18" s="180" customFormat="1" ht="15" hidden="1" customHeight="1" outlineLevel="1" x14ac:dyDescent="0.25">
      <c r="A192" s="212">
        <v>11</v>
      </c>
      <c r="B192" s="213" t="s">
        <v>1041</v>
      </c>
      <c r="C192" s="95">
        <v>379</v>
      </c>
      <c r="D192" s="95">
        <v>312</v>
      </c>
      <c r="E192" s="95">
        <v>47</v>
      </c>
      <c r="F192" s="95">
        <v>15</v>
      </c>
      <c r="G192" s="95">
        <v>5</v>
      </c>
      <c r="H192" s="95">
        <v>143</v>
      </c>
      <c r="I192" s="95">
        <v>47</v>
      </c>
      <c r="J192" s="95">
        <v>15</v>
      </c>
      <c r="K192" s="95">
        <v>5</v>
      </c>
      <c r="L192" s="95">
        <v>321</v>
      </c>
      <c r="M192" s="95">
        <v>35</v>
      </c>
      <c r="N192" s="95">
        <v>10</v>
      </c>
      <c r="O192" s="95">
        <v>5</v>
      </c>
      <c r="P192" s="95">
        <v>45</v>
      </c>
      <c r="Q192" s="95"/>
      <c r="R192" s="95"/>
    </row>
    <row r="193" spans="1:18" s="180" customFormat="1" ht="15" hidden="1" customHeight="1" outlineLevel="1" x14ac:dyDescent="0.25">
      <c r="A193" s="212">
        <v>12</v>
      </c>
      <c r="B193" s="213" t="s">
        <v>1040</v>
      </c>
      <c r="C193" s="95">
        <v>180</v>
      </c>
      <c r="D193" s="95">
        <v>150</v>
      </c>
      <c r="E193" s="95">
        <v>20</v>
      </c>
      <c r="F193" s="95">
        <v>4</v>
      </c>
      <c r="G193" s="95">
        <v>6</v>
      </c>
      <c r="H193" s="95">
        <v>85</v>
      </c>
      <c r="I193" s="95">
        <v>20</v>
      </c>
      <c r="J193" s="95">
        <v>4</v>
      </c>
      <c r="K193" s="95">
        <v>6</v>
      </c>
      <c r="L193" s="95">
        <v>150</v>
      </c>
      <c r="M193" s="95">
        <v>15</v>
      </c>
      <c r="N193" s="95">
        <v>4</v>
      </c>
      <c r="O193" s="95">
        <v>6</v>
      </c>
      <c r="P193" s="95">
        <v>24</v>
      </c>
      <c r="Q193" s="95"/>
      <c r="R193" s="95"/>
    </row>
    <row r="194" spans="1:18" s="180" customFormat="1" ht="15" hidden="1" customHeight="1" outlineLevel="1" x14ac:dyDescent="0.25">
      <c r="A194" s="212">
        <v>13</v>
      </c>
      <c r="B194" s="213" t="s">
        <v>1039</v>
      </c>
      <c r="C194" s="95">
        <v>1016</v>
      </c>
      <c r="D194" s="95">
        <v>820</v>
      </c>
      <c r="E194" s="95">
        <v>156</v>
      </c>
      <c r="F194" s="95">
        <v>30</v>
      </c>
      <c r="G194" s="95">
        <v>10</v>
      </c>
      <c r="H194" s="95">
        <v>221</v>
      </c>
      <c r="I194" s="95">
        <v>156</v>
      </c>
      <c r="J194" s="95">
        <v>30</v>
      </c>
      <c r="K194" s="95">
        <v>10</v>
      </c>
      <c r="L194" s="95">
        <v>820</v>
      </c>
      <c r="M194" s="95">
        <v>100</v>
      </c>
      <c r="N194" s="95">
        <v>30</v>
      </c>
      <c r="O194" s="95">
        <v>10</v>
      </c>
      <c r="P194" s="95">
        <v>150</v>
      </c>
      <c r="Q194" s="95"/>
      <c r="R194" s="95"/>
    </row>
    <row r="195" spans="1:18" s="180" customFormat="1" ht="15" hidden="1" customHeight="1" outlineLevel="1" x14ac:dyDescent="0.25">
      <c r="A195" s="212">
        <v>14</v>
      </c>
      <c r="B195" s="213" t="s">
        <v>1038</v>
      </c>
      <c r="C195" s="95">
        <v>350</v>
      </c>
      <c r="D195" s="95">
        <v>254</v>
      </c>
      <c r="E195" s="95">
        <v>46</v>
      </c>
      <c r="F195" s="95">
        <v>35</v>
      </c>
      <c r="G195" s="95">
        <v>15</v>
      </c>
      <c r="H195" s="95">
        <v>150</v>
      </c>
      <c r="I195" s="95">
        <v>46</v>
      </c>
      <c r="J195" s="95">
        <v>35</v>
      </c>
      <c r="K195" s="95">
        <v>15</v>
      </c>
      <c r="L195" s="95">
        <v>254</v>
      </c>
      <c r="M195" s="95">
        <v>46</v>
      </c>
      <c r="N195" s="95">
        <v>30</v>
      </c>
      <c r="O195" s="95">
        <v>10</v>
      </c>
      <c r="P195" s="95">
        <v>40</v>
      </c>
      <c r="Q195" s="95"/>
      <c r="R195" s="95"/>
    </row>
    <row r="196" spans="1:18" s="180" customFormat="1" ht="15" hidden="1" customHeight="1" outlineLevel="1" x14ac:dyDescent="0.25">
      <c r="A196" s="212">
        <v>15</v>
      </c>
      <c r="B196" s="213" t="s">
        <v>1037</v>
      </c>
      <c r="C196" s="95">
        <v>480</v>
      </c>
      <c r="D196" s="95">
        <v>320</v>
      </c>
      <c r="E196" s="95">
        <v>85</v>
      </c>
      <c r="F196" s="95">
        <v>43</v>
      </c>
      <c r="G196" s="95">
        <v>32</v>
      </c>
      <c r="H196" s="95">
        <v>130</v>
      </c>
      <c r="I196" s="95">
        <v>85</v>
      </c>
      <c r="J196" s="95">
        <v>43</v>
      </c>
      <c r="K196" s="95">
        <v>32</v>
      </c>
      <c r="L196" s="95">
        <v>320</v>
      </c>
      <c r="M196" s="95">
        <v>45</v>
      </c>
      <c r="N196" s="95">
        <v>43</v>
      </c>
      <c r="O196" s="95">
        <v>10</v>
      </c>
      <c r="P196" s="95">
        <v>85</v>
      </c>
      <c r="Q196" s="95"/>
      <c r="R196" s="95"/>
    </row>
    <row r="197" spans="1:18" s="180" customFormat="1" ht="15" hidden="1" customHeight="1" outlineLevel="1" x14ac:dyDescent="0.25">
      <c r="A197" s="212">
        <v>16</v>
      </c>
      <c r="B197" s="213" t="s">
        <v>1036</v>
      </c>
      <c r="C197" s="95">
        <v>361</v>
      </c>
      <c r="D197" s="95">
        <v>258</v>
      </c>
      <c r="E197" s="95">
        <v>65</v>
      </c>
      <c r="F197" s="95">
        <v>32</v>
      </c>
      <c r="G197" s="95">
        <v>6</v>
      </c>
      <c r="H197" s="95">
        <v>157</v>
      </c>
      <c r="I197" s="95">
        <v>65</v>
      </c>
      <c r="J197" s="95">
        <v>32</v>
      </c>
      <c r="K197" s="95">
        <v>6</v>
      </c>
      <c r="L197" s="95">
        <v>258</v>
      </c>
      <c r="M197" s="95">
        <v>54</v>
      </c>
      <c r="N197" s="95">
        <v>30</v>
      </c>
      <c r="O197" s="95">
        <v>6</v>
      </c>
      <c r="P197" s="95">
        <v>40</v>
      </c>
      <c r="Q197" s="95"/>
      <c r="R197" s="95"/>
    </row>
    <row r="198" spans="1:18" s="180" customFormat="1" ht="15" hidden="1" customHeight="1" outlineLevel="1" x14ac:dyDescent="0.25">
      <c r="A198" s="212">
        <v>17</v>
      </c>
      <c r="B198" s="213" t="s">
        <v>1035</v>
      </c>
      <c r="C198" s="95">
        <v>420</v>
      </c>
      <c r="D198" s="95">
        <v>372</v>
      </c>
      <c r="E198" s="95">
        <v>31</v>
      </c>
      <c r="F198" s="95">
        <v>12</v>
      </c>
      <c r="G198" s="95">
        <v>5</v>
      </c>
      <c r="H198" s="95">
        <v>150</v>
      </c>
      <c r="I198" s="95">
        <v>31</v>
      </c>
      <c r="J198" s="95">
        <v>12</v>
      </c>
      <c r="K198" s="95">
        <v>5</v>
      </c>
      <c r="L198" s="95">
        <v>372</v>
      </c>
      <c r="M198" s="95">
        <v>31</v>
      </c>
      <c r="N198" s="95">
        <v>12</v>
      </c>
      <c r="O198" s="95">
        <v>6</v>
      </c>
      <c r="P198" s="95">
        <v>45</v>
      </c>
      <c r="Q198" s="95"/>
      <c r="R198" s="95"/>
    </row>
    <row r="199" spans="1:18" s="180" customFormat="1" ht="15" hidden="1" customHeight="1" outlineLevel="1" x14ac:dyDescent="0.25">
      <c r="A199" s="212">
        <v>18</v>
      </c>
      <c r="B199" s="213" t="s">
        <v>1034</v>
      </c>
      <c r="C199" s="95">
        <v>567</v>
      </c>
      <c r="D199" s="95">
        <v>511</v>
      </c>
      <c r="E199" s="95">
        <v>30</v>
      </c>
      <c r="F199" s="95">
        <v>21</v>
      </c>
      <c r="G199" s="95">
        <v>5</v>
      </c>
      <c r="H199" s="95">
        <v>123</v>
      </c>
      <c r="I199" s="95">
        <v>30</v>
      </c>
      <c r="J199" s="95">
        <v>21</v>
      </c>
      <c r="K199" s="95">
        <v>5</v>
      </c>
      <c r="L199" s="95">
        <v>511</v>
      </c>
      <c r="M199" s="95">
        <v>23</v>
      </c>
      <c r="N199" s="95">
        <v>21</v>
      </c>
      <c r="O199" s="95">
        <v>5</v>
      </c>
      <c r="P199" s="95">
        <v>30</v>
      </c>
      <c r="Q199" s="95"/>
      <c r="R199" s="95"/>
    </row>
    <row r="200" spans="1:18" s="180" customFormat="1" ht="15" hidden="1" customHeight="1" outlineLevel="1" x14ac:dyDescent="0.25">
      <c r="A200" s="212">
        <v>19</v>
      </c>
      <c r="B200" s="213" t="s">
        <v>1033</v>
      </c>
      <c r="C200" s="95">
        <v>993</v>
      </c>
      <c r="D200" s="95">
        <v>820</v>
      </c>
      <c r="E200" s="95">
        <v>132</v>
      </c>
      <c r="F200" s="95">
        <v>35</v>
      </c>
      <c r="G200" s="95">
        <v>6</v>
      </c>
      <c r="H200" s="95">
        <v>234</v>
      </c>
      <c r="I200" s="95">
        <v>132</v>
      </c>
      <c r="J200" s="95">
        <v>35</v>
      </c>
      <c r="K200" s="95">
        <v>6</v>
      </c>
      <c r="L200" s="95">
        <v>820</v>
      </c>
      <c r="M200" s="95">
        <v>100</v>
      </c>
      <c r="N200" s="95">
        <v>32</v>
      </c>
      <c r="O200" s="95">
        <v>5</v>
      </c>
      <c r="P200" s="95">
        <v>35</v>
      </c>
      <c r="Q200" s="95"/>
      <c r="R200" s="95"/>
    </row>
    <row r="201" spans="1:18" s="180" customFormat="1" ht="15" hidden="1" customHeight="1" outlineLevel="1" x14ac:dyDescent="0.25">
      <c r="A201" s="212">
        <v>20</v>
      </c>
      <c r="B201" s="213" t="s">
        <v>1032</v>
      </c>
      <c r="C201" s="95">
        <v>835</v>
      </c>
      <c r="D201" s="95">
        <v>680</v>
      </c>
      <c r="E201" s="95">
        <v>120</v>
      </c>
      <c r="F201" s="95">
        <v>23</v>
      </c>
      <c r="G201" s="95">
        <v>12</v>
      </c>
      <c r="H201" s="95">
        <v>212</v>
      </c>
      <c r="I201" s="95">
        <v>120</v>
      </c>
      <c r="J201" s="95">
        <v>23</v>
      </c>
      <c r="K201" s="95">
        <v>12</v>
      </c>
      <c r="L201" s="95">
        <v>680</v>
      </c>
      <c r="M201" s="95">
        <v>100</v>
      </c>
      <c r="N201" s="95">
        <v>12</v>
      </c>
      <c r="O201" s="95">
        <v>6</v>
      </c>
      <c r="P201" s="95">
        <v>30</v>
      </c>
      <c r="Q201" s="95"/>
      <c r="R201" s="95"/>
    </row>
    <row r="202" spans="1:18" s="180" customFormat="1" ht="15" hidden="1" customHeight="1" outlineLevel="1" x14ac:dyDescent="0.25">
      <c r="A202" s="212">
        <v>21</v>
      </c>
      <c r="B202" s="213" t="s">
        <v>1031</v>
      </c>
      <c r="C202" s="95">
        <v>641</v>
      </c>
      <c r="D202" s="95">
        <v>562</v>
      </c>
      <c r="E202" s="95">
        <v>60</v>
      </c>
      <c r="F202" s="95">
        <v>15</v>
      </c>
      <c r="G202" s="95">
        <v>4</v>
      </c>
      <c r="H202" s="95">
        <v>190</v>
      </c>
      <c r="I202" s="95">
        <v>60</v>
      </c>
      <c r="J202" s="95">
        <v>15</v>
      </c>
      <c r="K202" s="95">
        <v>4</v>
      </c>
      <c r="L202" s="95">
        <v>562</v>
      </c>
      <c r="M202" s="95">
        <v>32</v>
      </c>
      <c r="N202" s="95">
        <v>11</v>
      </c>
      <c r="O202" s="95">
        <v>4</v>
      </c>
      <c r="P202" s="95">
        <v>65</v>
      </c>
      <c r="Q202" s="95"/>
      <c r="R202" s="95"/>
    </row>
    <row r="203" spans="1:18" s="180" customFormat="1" ht="15" hidden="1" customHeight="1" outlineLevel="1" x14ac:dyDescent="0.25">
      <c r="A203" s="212">
        <v>22</v>
      </c>
      <c r="B203" s="213" t="s">
        <v>1030</v>
      </c>
      <c r="C203" s="95">
        <v>719</v>
      </c>
      <c r="D203" s="95">
        <v>571</v>
      </c>
      <c r="E203" s="95">
        <v>110</v>
      </c>
      <c r="F203" s="95">
        <v>23</v>
      </c>
      <c r="G203" s="95">
        <v>15</v>
      </c>
      <c r="H203" s="95">
        <v>230</v>
      </c>
      <c r="I203" s="95">
        <v>110</v>
      </c>
      <c r="J203" s="95">
        <v>23</v>
      </c>
      <c r="K203" s="95">
        <v>15</v>
      </c>
      <c r="L203" s="95">
        <v>571</v>
      </c>
      <c r="M203" s="95">
        <v>57</v>
      </c>
      <c r="N203" s="95">
        <v>21</v>
      </c>
      <c r="O203" s="95">
        <v>8</v>
      </c>
      <c r="P203" s="95">
        <v>50</v>
      </c>
      <c r="Q203" s="95"/>
      <c r="R203" s="95"/>
    </row>
    <row r="204" spans="1:18" s="180" customFormat="1" ht="15" hidden="1" customHeight="1" outlineLevel="1" x14ac:dyDescent="0.25">
      <c r="A204" s="212">
        <v>23</v>
      </c>
      <c r="B204" s="213" t="s">
        <v>1029</v>
      </c>
      <c r="C204" s="95">
        <v>1017</v>
      </c>
      <c r="D204" s="95">
        <v>820</v>
      </c>
      <c r="E204" s="95">
        <v>150</v>
      </c>
      <c r="F204" s="95">
        <v>35</v>
      </c>
      <c r="G204" s="95">
        <v>12</v>
      </c>
      <c r="H204" s="95">
        <v>230</v>
      </c>
      <c r="I204" s="95">
        <v>150</v>
      </c>
      <c r="J204" s="95">
        <v>35</v>
      </c>
      <c r="K204" s="95">
        <v>12</v>
      </c>
      <c r="L204" s="95">
        <v>750</v>
      </c>
      <c r="M204" s="95">
        <v>150</v>
      </c>
      <c r="N204" s="95">
        <v>35</v>
      </c>
      <c r="O204" s="95">
        <v>12</v>
      </c>
      <c r="P204" s="95">
        <v>150</v>
      </c>
      <c r="Q204" s="95"/>
      <c r="R204" s="95"/>
    </row>
    <row r="205" spans="1:18" s="179" customFormat="1" ht="36.950000000000003" customHeight="1" collapsed="1" x14ac:dyDescent="0.25">
      <c r="A205" s="212" t="s">
        <v>60</v>
      </c>
      <c r="B205" s="213" t="s">
        <v>551</v>
      </c>
      <c r="C205" s="95">
        <v>5818</v>
      </c>
      <c r="D205" s="95">
        <v>4705</v>
      </c>
      <c r="E205" s="95">
        <v>1009</v>
      </c>
      <c r="F205" s="95">
        <v>80</v>
      </c>
      <c r="G205" s="95">
        <v>24</v>
      </c>
      <c r="H205" s="95">
        <v>201</v>
      </c>
      <c r="I205" s="95">
        <v>469</v>
      </c>
      <c r="J205" s="95">
        <v>69</v>
      </c>
      <c r="K205" s="95">
        <v>23</v>
      </c>
      <c r="L205" s="95">
        <v>4449</v>
      </c>
      <c r="M205" s="95">
        <v>293</v>
      </c>
      <c r="N205" s="95">
        <v>31</v>
      </c>
      <c r="O205" s="95">
        <v>8</v>
      </c>
      <c r="P205" s="95">
        <v>64</v>
      </c>
      <c r="Q205" s="95">
        <v>16</v>
      </c>
      <c r="R205" s="95"/>
    </row>
    <row r="206" spans="1:18" s="180" customFormat="1" ht="15" hidden="1" customHeight="1" outlineLevel="1" x14ac:dyDescent="0.25">
      <c r="A206" s="212">
        <v>1</v>
      </c>
      <c r="B206" s="213" t="s">
        <v>1048</v>
      </c>
      <c r="C206" s="95" t="s">
        <v>1354</v>
      </c>
      <c r="D206" s="95" t="s">
        <v>1355</v>
      </c>
      <c r="E206" s="95" t="s">
        <v>1356</v>
      </c>
      <c r="F206" s="95"/>
      <c r="G206" s="95"/>
      <c r="H206" s="95" t="s">
        <v>1356</v>
      </c>
      <c r="I206" s="95" t="s">
        <v>1356</v>
      </c>
      <c r="J206" s="95"/>
      <c r="K206" s="95"/>
      <c r="L206" s="95" t="s">
        <v>1357</v>
      </c>
      <c r="M206" s="95"/>
      <c r="N206" s="95"/>
      <c r="O206" s="95"/>
      <c r="P206" s="95"/>
      <c r="Q206" s="95"/>
      <c r="R206" s="95"/>
    </row>
    <row r="207" spans="1:18" s="180" customFormat="1" ht="15" hidden="1" customHeight="1" outlineLevel="1" x14ac:dyDescent="0.25">
      <c r="A207" s="212">
        <v>2</v>
      </c>
      <c r="B207" s="213" t="s">
        <v>1014</v>
      </c>
      <c r="C207" s="95">
        <v>14</v>
      </c>
      <c r="D207" s="95"/>
      <c r="E207" s="95">
        <v>12</v>
      </c>
      <c r="F207" s="95">
        <v>1</v>
      </c>
      <c r="G207" s="95">
        <v>1</v>
      </c>
      <c r="H207" s="95"/>
      <c r="I207" s="95">
        <v>11</v>
      </c>
      <c r="J207" s="95">
        <v>1</v>
      </c>
      <c r="K207" s="95">
        <v>1</v>
      </c>
      <c r="L207" s="95"/>
      <c r="M207" s="95"/>
      <c r="N207" s="95"/>
      <c r="O207" s="95"/>
      <c r="P207" s="95">
        <v>1</v>
      </c>
      <c r="Q207" s="95">
        <v>1</v>
      </c>
      <c r="R207" s="95"/>
    </row>
    <row r="208" spans="1:18" s="180" customFormat="1" ht="15" hidden="1" customHeight="1" outlineLevel="1" x14ac:dyDescent="0.25">
      <c r="A208" s="212">
        <v>3</v>
      </c>
      <c r="B208" s="213" t="s">
        <v>1002</v>
      </c>
      <c r="C208" s="95">
        <v>105</v>
      </c>
      <c r="D208" s="95">
        <v>65</v>
      </c>
      <c r="E208" s="95">
        <v>25</v>
      </c>
      <c r="F208" s="95">
        <v>11</v>
      </c>
      <c r="G208" s="95">
        <v>4</v>
      </c>
      <c r="H208" s="95">
        <v>15</v>
      </c>
      <c r="I208" s="95">
        <v>7</v>
      </c>
      <c r="J208" s="95">
        <v>11</v>
      </c>
      <c r="K208" s="95">
        <v>4</v>
      </c>
      <c r="L208" s="95">
        <v>65</v>
      </c>
      <c r="M208" s="95">
        <v>25</v>
      </c>
      <c r="N208" s="95">
        <v>11</v>
      </c>
      <c r="O208" s="95">
        <v>4</v>
      </c>
      <c r="P208" s="95">
        <v>11</v>
      </c>
      <c r="Q208" s="95">
        <v>4</v>
      </c>
      <c r="R208" s="95"/>
    </row>
    <row r="209" spans="1:18" s="180" customFormat="1" ht="15" hidden="1" customHeight="1" outlineLevel="1" x14ac:dyDescent="0.25">
      <c r="A209" s="212">
        <v>4</v>
      </c>
      <c r="B209" s="213" t="s">
        <v>1016</v>
      </c>
      <c r="C209" s="95">
        <v>4</v>
      </c>
      <c r="D209" s="95">
        <v>4</v>
      </c>
      <c r="E209" s="95"/>
      <c r="F209" s="95"/>
      <c r="G209" s="95"/>
      <c r="H209" s="95"/>
      <c r="I209" s="95"/>
      <c r="J209" s="95"/>
      <c r="K209" s="95"/>
      <c r="L209" s="95">
        <v>4</v>
      </c>
      <c r="M209" s="95"/>
      <c r="N209" s="95"/>
      <c r="O209" s="95"/>
      <c r="P209" s="95"/>
      <c r="Q209" s="95"/>
      <c r="R209" s="95"/>
    </row>
    <row r="210" spans="1:18" s="180" customFormat="1" ht="15" hidden="1" customHeight="1" outlineLevel="1" x14ac:dyDescent="0.25">
      <c r="A210" s="212">
        <v>5</v>
      </c>
      <c r="B210" s="213" t="s">
        <v>1027</v>
      </c>
      <c r="C210" s="95">
        <v>79</v>
      </c>
      <c r="D210" s="95">
        <v>60</v>
      </c>
      <c r="E210" s="95">
        <v>6</v>
      </c>
      <c r="F210" s="95">
        <v>7</v>
      </c>
      <c r="G210" s="95">
        <v>6</v>
      </c>
      <c r="H210" s="95">
        <v>0</v>
      </c>
      <c r="I210" s="95">
        <v>6</v>
      </c>
      <c r="J210" s="95">
        <v>7</v>
      </c>
      <c r="K210" s="95">
        <v>6</v>
      </c>
      <c r="L210" s="95">
        <v>60</v>
      </c>
      <c r="M210" s="95">
        <v>7</v>
      </c>
      <c r="N210" s="95">
        <v>0</v>
      </c>
      <c r="O210" s="95">
        <v>0</v>
      </c>
      <c r="P210" s="95">
        <v>0</v>
      </c>
      <c r="Q210" s="95">
        <v>0</v>
      </c>
      <c r="R210" s="95"/>
    </row>
    <row r="211" spans="1:18" s="180" customFormat="1" ht="15" hidden="1" customHeight="1" outlineLevel="1" x14ac:dyDescent="0.25">
      <c r="A211" s="212">
        <v>6</v>
      </c>
      <c r="B211" s="213" t="s">
        <v>1005</v>
      </c>
      <c r="C211" s="95">
        <v>35</v>
      </c>
      <c r="D211" s="95">
        <v>5</v>
      </c>
      <c r="E211" s="95">
        <v>30</v>
      </c>
      <c r="F211" s="95"/>
      <c r="G211" s="95"/>
      <c r="H211" s="95">
        <v>4</v>
      </c>
      <c r="I211" s="95">
        <v>27</v>
      </c>
      <c r="J211" s="95"/>
      <c r="K211" s="95"/>
      <c r="L211" s="95">
        <v>1</v>
      </c>
      <c r="M211" s="95">
        <v>3</v>
      </c>
      <c r="N211" s="95"/>
      <c r="O211" s="95"/>
      <c r="P211" s="95"/>
      <c r="Q211" s="95"/>
      <c r="R211" s="95"/>
    </row>
    <row r="212" spans="1:18" s="180" customFormat="1" ht="15" hidden="1" customHeight="1" outlineLevel="1" x14ac:dyDescent="0.25">
      <c r="A212" s="212">
        <v>7</v>
      </c>
      <c r="B212" s="213" t="s">
        <v>1025</v>
      </c>
      <c r="C212" s="95">
        <v>484</v>
      </c>
      <c r="D212" s="95">
        <v>478</v>
      </c>
      <c r="E212" s="95">
        <v>6</v>
      </c>
      <c r="F212" s="95">
        <v>0</v>
      </c>
      <c r="G212" s="95">
        <v>0</v>
      </c>
      <c r="H212" s="95">
        <v>18</v>
      </c>
      <c r="I212" s="95">
        <v>6</v>
      </c>
      <c r="J212" s="95"/>
      <c r="K212" s="95"/>
      <c r="L212" s="95">
        <v>478</v>
      </c>
      <c r="M212" s="95">
        <v>6</v>
      </c>
      <c r="N212" s="95"/>
      <c r="O212" s="95"/>
      <c r="P212" s="95"/>
      <c r="Q212" s="95"/>
      <c r="R212" s="95"/>
    </row>
    <row r="213" spans="1:18" s="180" customFormat="1" ht="15" hidden="1" customHeight="1" outlineLevel="1" x14ac:dyDescent="0.25">
      <c r="A213" s="212">
        <v>8</v>
      </c>
      <c r="B213" s="213" t="s">
        <v>1015</v>
      </c>
      <c r="C213" s="95">
        <v>379</v>
      </c>
      <c r="D213" s="95">
        <v>372</v>
      </c>
      <c r="E213" s="95">
        <v>7</v>
      </c>
      <c r="F213" s="95">
        <v>0</v>
      </c>
      <c r="G213" s="95">
        <v>0</v>
      </c>
      <c r="H213" s="95">
        <v>0</v>
      </c>
      <c r="I213" s="95">
        <v>5</v>
      </c>
      <c r="J213" s="95"/>
      <c r="K213" s="95"/>
      <c r="L213" s="95">
        <v>298</v>
      </c>
      <c r="M213" s="95">
        <v>7</v>
      </c>
      <c r="N213" s="95">
        <v>0</v>
      </c>
      <c r="O213" s="95">
        <v>0</v>
      </c>
      <c r="P213" s="95">
        <v>0</v>
      </c>
      <c r="Q213" s="95">
        <v>0</v>
      </c>
      <c r="R213" s="95"/>
    </row>
    <row r="214" spans="1:18" s="180" customFormat="1" ht="15" hidden="1" customHeight="1" outlineLevel="1" x14ac:dyDescent="0.25">
      <c r="A214" s="212">
        <v>9</v>
      </c>
      <c r="B214" s="213" t="s">
        <v>1026</v>
      </c>
      <c r="C214" s="95">
        <v>12</v>
      </c>
      <c r="D214" s="95">
        <v>1</v>
      </c>
      <c r="E214" s="95">
        <v>5</v>
      </c>
      <c r="F214" s="95">
        <v>6</v>
      </c>
      <c r="G214" s="95"/>
      <c r="H214" s="95">
        <v>1</v>
      </c>
      <c r="I214" s="95">
        <v>4</v>
      </c>
      <c r="J214" s="95">
        <v>6</v>
      </c>
      <c r="K214" s="95"/>
      <c r="L214" s="95"/>
      <c r="M214" s="95"/>
      <c r="N214" s="95"/>
      <c r="O214" s="95"/>
      <c r="P214" s="95">
        <v>10</v>
      </c>
      <c r="Q214" s="95"/>
      <c r="R214" s="95"/>
    </row>
    <row r="215" spans="1:18" s="180" customFormat="1" ht="15" hidden="1" customHeight="1" outlineLevel="1" x14ac:dyDescent="0.25">
      <c r="A215" s="212">
        <v>10</v>
      </c>
      <c r="B215" s="213" t="s">
        <v>1004</v>
      </c>
      <c r="C215" s="95">
        <v>70</v>
      </c>
      <c r="D215" s="95">
        <v>10</v>
      </c>
      <c r="E215" s="95">
        <v>48</v>
      </c>
      <c r="F215" s="95">
        <v>10</v>
      </c>
      <c r="G215" s="95">
        <v>2</v>
      </c>
      <c r="H215" s="95">
        <v>0</v>
      </c>
      <c r="I215" s="95">
        <v>48</v>
      </c>
      <c r="J215" s="95">
        <v>10</v>
      </c>
      <c r="K215" s="95">
        <v>2</v>
      </c>
      <c r="L215" s="95">
        <v>10</v>
      </c>
      <c r="M215" s="95">
        <v>0</v>
      </c>
      <c r="N215" s="95">
        <v>0</v>
      </c>
      <c r="O215" s="95">
        <v>0</v>
      </c>
      <c r="P215" s="95">
        <v>10</v>
      </c>
      <c r="Q215" s="95">
        <v>2</v>
      </c>
      <c r="R215" s="95"/>
    </row>
    <row r="216" spans="1:18" s="180" customFormat="1" ht="15" hidden="1" customHeight="1" outlineLevel="1" x14ac:dyDescent="0.25">
      <c r="A216" s="212">
        <v>11</v>
      </c>
      <c r="B216" s="213" t="s">
        <v>1028</v>
      </c>
      <c r="C216" s="95">
        <v>717</v>
      </c>
      <c r="D216" s="95">
        <v>685</v>
      </c>
      <c r="E216" s="95">
        <v>29</v>
      </c>
      <c r="F216" s="95">
        <v>1</v>
      </c>
      <c r="G216" s="95">
        <v>2</v>
      </c>
      <c r="H216" s="95"/>
      <c r="I216" s="95">
        <v>25</v>
      </c>
      <c r="J216" s="95">
        <v>1</v>
      </c>
      <c r="K216" s="95">
        <v>2</v>
      </c>
      <c r="L216" s="95">
        <v>425</v>
      </c>
      <c r="M216" s="95">
        <v>9</v>
      </c>
      <c r="N216" s="95"/>
      <c r="O216" s="95"/>
      <c r="P216" s="95"/>
      <c r="Q216" s="95">
        <v>3</v>
      </c>
      <c r="R216" s="95"/>
    </row>
    <row r="217" spans="1:18" s="180" customFormat="1" ht="15" hidden="1" customHeight="1" outlineLevel="1" x14ac:dyDescent="0.25">
      <c r="A217" s="212">
        <v>12</v>
      </c>
      <c r="B217" s="213" t="s">
        <v>1023</v>
      </c>
      <c r="C217" s="95">
        <v>488</v>
      </c>
      <c r="D217" s="95">
        <v>457</v>
      </c>
      <c r="E217" s="95">
        <v>28</v>
      </c>
      <c r="F217" s="95">
        <v>1</v>
      </c>
      <c r="G217" s="95">
        <v>2</v>
      </c>
      <c r="H217" s="95">
        <v>3</v>
      </c>
      <c r="I217" s="95">
        <v>21</v>
      </c>
      <c r="J217" s="95">
        <v>1</v>
      </c>
      <c r="K217" s="95">
        <v>2</v>
      </c>
      <c r="L217" s="95">
        <v>461</v>
      </c>
      <c r="M217" s="95"/>
      <c r="N217" s="95"/>
      <c r="O217" s="95"/>
      <c r="P217" s="95">
        <v>1</v>
      </c>
      <c r="Q217" s="95">
        <v>2</v>
      </c>
      <c r="R217" s="95"/>
    </row>
    <row r="218" spans="1:18" s="180" customFormat="1" ht="15" hidden="1" customHeight="1" outlineLevel="1" x14ac:dyDescent="0.25">
      <c r="A218" s="212">
        <v>13</v>
      </c>
      <c r="B218" s="213" t="s">
        <v>1024</v>
      </c>
      <c r="C218" s="95">
        <v>686</v>
      </c>
      <c r="D218" s="95">
        <v>601</v>
      </c>
      <c r="E218" s="95">
        <v>80</v>
      </c>
      <c r="F218" s="95">
        <v>5</v>
      </c>
      <c r="G218" s="95"/>
      <c r="H218" s="95">
        <v>20</v>
      </c>
      <c r="I218" s="95">
        <v>76</v>
      </c>
      <c r="J218" s="95">
        <v>4</v>
      </c>
      <c r="K218" s="95"/>
      <c r="L218" s="95">
        <v>601</v>
      </c>
      <c r="M218" s="95">
        <v>80</v>
      </c>
      <c r="N218" s="95">
        <v>5</v>
      </c>
      <c r="O218" s="95"/>
      <c r="P218" s="95">
        <v>4</v>
      </c>
      <c r="Q218" s="95"/>
      <c r="R218" s="95"/>
    </row>
    <row r="219" spans="1:18" s="180" customFormat="1" ht="15" hidden="1" customHeight="1" outlineLevel="1" x14ac:dyDescent="0.25">
      <c r="A219" s="212">
        <v>14</v>
      </c>
      <c r="B219" s="213" t="s">
        <v>1013</v>
      </c>
      <c r="C219" s="95">
        <v>15</v>
      </c>
      <c r="D219" s="95">
        <v>8</v>
      </c>
      <c r="E219" s="95">
        <v>7</v>
      </c>
      <c r="F219" s="95">
        <v>0</v>
      </c>
      <c r="G219" s="95">
        <v>0</v>
      </c>
      <c r="H219" s="95">
        <v>1</v>
      </c>
      <c r="I219" s="95">
        <v>1</v>
      </c>
      <c r="J219" s="95"/>
      <c r="K219" s="95"/>
      <c r="L219" s="95"/>
      <c r="M219" s="95"/>
      <c r="N219" s="95"/>
      <c r="O219" s="95"/>
      <c r="P219" s="95">
        <v>1</v>
      </c>
      <c r="Q219" s="95"/>
      <c r="R219" s="95"/>
    </row>
    <row r="220" spans="1:18" s="180" customFormat="1" ht="15" hidden="1" customHeight="1" outlineLevel="1" x14ac:dyDescent="0.25">
      <c r="A220" s="212">
        <v>15</v>
      </c>
      <c r="B220" s="213" t="s">
        <v>1012</v>
      </c>
      <c r="C220" s="95">
        <v>11</v>
      </c>
      <c r="D220" s="95">
        <v>11</v>
      </c>
      <c r="E220" s="95">
        <v>0</v>
      </c>
      <c r="F220" s="95">
        <v>0</v>
      </c>
      <c r="G220" s="95">
        <v>0</v>
      </c>
      <c r="H220" s="95">
        <v>0</v>
      </c>
      <c r="I220" s="95">
        <v>0</v>
      </c>
      <c r="J220" s="95">
        <v>0</v>
      </c>
      <c r="K220" s="95">
        <v>0</v>
      </c>
      <c r="L220" s="95">
        <v>11</v>
      </c>
      <c r="M220" s="95">
        <v>0</v>
      </c>
      <c r="N220" s="95">
        <v>0</v>
      </c>
      <c r="O220" s="95">
        <v>0</v>
      </c>
      <c r="P220" s="95">
        <v>0</v>
      </c>
      <c r="Q220" s="95">
        <v>0</v>
      </c>
      <c r="R220" s="95"/>
    </row>
    <row r="221" spans="1:18" s="180" customFormat="1" ht="15" hidden="1" customHeight="1" outlineLevel="1" x14ac:dyDescent="0.25">
      <c r="A221" s="212">
        <v>16</v>
      </c>
      <c r="B221" s="213" t="s">
        <v>1007</v>
      </c>
      <c r="C221" s="95">
        <v>1912</v>
      </c>
      <c r="D221" s="95">
        <v>1762</v>
      </c>
      <c r="E221" s="95">
        <v>144</v>
      </c>
      <c r="F221" s="95">
        <v>4</v>
      </c>
      <c r="G221" s="95">
        <v>2</v>
      </c>
      <c r="H221" s="95">
        <v>24</v>
      </c>
      <c r="I221" s="95">
        <v>123</v>
      </c>
      <c r="J221" s="95">
        <v>3</v>
      </c>
      <c r="K221" s="95">
        <v>2</v>
      </c>
      <c r="L221" s="95">
        <v>1498</v>
      </c>
      <c r="M221" s="95">
        <v>89</v>
      </c>
      <c r="N221" s="95">
        <v>4</v>
      </c>
      <c r="O221" s="95">
        <v>2</v>
      </c>
      <c r="P221" s="95">
        <v>4</v>
      </c>
      <c r="Q221" s="95">
        <v>1</v>
      </c>
      <c r="R221" s="95"/>
    </row>
    <row r="222" spans="1:18" s="180" customFormat="1" ht="15" hidden="1" customHeight="1" outlineLevel="1" x14ac:dyDescent="0.25">
      <c r="A222" s="212">
        <v>17</v>
      </c>
      <c r="B222" s="213" t="s">
        <v>1009</v>
      </c>
      <c r="C222" s="95">
        <v>18</v>
      </c>
      <c r="D222" s="95"/>
      <c r="E222" s="95">
        <v>17</v>
      </c>
      <c r="F222" s="95"/>
      <c r="G222" s="95">
        <v>1</v>
      </c>
      <c r="H222" s="95"/>
      <c r="I222" s="95">
        <v>13</v>
      </c>
      <c r="J222" s="95"/>
      <c r="K222" s="95">
        <v>1</v>
      </c>
      <c r="L222" s="95"/>
      <c r="M222" s="95">
        <v>7</v>
      </c>
      <c r="N222" s="95"/>
      <c r="O222" s="95">
        <v>1</v>
      </c>
      <c r="P222" s="95">
        <v>1</v>
      </c>
      <c r="Q222" s="95">
        <v>1</v>
      </c>
      <c r="R222" s="95"/>
    </row>
    <row r="223" spans="1:18" s="180" customFormat="1" ht="15" hidden="1" customHeight="1" outlineLevel="1" x14ac:dyDescent="0.25">
      <c r="A223" s="212">
        <v>18</v>
      </c>
      <c r="B223" s="213" t="s">
        <v>1006</v>
      </c>
      <c r="C223" s="95">
        <v>47</v>
      </c>
      <c r="D223" s="95">
        <v>5</v>
      </c>
      <c r="E223" s="95">
        <v>35</v>
      </c>
      <c r="F223" s="95">
        <v>5</v>
      </c>
      <c r="G223" s="95">
        <v>2</v>
      </c>
      <c r="H223" s="95"/>
      <c r="I223" s="95">
        <v>35</v>
      </c>
      <c r="J223" s="95">
        <v>5</v>
      </c>
      <c r="K223" s="95">
        <v>2</v>
      </c>
      <c r="L223" s="95">
        <v>5</v>
      </c>
      <c r="M223" s="95"/>
      <c r="N223" s="95"/>
      <c r="O223" s="95"/>
      <c r="P223" s="95">
        <v>5</v>
      </c>
      <c r="Q223" s="95">
        <v>2</v>
      </c>
      <c r="R223" s="95"/>
    </row>
    <row r="224" spans="1:18" s="180" customFormat="1" ht="15" hidden="1" customHeight="1" outlineLevel="1" x14ac:dyDescent="0.25">
      <c r="A224" s="212">
        <v>19</v>
      </c>
      <c r="B224" s="213" t="s">
        <v>1017</v>
      </c>
      <c r="C224" s="95">
        <v>14</v>
      </c>
      <c r="D224" s="95">
        <v>10</v>
      </c>
      <c r="E224" s="95">
        <v>2</v>
      </c>
      <c r="F224" s="95">
        <v>2</v>
      </c>
      <c r="G224" s="95"/>
      <c r="H224" s="95"/>
      <c r="I224" s="95">
        <v>2</v>
      </c>
      <c r="J224" s="95">
        <v>2</v>
      </c>
      <c r="K224" s="95"/>
      <c r="L224" s="95">
        <v>10</v>
      </c>
      <c r="M224" s="95">
        <v>2</v>
      </c>
      <c r="N224" s="95"/>
      <c r="O224" s="95"/>
      <c r="P224" s="95"/>
      <c r="Q224" s="95"/>
      <c r="R224" s="95"/>
    </row>
    <row r="225" spans="1:18" s="180" customFormat="1" ht="15" hidden="1" customHeight="1" outlineLevel="1" x14ac:dyDescent="0.25">
      <c r="A225" s="212">
        <v>20</v>
      </c>
      <c r="B225" s="213" t="s">
        <v>1011</v>
      </c>
      <c r="C225" s="95">
        <v>9</v>
      </c>
      <c r="D225" s="95"/>
      <c r="E225" s="95">
        <v>3</v>
      </c>
      <c r="F225" s="95">
        <v>6</v>
      </c>
      <c r="G225" s="95"/>
      <c r="H225" s="95"/>
      <c r="I225" s="95">
        <v>3</v>
      </c>
      <c r="J225" s="95">
        <v>6</v>
      </c>
      <c r="K225" s="95"/>
      <c r="L225" s="95"/>
      <c r="M225" s="95"/>
      <c r="N225" s="95"/>
      <c r="O225" s="95"/>
      <c r="P225" s="95">
        <v>6</v>
      </c>
      <c r="Q225" s="95"/>
      <c r="R225" s="95"/>
    </row>
    <row r="226" spans="1:18" s="180" customFormat="1" ht="15" hidden="1" customHeight="1" outlineLevel="1" x14ac:dyDescent="0.25">
      <c r="A226" s="212">
        <v>21</v>
      </c>
      <c r="B226" s="213" t="s">
        <v>1020</v>
      </c>
      <c r="C226" s="95">
        <v>0</v>
      </c>
      <c r="D226" s="95"/>
      <c r="E226" s="95"/>
      <c r="F226" s="95"/>
      <c r="G226" s="95"/>
      <c r="H226" s="95"/>
      <c r="I226" s="95"/>
      <c r="J226" s="95"/>
      <c r="K226" s="95"/>
      <c r="L226" s="95"/>
      <c r="M226" s="95"/>
      <c r="N226" s="95"/>
      <c r="O226" s="95"/>
      <c r="P226" s="95"/>
      <c r="Q226" s="95"/>
      <c r="R226" s="95"/>
    </row>
    <row r="227" spans="1:18" s="180" customFormat="1" ht="15" hidden="1" customHeight="1" outlineLevel="1" x14ac:dyDescent="0.25">
      <c r="A227" s="212">
        <v>22</v>
      </c>
      <c r="B227" s="213" t="s">
        <v>1018</v>
      </c>
      <c r="C227" s="95">
        <v>20</v>
      </c>
      <c r="D227" s="95">
        <v>11</v>
      </c>
      <c r="E227" s="95">
        <v>7</v>
      </c>
      <c r="F227" s="95">
        <v>1</v>
      </c>
      <c r="G227" s="95">
        <v>1</v>
      </c>
      <c r="H227" s="95">
        <v>11</v>
      </c>
      <c r="I227" s="95">
        <v>7</v>
      </c>
      <c r="J227" s="95">
        <v>1</v>
      </c>
      <c r="K227" s="95">
        <v>1</v>
      </c>
      <c r="L227" s="95">
        <v>11</v>
      </c>
      <c r="M227" s="95">
        <v>7</v>
      </c>
      <c r="N227" s="95">
        <v>1</v>
      </c>
      <c r="O227" s="95">
        <v>1</v>
      </c>
      <c r="P227" s="95">
        <v>0</v>
      </c>
      <c r="Q227" s="95">
        <v>0</v>
      </c>
      <c r="R227" s="95"/>
    </row>
    <row r="228" spans="1:18" s="180" customFormat="1" ht="15" hidden="1" customHeight="1" outlineLevel="1" x14ac:dyDescent="0.25">
      <c r="A228" s="212">
        <v>23</v>
      </c>
      <c r="B228" s="213" t="s">
        <v>1001</v>
      </c>
      <c r="C228" s="95">
        <v>11</v>
      </c>
      <c r="D228" s="95"/>
      <c r="E228" s="95">
        <v>11</v>
      </c>
      <c r="F228" s="95"/>
      <c r="G228" s="95"/>
      <c r="H228" s="95"/>
      <c r="I228" s="95">
        <v>11</v>
      </c>
      <c r="J228" s="95"/>
      <c r="K228" s="95"/>
      <c r="L228" s="95"/>
      <c r="M228" s="95">
        <v>8</v>
      </c>
      <c r="N228" s="95"/>
      <c r="O228" s="95"/>
      <c r="P228" s="95"/>
      <c r="Q228" s="95"/>
      <c r="R228" s="95"/>
    </row>
    <row r="229" spans="1:18" s="180" customFormat="1" ht="15" hidden="1" customHeight="1" outlineLevel="1" x14ac:dyDescent="0.25">
      <c r="A229" s="212">
        <v>24</v>
      </c>
      <c r="B229" s="213" t="s">
        <v>1008</v>
      </c>
      <c r="C229" s="95">
        <v>95</v>
      </c>
      <c r="D229" s="95">
        <v>82</v>
      </c>
      <c r="E229" s="95">
        <v>11</v>
      </c>
      <c r="F229" s="95">
        <v>2</v>
      </c>
      <c r="G229" s="95">
        <v>0</v>
      </c>
      <c r="H229" s="95">
        <v>22</v>
      </c>
      <c r="I229" s="95">
        <v>10</v>
      </c>
      <c r="J229" s="95">
        <v>2</v>
      </c>
      <c r="K229" s="95">
        <v>0</v>
      </c>
      <c r="L229" s="95">
        <v>42</v>
      </c>
      <c r="M229" s="95">
        <v>1</v>
      </c>
      <c r="N229" s="95">
        <v>0</v>
      </c>
      <c r="O229" s="95">
        <v>0</v>
      </c>
      <c r="P229" s="95">
        <v>0</v>
      </c>
      <c r="Q229" s="95">
        <v>0</v>
      </c>
      <c r="R229" s="95"/>
    </row>
    <row r="230" spans="1:18" s="180" customFormat="1" ht="15" hidden="1" customHeight="1" outlineLevel="1" x14ac:dyDescent="0.25">
      <c r="A230" s="212">
        <v>25</v>
      </c>
      <c r="B230" s="213" t="s">
        <v>1003</v>
      </c>
      <c r="C230" s="95">
        <v>47</v>
      </c>
      <c r="D230" s="95">
        <v>11</v>
      </c>
      <c r="E230" s="95">
        <v>27</v>
      </c>
      <c r="F230" s="95">
        <v>9</v>
      </c>
      <c r="G230" s="95">
        <v>0</v>
      </c>
      <c r="H230" s="95">
        <v>8</v>
      </c>
      <c r="I230" s="95">
        <v>22</v>
      </c>
      <c r="J230" s="95">
        <v>9</v>
      </c>
      <c r="K230" s="95"/>
      <c r="L230" s="95">
        <v>11</v>
      </c>
      <c r="M230" s="95">
        <v>27</v>
      </c>
      <c r="N230" s="95">
        <v>9</v>
      </c>
      <c r="O230" s="95"/>
      <c r="P230" s="95">
        <v>9</v>
      </c>
      <c r="Q230" s="95"/>
      <c r="R230" s="95"/>
    </row>
    <row r="231" spans="1:18" s="180" customFormat="1" ht="15" hidden="1" customHeight="1" outlineLevel="1" x14ac:dyDescent="0.25">
      <c r="A231" s="212">
        <v>26</v>
      </c>
      <c r="B231" s="213" t="s">
        <v>1019</v>
      </c>
      <c r="C231" s="95">
        <v>12</v>
      </c>
      <c r="D231" s="95" t="s">
        <v>1358</v>
      </c>
      <c r="E231" s="95">
        <v>11</v>
      </c>
      <c r="F231" s="95">
        <v>1</v>
      </c>
      <c r="G231" s="95">
        <v>0</v>
      </c>
      <c r="H231" s="95"/>
      <c r="I231" s="95">
        <v>4</v>
      </c>
      <c r="J231" s="95"/>
      <c r="K231" s="95"/>
      <c r="L231" s="95"/>
      <c r="M231" s="95">
        <v>7</v>
      </c>
      <c r="N231" s="95">
        <v>0</v>
      </c>
      <c r="O231" s="95">
        <v>0</v>
      </c>
      <c r="P231" s="95">
        <v>0</v>
      </c>
      <c r="Q231" s="95">
        <v>0</v>
      </c>
      <c r="R231" s="95"/>
    </row>
    <row r="232" spans="1:18" s="180" customFormat="1" ht="15" hidden="1" customHeight="1" outlineLevel="1" x14ac:dyDescent="0.25">
      <c r="A232" s="212">
        <v>27</v>
      </c>
      <c r="B232" s="213" t="s">
        <v>1022</v>
      </c>
      <c r="C232" s="95">
        <v>67</v>
      </c>
      <c r="D232" s="95">
        <v>67</v>
      </c>
      <c r="E232" s="95"/>
      <c r="F232" s="95"/>
      <c r="G232" s="95"/>
      <c r="H232" s="95">
        <v>67</v>
      </c>
      <c r="I232" s="95"/>
      <c r="J232" s="95"/>
      <c r="K232" s="95"/>
      <c r="L232" s="95"/>
      <c r="M232" s="95"/>
      <c r="N232" s="95"/>
      <c r="O232" s="95"/>
      <c r="P232" s="95"/>
      <c r="Q232" s="95"/>
      <c r="R232" s="95"/>
    </row>
    <row r="233" spans="1:18" s="180" customFormat="1" ht="15" hidden="1" customHeight="1" outlineLevel="1" x14ac:dyDescent="0.25">
      <c r="A233" s="212">
        <v>28</v>
      </c>
      <c r="B233" s="213" t="s">
        <v>1010</v>
      </c>
      <c r="C233" s="95">
        <v>467</v>
      </c>
      <c r="D233" s="95"/>
      <c r="E233" s="95">
        <v>458</v>
      </c>
      <c r="F233" s="95">
        <v>8</v>
      </c>
      <c r="G233" s="95">
        <v>1</v>
      </c>
      <c r="H233" s="95">
        <v>7</v>
      </c>
      <c r="I233" s="95">
        <v>2</v>
      </c>
      <c r="J233" s="95"/>
      <c r="K233" s="95"/>
      <c r="L233" s="95">
        <v>458</v>
      </c>
      <c r="M233" s="95">
        <v>8</v>
      </c>
      <c r="N233" s="95">
        <v>1</v>
      </c>
      <c r="O233" s="95"/>
      <c r="P233" s="95">
        <v>1</v>
      </c>
      <c r="Q233" s="95"/>
      <c r="R233" s="95"/>
    </row>
    <row r="234" spans="1:18" s="179" customFormat="1" ht="36.950000000000003" customHeight="1" collapsed="1" x14ac:dyDescent="0.25">
      <c r="A234" s="212" t="s">
        <v>61</v>
      </c>
      <c r="B234" s="213" t="s">
        <v>162</v>
      </c>
      <c r="C234" s="95">
        <f t="shared" ref="C234:R234" si="14">SUM(C235:C247)</f>
        <v>2966</v>
      </c>
      <c r="D234" s="95">
        <f t="shared" si="14"/>
        <v>2917</v>
      </c>
      <c r="E234" s="95">
        <f t="shared" si="14"/>
        <v>48</v>
      </c>
      <c r="F234" s="95">
        <f t="shared" si="14"/>
        <v>0</v>
      </c>
      <c r="G234" s="95">
        <f t="shared" si="14"/>
        <v>1</v>
      </c>
      <c r="H234" s="95">
        <f t="shared" si="14"/>
        <v>532</v>
      </c>
      <c r="I234" s="95">
        <f t="shared" si="14"/>
        <v>47</v>
      </c>
      <c r="J234" s="95">
        <f t="shared" si="14"/>
        <v>0</v>
      </c>
      <c r="K234" s="95">
        <f t="shared" si="14"/>
        <v>0</v>
      </c>
      <c r="L234" s="95">
        <f t="shared" si="14"/>
        <v>637</v>
      </c>
      <c r="M234" s="95">
        <f t="shared" si="14"/>
        <v>16</v>
      </c>
      <c r="N234" s="95">
        <f t="shared" si="14"/>
        <v>0</v>
      </c>
      <c r="O234" s="95">
        <f t="shared" si="14"/>
        <v>1</v>
      </c>
      <c r="P234" s="95">
        <f t="shared" si="14"/>
        <v>4</v>
      </c>
      <c r="Q234" s="95">
        <f t="shared" si="14"/>
        <v>0</v>
      </c>
      <c r="R234" s="95">
        <f t="shared" si="14"/>
        <v>0</v>
      </c>
    </row>
    <row r="235" spans="1:18" s="180" customFormat="1" ht="15" hidden="1" customHeight="1" outlineLevel="1" x14ac:dyDescent="0.25">
      <c r="A235" s="212">
        <v>1</v>
      </c>
      <c r="B235" s="213" t="s">
        <v>1000</v>
      </c>
      <c r="C235" s="95">
        <f t="shared" ref="C235:C240" si="15">SUM(D235:G235)</f>
        <v>29</v>
      </c>
      <c r="D235" s="95">
        <v>26</v>
      </c>
      <c r="E235" s="95">
        <v>3</v>
      </c>
      <c r="F235" s="95">
        <v>0</v>
      </c>
      <c r="G235" s="95">
        <v>0</v>
      </c>
      <c r="H235" s="95">
        <v>8</v>
      </c>
      <c r="I235" s="95">
        <v>3</v>
      </c>
      <c r="J235" s="95"/>
      <c r="K235" s="95"/>
      <c r="L235" s="95"/>
      <c r="M235" s="95"/>
      <c r="N235" s="95"/>
      <c r="O235" s="95"/>
      <c r="P235" s="95"/>
      <c r="Q235" s="95"/>
      <c r="R235" s="95"/>
    </row>
    <row r="236" spans="1:18" s="180" customFormat="1" ht="15" hidden="1" customHeight="1" outlineLevel="1" x14ac:dyDescent="0.25">
      <c r="A236" s="212">
        <v>2</v>
      </c>
      <c r="B236" s="213" t="s">
        <v>999</v>
      </c>
      <c r="C236" s="95">
        <f t="shared" si="15"/>
        <v>222</v>
      </c>
      <c r="D236" s="95">
        <v>216</v>
      </c>
      <c r="E236" s="95">
        <v>6</v>
      </c>
      <c r="F236" s="95">
        <v>0</v>
      </c>
      <c r="G236" s="95">
        <v>0</v>
      </c>
      <c r="H236" s="95">
        <v>21</v>
      </c>
      <c r="I236" s="95">
        <v>6</v>
      </c>
      <c r="J236" s="95">
        <v>0</v>
      </c>
      <c r="K236" s="95">
        <v>0</v>
      </c>
      <c r="L236" s="95">
        <v>127</v>
      </c>
      <c r="M236" s="95">
        <v>3</v>
      </c>
      <c r="N236" s="95">
        <v>0</v>
      </c>
      <c r="O236" s="95">
        <v>0</v>
      </c>
      <c r="P236" s="95">
        <v>0</v>
      </c>
      <c r="Q236" s="95">
        <v>0</v>
      </c>
      <c r="R236" s="95"/>
    </row>
    <row r="237" spans="1:18" s="180" customFormat="1" ht="15" hidden="1" customHeight="1" outlineLevel="1" x14ac:dyDescent="0.25">
      <c r="A237" s="212">
        <v>3</v>
      </c>
      <c r="B237" s="213" t="s">
        <v>998</v>
      </c>
      <c r="C237" s="95">
        <f t="shared" si="15"/>
        <v>306</v>
      </c>
      <c r="D237" s="95">
        <v>303</v>
      </c>
      <c r="E237" s="95">
        <v>3</v>
      </c>
      <c r="F237" s="95">
        <v>0</v>
      </c>
      <c r="G237" s="95">
        <v>0</v>
      </c>
      <c r="H237" s="95">
        <v>33</v>
      </c>
      <c r="I237" s="95">
        <v>2</v>
      </c>
      <c r="J237" s="95">
        <v>0</v>
      </c>
      <c r="K237" s="95">
        <v>0</v>
      </c>
      <c r="L237" s="95">
        <v>0</v>
      </c>
      <c r="M237" s="95">
        <v>0</v>
      </c>
      <c r="N237" s="95">
        <v>0</v>
      </c>
      <c r="O237" s="95">
        <v>0</v>
      </c>
      <c r="P237" s="95">
        <v>0</v>
      </c>
      <c r="Q237" s="95">
        <v>0</v>
      </c>
      <c r="R237" s="95"/>
    </row>
    <row r="238" spans="1:18" s="180" customFormat="1" ht="15" hidden="1" customHeight="1" outlineLevel="1" x14ac:dyDescent="0.25">
      <c r="A238" s="212">
        <v>4</v>
      </c>
      <c r="B238" s="213" t="s">
        <v>997</v>
      </c>
      <c r="C238" s="95">
        <f t="shared" si="15"/>
        <v>30</v>
      </c>
      <c r="D238" s="95">
        <v>30</v>
      </c>
      <c r="E238" s="95"/>
      <c r="F238" s="95"/>
      <c r="G238" s="95"/>
      <c r="H238" s="95">
        <v>5</v>
      </c>
      <c r="I238" s="95"/>
      <c r="J238" s="95"/>
      <c r="K238" s="95"/>
      <c r="L238" s="95"/>
      <c r="M238" s="95"/>
      <c r="N238" s="95"/>
      <c r="O238" s="95"/>
      <c r="P238" s="95"/>
      <c r="Q238" s="95"/>
      <c r="R238" s="95"/>
    </row>
    <row r="239" spans="1:18" s="180" customFormat="1" ht="15" hidden="1" customHeight="1" outlineLevel="1" x14ac:dyDescent="0.25">
      <c r="A239" s="212">
        <v>5</v>
      </c>
      <c r="B239" s="213" t="s">
        <v>996</v>
      </c>
      <c r="C239" s="95">
        <f t="shared" si="15"/>
        <v>48</v>
      </c>
      <c r="D239" s="95">
        <v>48</v>
      </c>
      <c r="E239" s="95"/>
      <c r="F239" s="95"/>
      <c r="G239" s="95"/>
      <c r="H239" s="95">
        <v>7</v>
      </c>
      <c r="I239" s="95"/>
      <c r="J239" s="95"/>
      <c r="K239" s="95"/>
      <c r="L239" s="95">
        <v>43</v>
      </c>
      <c r="M239" s="95"/>
      <c r="N239" s="95"/>
      <c r="O239" s="95"/>
      <c r="P239" s="95"/>
      <c r="Q239" s="95"/>
      <c r="R239" s="95"/>
    </row>
    <row r="240" spans="1:18" s="180" customFormat="1" ht="15" hidden="1" customHeight="1" outlineLevel="1" x14ac:dyDescent="0.25">
      <c r="A240" s="212">
        <v>6</v>
      </c>
      <c r="B240" s="213" t="s">
        <v>995</v>
      </c>
      <c r="C240" s="95">
        <f t="shared" si="15"/>
        <v>154</v>
      </c>
      <c r="D240" s="95">
        <v>151</v>
      </c>
      <c r="E240" s="95">
        <v>3</v>
      </c>
      <c r="F240" s="95"/>
      <c r="G240" s="95"/>
      <c r="H240" s="95">
        <v>12</v>
      </c>
      <c r="I240" s="95">
        <v>3</v>
      </c>
      <c r="J240" s="95"/>
      <c r="K240" s="95"/>
      <c r="L240" s="95"/>
      <c r="M240" s="95"/>
      <c r="N240" s="95"/>
      <c r="O240" s="95"/>
      <c r="P240" s="95"/>
      <c r="Q240" s="95"/>
      <c r="R240" s="95"/>
    </row>
    <row r="241" spans="1:18" s="180" customFormat="1" ht="15" hidden="1" customHeight="1" outlineLevel="1" x14ac:dyDescent="0.25">
      <c r="A241" s="212">
        <v>7</v>
      </c>
      <c r="B241" s="213" t="s">
        <v>994</v>
      </c>
      <c r="C241" s="95">
        <v>494</v>
      </c>
      <c r="D241" s="95">
        <v>494</v>
      </c>
      <c r="E241" s="95"/>
      <c r="F241" s="95"/>
      <c r="G241" s="95"/>
      <c r="H241" s="95">
        <v>71</v>
      </c>
      <c r="I241" s="95"/>
      <c r="J241" s="95"/>
      <c r="K241" s="95"/>
      <c r="L241" s="95"/>
      <c r="M241" s="95"/>
      <c r="N241" s="95"/>
      <c r="O241" s="95"/>
      <c r="P241" s="95"/>
      <c r="Q241" s="95"/>
      <c r="R241" s="95"/>
    </row>
    <row r="242" spans="1:18" s="180" customFormat="1" ht="15" hidden="1" customHeight="1" outlineLevel="1" x14ac:dyDescent="0.25">
      <c r="A242" s="212">
        <v>8</v>
      </c>
      <c r="B242" s="213" t="s">
        <v>993</v>
      </c>
      <c r="C242" s="95">
        <v>309</v>
      </c>
      <c r="D242" s="95">
        <v>309</v>
      </c>
      <c r="E242" s="95"/>
      <c r="F242" s="95"/>
      <c r="G242" s="95"/>
      <c r="H242" s="95">
        <v>84</v>
      </c>
      <c r="I242" s="95"/>
      <c r="J242" s="95"/>
      <c r="K242" s="95"/>
      <c r="L242" s="95"/>
      <c r="M242" s="95"/>
      <c r="N242" s="95"/>
      <c r="O242" s="95"/>
      <c r="P242" s="95"/>
      <c r="Q242" s="95"/>
      <c r="R242" s="95"/>
    </row>
    <row r="243" spans="1:18" s="180" customFormat="1" ht="15" hidden="1" customHeight="1" outlineLevel="1" x14ac:dyDescent="0.25">
      <c r="A243" s="212">
        <v>9</v>
      </c>
      <c r="B243" s="213" t="s">
        <v>992</v>
      </c>
      <c r="C243" s="95">
        <f>SUM(D243:G243)</f>
        <v>435</v>
      </c>
      <c r="D243" s="95">
        <v>429</v>
      </c>
      <c r="E243" s="95">
        <v>6</v>
      </c>
      <c r="F243" s="95"/>
      <c r="G243" s="95"/>
      <c r="H243" s="95">
        <v>41</v>
      </c>
      <c r="I243" s="95">
        <v>6</v>
      </c>
      <c r="J243" s="95"/>
      <c r="K243" s="95"/>
      <c r="L243" s="95">
        <v>429</v>
      </c>
      <c r="M243" s="95">
        <v>6</v>
      </c>
      <c r="N243" s="95"/>
      <c r="O243" s="95"/>
      <c r="P243" s="95"/>
      <c r="Q243" s="95"/>
      <c r="R243" s="95"/>
    </row>
    <row r="244" spans="1:18" s="180" customFormat="1" ht="15" hidden="1" customHeight="1" outlineLevel="1" x14ac:dyDescent="0.25">
      <c r="A244" s="212">
        <v>10</v>
      </c>
      <c r="B244" s="213" t="s">
        <v>991</v>
      </c>
      <c r="C244" s="95">
        <v>362</v>
      </c>
      <c r="D244" s="95">
        <v>362</v>
      </c>
      <c r="E244" s="95"/>
      <c r="F244" s="95"/>
      <c r="G244" s="95"/>
      <c r="H244" s="95">
        <v>85</v>
      </c>
      <c r="I244" s="95"/>
      <c r="J244" s="95"/>
      <c r="K244" s="95"/>
      <c r="L244" s="95"/>
      <c r="M244" s="95"/>
      <c r="N244" s="95"/>
      <c r="O244" s="95"/>
      <c r="P244" s="95"/>
      <c r="Q244" s="95"/>
      <c r="R244" s="95"/>
    </row>
    <row r="245" spans="1:18" s="180" customFormat="1" ht="15" hidden="1" customHeight="1" outlineLevel="1" x14ac:dyDescent="0.25">
      <c r="A245" s="212">
        <v>11</v>
      </c>
      <c r="B245" s="213" t="s">
        <v>990</v>
      </c>
      <c r="C245" s="95">
        <v>418</v>
      </c>
      <c r="D245" s="95">
        <v>404</v>
      </c>
      <c r="E245" s="95">
        <v>14</v>
      </c>
      <c r="F245" s="95"/>
      <c r="G245" s="95"/>
      <c r="H245" s="95">
        <v>75</v>
      </c>
      <c r="I245" s="95">
        <v>14</v>
      </c>
      <c r="J245" s="95"/>
      <c r="K245" s="95"/>
      <c r="L245" s="95"/>
      <c r="M245" s="95"/>
      <c r="N245" s="95"/>
      <c r="O245" s="95"/>
      <c r="P245" s="95">
        <v>4</v>
      </c>
      <c r="Q245" s="95"/>
      <c r="R245" s="95"/>
    </row>
    <row r="246" spans="1:18" s="180" customFormat="1" ht="15" hidden="1" customHeight="1" outlineLevel="1" x14ac:dyDescent="0.25">
      <c r="A246" s="212">
        <v>12</v>
      </c>
      <c r="B246" s="213" t="s">
        <v>989</v>
      </c>
      <c r="C246" s="95">
        <f>SUM(D246:G246)</f>
        <v>40</v>
      </c>
      <c r="D246" s="95">
        <v>35</v>
      </c>
      <c r="E246" s="95">
        <v>5</v>
      </c>
      <c r="F246" s="95"/>
      <c r="G246" s="95"/>
      <c r="H246" s="95">
        <v>27</v>
      </c>
      <c r="I246" s="95">
        <v>5</v>
      </c>
      <c r="J246" s="95"/>
      <c r="K246" s="95"/>
      <c r="L246" s="95">
        <v>35</v>
      </c>
      <c r="M246" s="95">
        <v>5</v>
      </c>
      <c r="N246" s="95"/>
      <c r="O246" s="95"/>
      <c r="P246" s="95"/>
      <c r="Q246" s="95"/>
      <c r="R246" s="95"/>
    </row>
    <row r="247" spans="1:18" s="180" customFormat="1" ht="15" hidden="1" customHeight="1" outlineLevel="1" x14ac:dyDescent="0.25">
      <c r="A247" s="212">
        <v>13</v>
      </c>
      <c r="B247" s="213" t="s">
        <v>988</v>
      </c>
      <c r="C247" s="95">
        <f>SUM(D247:G247)</f>
        <v>119</v>
      </c>
      <c r="D247" s="95">
        <v>110</v>
      </c>
      <c r="E247" s="95">
        <v>8</v>
      </c>
      <c r="F247" s="95"/>
      <c r="G247" s="95">
        <v>1</v>
      </c>
      <c r="H247" s="95">
        <v>63</v>
      </c>
      <c r="I247" s="95">
        <v>8</v>
      </c>
      <c r="J247" s="95"/>
      <c r="K247" s="95"/>
      <c r="L247" s="95">
        <v>3</v>
      </c>
      <c r="M247" s="95">
        <v>2</v>
      </c>
      <c r="N247" s="95"/>
      <c r="O247" s="95">
        <v>1</v>
      </c>
      <c r="P247" s="95"/>
      <c r="Q247" s="95"/>
      <c r="R247" s="95"/>
    </row>
    <row r="248" spans="1:18" s="179" customFormat="1" ht="36.950000000000003" customHeight="1" collapsed="1" x14ac:dyDescent="0.25">
      <c r="A248" s="212" t="s">
        <v>62</v>
      </c>
      <c r="B248" s="213" t="s">
        <v>29</v>
      </c>
      <c r="C248" s="95">
        <f t="shared" ref="C248:Q248" si="16">SUM(C249:C269)</f>
        <v>27214</v>
      </c>
      <c r="D248" s="95">
        <f t="shared" si="16"/>
        <v>26800</v>
      </c>
      <c r="E248" s="95">
        <f t="shared" si="16"/>
        <v>345</v>
      </c>
      <c r="F248" s="95">
        <f t="shared" si="16"/>
        <v>54</v>
      </c>
      <c r="G248" s="95">
        <f t="shared" si="16"/>
        <v>15</v>
      </c>
      <c r="H248" s="95">
        <f t="shared" si="16"/>
        <v>93</v>
      </c>
      <c r="I248" s="95">
        <f t="shared" si="16"/>
        <v>218</v>
      </c>
      <c r="J248" s="95">
        <f t="shared" si="16"/>
        <v>31</v>
      </c>
      <c r="K248" s="95">
        <f t="shared" si="16"/>
        <v>15</v>
      </c>
      <c r="L248" s="95">
        <f t="shared" si="16"/>
        <v>2750</v>
      </c>
      <c r="M248" s="95">
        <f t="shared" si="16"/>
        <v>127</v>
      </c>
      <c r="N248" s="95">
        <f t="shared" si="16"/>
        <v>23</v>
      </c>
      <c r="O248" s="95">
        <f t="shared" si="16"/>
        <v>0</v>
      </c>
      <c r="P248" s="95">
        <f t="shared" si="16"/>
        <v>31</v>
      </c>
      <c r="Q248" s="95">
        <f t="shared" si="16"/>
        <v>15</v>
      </c>
      <c r="R248" s="95"/>
    </row>
    <row r="249" spans="1:18" s="180" customFormat="1" ht="15" hidden="1" customHeight="1" outlineLevel="1" x14ac:dyDescent="0.25">
      <c r="A249" s="212">
        <v>1</v>
      </c>
      <c r="B249" s="213" t="s">
        <v>987</v>
      </c>
      <c r="C249" s="95">
        <f t="shared" ref="C249:C269" si="17">SUM(D249:G249)</f>
        <v>1523</v>
      </c>
      <c r="D249" s="95">
        <v>1500</v>
      </c>
      <c r="E249" s="95">
        <v>20</v>
      </c>
      <c r="F249" s="95">
        <v>2</v>
      </c>
      <c r="G249" s="95">
        <v>1</v>
      </c>
      <c r="H249" s="95">
        <v>4</v>
      </c>
      <c r="I249" s="95">
        <v>12</v>
      </c>
      <c r="J249" s="95">
        <v>2</v>
      </c>
      <c r="K249" s="95">
        <v>1</v>
      </c>
      <c r="L249" s="95">
        <v>200</v>
      </c>
      <c r="M249" s="95">
        <f t="shared" ref="M249:O269" si="18">E249-I249</f>
        <v>8</v>
      </c>
      <c r="N249" s="95">
        <f t="shared" si="18"/>
        <v>0</v>
      </c>
      <c r="O249" s="95">
        <f t="shared" si="18"/>
        <v>0</v>
      </c>
      <c r="P249" s="95">
        <v>2</v>
      </c>
      <c r="Q249" s="95">
        <v>1</v>
      </c>
      <c r="R249" s="95"/>
    </row>
    <row r="250" spans="1:18" s="180" customFormat="1" ht="15" hidden="1" customHeight="1" outlineLevel="1" x14ac:dyDescent="0.25">
      <c r="A250" s="212">
        <f t="shared" ref="A250:A255" si="19">A249+1</f>
        <v>2</v>
      </c>
      <c r="B250" s="213" t="s">
        <v>986</v>
      </c>
      <c r="C250" s="95">
        <f t="shared" si="17"/>
        <v>1628</v>
      </c>
      <c r="D250" s="95">
        <v>1600</v>
      </c>
      <c r="E250" s="95">
        <v>25</v>
      </c>
      <c r="F250" s="95">
        <v>3</v>
      </c>
      <c r="G250" s="95">
        <v>0</v>
      </c>
      <c r="H250" s="95">
        <v>4</v>
      </c>
      <c r="I250" s="95">
        <v>10</v>
      </c>
      <c r="J250" s="95">
        <v>0</v>
      </c>
      <c r="K250" s="95">
        <v>0</v>
      </c>
      <c r="L250" s="95">
        <v>100</v>
      </c>
      <c r="M250" s="95">
        <f t="shared" si="18"/>
        <v>15</v>
      </c>
      <c r="N250" s="95">
        <f t="shared" si="18"/>
        <v>3</v>
      </c>
      <c r="O250" s="95">
        <f t="shared" si="18"/>
        <v>0</v>
      </c>
      <c r="P250" s="95">
        <v>0</v>
      </c>
      <c r="Q250" s="95">
        <v>0</v>
      </c>
      <c r="R250" s="95"/>
    </row>
    <row r="251" spans="1:18" s="180" customFormat="1" ht="15" hidden="1" customHeight="1" outlineLevel="1" x14ac:dyDescent="0.25">
      <c r="A251" s="212">
        <f t="shared" si="19"/>
        <v>3</v>
      </c>
      <c r="B251" s="213" t="s">
        <v>985</v>
      </c>
      <c r="C251" s="95">
        <f t="shared" si="17"/>
        <v>1734</v>
      </c>
      <c r="D251" s="95">
        <v>1700</v>
      </c>
      <c r="E251" s="95">
        <v>30</v>
      </c>
      <c r="F251" s="95">
        <v>4</v>
      </c>
      <c r="G251" s="95">
        <v>0</v>
      </c>
      <c r="H251" s="95">
        <v>4</v>
      </c>
      <c r="I251" s="95">
        <v>10</v>
      </c>
      <c r="J251" s="95">
        <v>0</v>
      </c>
      <c r="K251" s="95">
        <v>0</v>
      </c>
      <c r="L251" s="95">
        <v>50</v>
      </c>
      <c r="M251" s="95">
        <f t="shared" si="18"/>
        <v>20</v>
      </c>
      <c r="N251" s="95">
        <f t="shared" si="18"/>
        <v>4</v>
      </c>
      <c r="O251" s="95">
        <f t="shared" si="18"/>
        <v>0</v>
      </c>
      <c r="P251" s="95">
        <v>0</v>
      </c>
      <c r="Q251" s="95">
        <v>0</v>
      </c>
      <c r="R251" s="95"/>
    </row>
    <row r="252" spans="1:18" s="180" customFormat="1" ht="15" hidden="1" customHeight="1" outlineLevel="1" x14ac:dyDescent="0.25">
      <c r="A252" s="212">
        <f t="shared" si="19"/>
        <v>4</v>
      </c>
      <c r="B252" s="213" t="s">
        <v>984</v>
      </c>
      <c r="C252" s="95">
        <f t="shared" si="17"/>
        <v>1526</v>
      </c>
      <c r="D252" s="95">
        <v>1500</v>
      </c>
      <c r="E252" s="95">
        <v>20</v>
      </c>
      <c r="F252" s="95">
        <v>5</v>
      </c>
      <c r="G252" s="95">
        <v>1</v>
      </c>
      <c r="H252" s="95">
        <v>4</v>
      </c>
      <c r="I252" s="95">
        <v>10</v>
      </c>
      <c r="J252" s="95">
        <v>1</v>
      </c>
      <c r="K252" s="95">
        <v>1</v>
      </c>
      <c r="L252" s="95">
        <v>50</v>
      </c>
      <c r="M252" s="95">
        <f t="shared" si="18"/>
        <v>10</v>
      </c>
      <c r="N252" s="95">
        <f t="shared" si="18"/>
        <v>4</v>
      </c>
      <c r="O252" s="95">
        <f t="shared" si="18"/>
        <v>0</v>
      </c>
      <c r="P252" s="95">
        <v>1</v>
      </c>
      <c r="Q252" s="95">
        <v>1</v>
      </c>
      <c r="R252" s="95"/>
    </row>
    <row r="253" spans="1:18" s="180" customFormat="1" ht="15" hidden="1" customHeight="1" outlineLevel="1" x14ac:dyDescent="0.25">
      <c r="A253" s="212">
        <f t="shared" si="19"/>
        <v>5</v>
      </c>
      <c r="B253" s="213" t="s">
        <v>983</v>
      </c>
      <c r="C253" s="95">
        <f t="shared" si="17"/>
        <v>1673</v>
      </c>
      <c r="D253" s="95">
        <v>1650</v>
      </c>
      <c r="E253" s="95">
        <v>20</v>
      </c>
      <c r="F253" s="95">
        <v>2</v>
      </c>
      <c r="G253" s="95">
        <v>1</v>
      </c>
      <c r="H253" s="95">
        <v>4</v>
      </c>
      <c r="I253" s="95">
        <v>5</v>
      </c>
      <c r="J253" s="95">
        <v>0</v>
      </c>
      <c r="K253" s="95">
        <v>1</v>
      </c>
      <c r="L253" s="95">
        <v>50</v>
      </c>
      <c r="M253" s="95">
        <f t="shared" si="18"/>
        <v>15</v>
      </c>
      <c r="N253" s="95">
        <f t="shared" si="18"/>
        <v>2</v>
      </c>
      <c r="O253" s="95">
        <f t="shared" si="18"/>
        <v>0</v>
      </c>
      <c r="P253" s="95">
        <v>0</v>
      </c>
      <c r="Q253" s="95">
        <v>1</v>
      </c>
      <c r="R253" s="95"/>
    </row>
    <row r="254" spans="1:18" s="180" customFormat="1" ht="15" hidden="1" customHeight="1" outlineLevel="1" x14ac:dyDescent="0.25">
      <c r="A254" s="212">
        <f t="shared" si="19"/>
        <v>6</v>
      </c>
      <c r="B254" s="213" t="s">
        <v>359</v>
      </c>
      <c r="C254" s="95">
        <f t="shared" si="17"/>
        <v>1561</v>
      </c>
      <c r="D254" s="95">
        <v>1500</v>
      </c>
      <c r="E254" s="95">
        <v>50</v>
      </c>
      <c r="F254" s="95">
        <v>10</v>
      </c>
      <c r="G254" s="95">
        <v>1</v>
      </c>
      <c r="H254" s="95">
        <v>2</v>
      </c>
      <c r="I254" s="95">
        <v>10</v>
      </c>
      <c r="J254" s="95">
        <v>2</v>
      </c>
      <c r="K254" s="95">
        <v>1</v>
      </c>
      <c r="L254" s="95">
        <v>100</v>
      </c>
      <c r="M254" s="95">
        <f t="shared" si="18"/>
        <v>40</v>
      </c>
      <c r="N254" s="95">
        <f t="shared" si="18"/>
        <v>8</v>
      </c>
      <c r="O254" s="95">
        <f t="shared" si="18"/>
        <v>0</v>
      </c>
      <c r="P254" s="95">
        <v>2</v>
      </c>
      <c r="Q254" s="95">
        <v>1</v>
      </c>
      <c r="R254" s="95"/>
    </row>
    <row r="255" spans="1:18" s="180" customFormat="1" ht="15" hidden="1" customHeight="1" outlineLevel="1" x14ac:dyDescent="0.25">
      <c r="A255" s="212">
        <f t="shared" si="19"/>
        <v>7</v>
      </c>
      <c r="B255" s="213" t="s">
        <v>982</v>
      </c>
      <c r="C255" s="95">
        <f t="shared" si="17"/>
        <v>1024</v>
      </c>
      <c r="D255" s="95">
        <v>1000</v>
      </c>
      <c r="E255" s="95">
        <v>20</v>
      </c>
      <c r="F255" s="95">
        <v>3</v>
      </c>
      <c r="G255" s="95">
        <v>1</v>
      </c>
      <c r="H255" s="95">
        <v>5</v>
      </c>
      <c r="I255" s="95">
        <v>6</v>
      </c>
      <c r="J255" s="95">
        <v>1</v>
      </c>
      <c r="K255" s="95">
        <v>1</v>
      </c>
      <c r="L255" s="95">
        <v>50</v>
      </c>
      <c r="M255" s="95">
        <f t="shared" si="18"/>
        <v>14</v>
      </c>
      <c r="N255" s="95">
        <f t="shared" si="18"/>
        <v>2</v>
      </c>
      <c r="O255" s="95">
        <f t="shared" si="18"/>
        <v>0</v>
      </c>
      <c r="P255" s="95">
        <v>1</v>
      </c>
      <c r="Q255" s="95">
        <v>1</v>
      </c>
      <c r="R255" s="95"/>
    </row>
    <row r="256" spans="1:18" s="180" customFormat="1" ht="15" hidden="1" customHeight="1" outlineLevel="1" x14ac:dyDescent="0.25">
      <c r="A256" s="212">
        <v>8</v>
      </c>
      <c r="B256" s="213" t="s">
        <v>981</v>
      </c>
      <c r="C256" s="95">
        <f t="shared" si="17"/>
        <v>707</v>
      </c>
      <c r="D256" s="95">
        <v>700</v>
      </c>
      <c r="E256" s="95">
        <v>5</v>
      </c>
      <c r="F256" s="95">
        <v>1</v>
      </c>
      <c r="G256" s="95">
        <v>1</v>
      </c>
      <c r="H256" s="95">
        <v>4</v>
      </c>
      <c r="I256" s="95">
        <v>5</v>
      </c>
      <c r="J256" s="95">
        <v>1</v>
      </c>
      <c r="K256" s="95">
        <v>1</v>
      </c>
      <c r="L256" s="95">
        <v>100</v>
      </c>
      <c r="M256" s="95">
        <f t="shared" si="18"/>
        <v>0</v>
      </c>
      <c r="N256" s="95">
        <f t="shared" si="18"/>
        <v>0</v>
      </c>
      <c r="O256" s="95">
        <f t="shared" si="18"/>
        <v>0</v>
      </c>
      <c r="P256" s="95">
        <v>1</v>
      </c>
      <c r="Q256" s="95">
        <v>1</v>
      </c>
      <c r="R256" s="95"/>
    </row>
    <row r="257" spans="1:18" s="180" customFormat="1" ht="15" hidden="1" customHeight="1" outlineLevel="1" x14ac:dyDescent="0.25">
      <c r="A257" s="212">
        <f>A256+1</f>
        <v>9</v>
      </c>
      <c r="B257" s="213" t="s">
        <v>980</v>
      </c>
      <c r="C257" s="95">
        <f t="shared" si="17"/>
        <v>1011</v>
      </c>
      <c r="D257" s="95">
        <v>1000</v>
      </c>
      <c r="E257" s="95">
        <v>10</v>
      </c>
      <c r="F257" s="95">
        <v>1</v>
      </c>
      <c r="G257" s="95">
        <v>0</v>
      </c>
      <c r="H257" s="95">
        <v>4</v>
      </c>
      <c r="I257" s="95">
        <v>10</v>
      </c>
      <c r="J257" s="95">
        <v>1</v>
      </c>
      <c r="K257" s="95">
        <v>0</v>
      </c>
      <c r="L257" s="95">
        <v>150</v>
      </c>
      <c r="M257" s="95">
        <f t="shared" si="18"/>
        <v>0</v>
      </c>
      <c r="N257" s="95">
        <f t="shared" si="18"/>
        <v>0</v>
      </c>
      <c r="O257" s="95">
        <f t="shared" si="18"/>
        <v>0</v>
      </c>
      <c r="P257" s="95">
        <v>1</v>
      </c>
      <c r="Q257" s="95">
        <v>0</v>
      </c>
      <c r="R257" s="95"/>
    </row>
    <row r="258" spans="1:18" s="180" customFormat="1" ht="15" hidden="1" customHeight="1" outlineLevel="1" x14ac:dyDescent="0.25">
      <c r="A258" s="212">
        <f>A257+1</f>
        <v>10</v>
      </c>
      <c r="B258" s="213" t="s">
        <v>979</v>
      </c>
      <c r="C258" s="95">
        <f t="shared" si="17"/>
        <v>908</v>
      </c>
      <c r="D258" s="95">
        <v>900</v>
      </c>
      <c r="E258" s="95">
        <v>5</v>
      </c>
      <c r="F258" s="95">
        <v>1</v>
      </c>
      <c r="G258" s="95">
        <v>2</v>
      </c>
      <c r="H258" s="95">
        <v>5</v>
      </c>
      <c r="I258" s="95">
        <v>5</v>
      </c>
      <c r="J258" s="95">
        <v>1</v>
      </c>
      <c r="K258" s="95">
        <v>2</v>
      </c>
      <c r="L258" s="95">
        <v>150</v>
      </c>
      <c r="M258" s="95">
        <f t="shared" si="18"/>
        <v>0</v>
      </c>
      <c r="N258" s="95">
        <f t="shared" si="18"/>
        <v>0</v>
      </c>
      <c r="O258" s="95">
        <f t="shared" si="18"/>
        <v>0</v>
      </c>
      <c r="P258" s="95">
        <v>1</v>
      </c>
      <c r="Q258" s="95">
        <v>2</v>
      </c>
      <c r="R258" s="95"/>
    </row>
    <row r="259" spans="1:18" s="180" customFormat="1" ht="15" hidden="1" customHeight="1" outlineLevel="1" x14ac:dyDescent="0.25">
      <c r="A259" s="212">
        <v>11</v>
      </c>
      <c r="B259" s="213" t="s">
        <v>978</v>
      </c>
      <c r="C259" s="95">
        <f t="shared" si="17"/>
        <v>1624</v>
      </c>
      <c r="D259" s="95">
        <v>1600</v>
      </c>
      <c r="E259" s="95">
        <v>20</v>
      </c>
      <c r="F259" s="95">
        <v>3</v>
      </c>
      <c r="G259" s="95">
        <v>1</v>
      </c>
      <c r="H259" s="95">
        <v>5</v>
      </c>
      <c r="I259" s="95">
        <v>20</v>
      </c>
      <c r="J259" s="95">
        <v>3</v>
      </c>
      <c r="K259" s="95">
        <v>1</v>
      </c>
      <c r="L259" s="95">
        <v>200</v>
      </c>
      <c r="M259" s="95">
        <f t="shared" si="18"/>
        <v>0</v>
      </c>
      <c r="N259" s="95">
        <f t="shared" si="18"/>
        <v>0</v>
      </c>
      <c r="O259" s="95">
        <f t="shared" si="18"/>
        <v>0</v>
      </c>
      <c r="P259" s="95">
        <v>3</v>
      </c>
      <c r="Q259" s="95">
        <v>1</v>
      </c>
      <c r="R259" s="95"/>
    </row>
    <row r="260" spans="1:18" s="180" customFormat="1" ht="15" hidden="1" customHeight="1" outlineLevel="1" x14ac:dyDescent="0.25">
      <c r="A260" s="212">
        <f t="shared" ref="A260:A269" si="20">A259+1</f>
        <v>12</v>
      </c>
      <c r="B260" s="213" t="s">
        <v>977</v>
      </c>
      <c r="C260" s="95">
        <f t="shared" si="17"/>
        <v>1674</v>
      </c>
      <c r="D260" s="95">
        <v>1650</v>
      </c>
      <c r="E260" s="95">
        <v>20</v>
      </c>
      <c r="F260" s="95">
        <v>3</v>
      </c>
      <c r="G260" s="95">
        <v>1</v>
      </c>
      <c r="H260" s="95">
        <v>5</v>
      </c>
      <c r="I260" s="95">
        <v>20</v>
      </c>
      <c r="J260" s="95">
        <v>3</v>
      </c>
      <c r="K260" s="95">
        <v>1</v>
      </c>
      <c r="L260" s="95">
        <v>200</v>
      </c>
      <c r="M260" s="95">
        <f t="shared" si="18"/>
        <v>0</v>
      </c>
      <c r="N260" s="95">
        <f t="shared" si="18"/>
        <v>0</v>
      </c>
      <c r="O260" s="95">
        <f t="shared" si="18"/>
        <v>0</v>
      </c>
      <c r="P260" s="95">
        <v>3</v>
      </c>
      <c r="Q260" s="95">
        <v>1</v>
      </c>
      <c r="R260" s="95"/>
    </row>
    <row r="261" spans="1:18" s="180" customFormat="1" ht="15" hidden="1" customHeight="1" outlineLevel="1" x14ac:dyDescent="0.25">
      <c r="A261" s="212">
        <f t="shared" si="20"/>
        <v>13</v>
      </c>
      <c r="B261" s="213" t="s">
        <v>976</v>
      </c>
      <c r="C261" s="95">
        <f t="shared" si="17"/>
        <v>1513</v>
      </c>
      <c r="D261" s="95">
        <v>1500</v>
      </c>
      <c r="E261" s="95">
        <v>10</v>
      </c>
      <c r="F261" s="95">
        <v>2</v>
      </c>
      <c r="G261" s="95">
        <v>1</v>
      </c>
      <c r="H261" s="95">
        <v>5</v>
      </c>
      <c r="I261" s="95">
        <v>10</v>
      </c>
      <c r="J261" s="95">
        <v>2</v>
      </c>
      <c r="K261" s="95">
        <v>1</v>
      </c>
      <c r="L261" s="95">
        <v>100</v>
      </c>
      <c r="M261" s="95">
        <f t="shared" si="18"/>
        <v>0</v>
      </c>
      <c r="N261" s="95">
        <f t="shared" si="18"/>
        <v>0</v>
      </c>
      <c r="O261" s="95">
        <f t="shared" si="18"/>
        <v>0</v>
      </c>
      <c r="P261" s="95">
        <v>2</v>
      </c>
      <c r="Q261" s="95">
        <v>1</v>
      </c>
      <c r="R261" s="95"/>
    </row>
    <row r="262" spans="1:18" s="180" customFormat="1" ht="15" hidden="1" customHeight="1" outlineLevel="1" x14ac:dyDescent="0.25">
      <c r="A262" s="212">
        <f t="shared" si="20"/>
        <v>14</v>
      </c>
      <c r="B262" s="213" t="s">
        <v>975</v>
      </c>
      <c r="C262" s="95">
        <f t="shared" si="17"/>
        <v>1413</v>
      </c>
      <c r="D262" s="95">
        <v>1400</v>
      </c>
      <c r="E262" s="95">
        <v>10</v>
      </c>
      <c r="F262" s="95">
        <v>2</v>
      </c>
      <c r="G262" s="95">
        <v>1</v>
      </c>
      <c r="H262" s="95">
        <v>4</v>
      </c>
      <c r="I262" s="95">
        <v>10</v>
      </c>
      <c r="J262" s="95">
        <v>2</v>
      </c>
      <c r="K262" s="95">
        <v>1</v>
      </c>
      <c r="L262" s="95">
        <v>150</v>
      </c>
      <c r="M262" s="95">
        <f t="shared" si="18"/>
        <v>0</v>
      </c>
      <c r="N262" s="95">
        <f t="shared" si="18"/>
        <v>0</v>
      </c>
      <c r="O262" s="95">
        <f t="shared" si="18"/>
        <v>0</v>
      </c>
      <c r="P262" s="95">
        <v>2</v>
      </c>
      <c r="Q262" s="95">
        <v>1</v>
      </c>
      <c r="R262" s="95"/>
    </row>
    <row r="263" spans="1:18" s="180" customFormat="1" ht="15" hidden="1" customHeight="1" outlineLevel="1" x14ac:dyDescent="0.25">
      <c r="A263" s="212">
        <f t="shared" si="20"/>
        <v>15</v>
      </c>
      <c r="B263" s="213" t="s">
        <v>974</v>
      </c>
      <c r="C263" s="95">
        <f t="shared" si="17"/>
        <v>1319</v>
      </c>
      <c r="D263" s="95">
        <v>1300</v>
      </c>
      <c r="E263" s="95">
        <v>15</v>
      </c>
      <c r="F263" s="95">
        <v>2</v>
      </c>
      <c r="G263" s="95">
        <v>2</v>
      </c>
      <c r="H263" s="95">
        <v>5</v>
      </c>
      <c r="I263" s="95">
        <v>15</v>
      </c>
      <c r="J263" s="95">
        <v>2</v>
      </c>
      <c r="K263" s="95">
        <v>2</v>
      </c>
      <c r="L263" s="95">
        <v>100</v>
      </c>
      <c r="M263" s="95">
        <f t="shared" si="18"/>
        <v>0</v>
      </c>
      <c r="N263" s="95">
        <f t="shared" si="18"/>
        <v>0</v>
      </c>
      <c r="O263" s="95">
        <f t="shared" si="18"/>
        <v>0</v>
      </c>
      <c r="P263" s="95">
        <v>2</v>
      </c>
      <c r="Q263" s="95">
        <v>2</v>
      </c>
      <c r="R263" s="95"/>
    </row>
    <row r="264" spans="1:18" s="180" customFormat="1" ht="15" hidden="1" customHeight="1" outlineLevel="1" x14ac:dyDescent="0.25">
      <c r="A264" s="212">
        <f t="shared" si="20"/>
        <v>16</v>
      </c>
      <c r="B264" s="213" t="s">
        <v>973</v>
      </c>
      <c r="C264" s="95">
        <f t="shared" si="17"/>
        <v>1517</v>
      </c>
      <c r="D264" s="95">
        <v>1500</v>
      </c>
      <c r="E264" s="95">
        <v>15</v>
      </c>
      <c r="F264" s="95">
        <v>2</v>
      </c>
      <c r="G264" s="95">
        <v>0</v>
      </c>
      <c r="H264" s="95">
        <v>5</v>
      </c>
      <c r="I264" s="95">
        <v>15</v>
      </c>
      <c r="J264" s="95">
        <v>2</v>
      </c>
      <c r="K264" s="95">
        <v>0</v>
      </c>
      <c r="L264" s="95">
        <v>50</v>
      </c>
      <c r="M264" s="95">
        <f t="shared" si="18"/>
        <v>0</v>
      </c>
      <c r="N264" s="95">
        <f t="shared" si="18"/>
        <v>0</v>
      </c>
      <c r="O264" s="95">
        <f t="shared" si="18"/>
        <v>0</v>
      </c>
      <c r="P264" s="95">
        <v>2</v>
      </c>
      <c r="Q264" s="95">
        <v>0</v>
      </c>
      <c r="R264" s="95"/>
    </row>
    <row r="265" spans="1:18" s="180" customFormat="1" ht="15" hidden="1" customHeight="1" outlineLevel="1" x14ac:dyDescent="0.25">
      <c r="A265" s="212">
        <f t="shared" si="20"/>
        <v>17</v>
      </c>
      <c r="B265" s="213" t="s">
        <v>972</v>
      </c>
      <c r="C265" s="95">
        <f t="shared" si="17"/>
        <v>1011</v>
      </c>
      <c r="D265" s="95">
        <v>1000</v>
      </c>
      <c r="E265" s="95">
        <v>10</v>
      </c>
      <c r="F265" s="95">
        <v>1</v>
      </c>
      <c r="G265" s="95">
        <v>0</v>
      </c>
      <c r="H265" s="95">
        <v>6</v>
      </c>
      <c r="I265" s="95">
        <v>10</v>
      </c>
      <c r="J265" s="95">
        <v>1</v>
      </c>
      <c r="K265" s="95">
        <v>0</v>
      </c>
      <c r="L265" s="95">
        <v>50</v>
      </c>
      <c r="M265" s="95">
        <f t="shared" si="18"/>
        <v>0</v>
      </c>
      <c r="N265" s="95">
        <f t="shared" si="18"/>
        <v>0</v>
      </c>
      <c r="O265" s="95">
        <f t="shared" si="18"/>
        <v>0</v>
      </c>
      <c r="P265" s="95">
        <v>1</v>
      </c>
      <c r="Q265" s="95">
        <v>0</v>
      </c>
      <c r="R265" s="95"/>
    </row>
    <row r="266" spans="1:18" s="180" customFormat="1" ht="15" hidden="1" customHeight="1" outlineLevel="1" x14ac:dyDescent="0.25">
      <c r="A266" s="212">
        <f t="shared" si="20"/>
        <v>18</v>
      </c>
      <c r="B266" s="213" t="s">
        <v>971</v>
      </c>
      <c r="C266" s="95">
        <f t="shared" si="17"/>
        <v>1518</v>
      </c>
      <c r="D266" s="95">
        <v>1500</v>
      </c>
      <c r="E266" s="95">
        <v>15</v>
      </c>
      <c r="F266" s="95">
        <v>2</v>
      </c>
      <c r="G266" s="95">
        <v>1</v>
      </c>
      <c r="H266" s="95">
        <v>5</v>
      </c>
      <c r="I266" s="95">
        <v>10</v>
      </c>
      <c r="J266" s="95">
        <v>2</v>
      </c>
      <c r="K266" s="95">
        <v>1</v>
      </c>
      <c r="L266" s="95">
        <v>150</v>
      </c>
      <c r="M266" s="95">
        <f t="shared" si="18"/>
        <v>5</v>
      </c>
      <c r="N266" s="95">
        <f t="shared" si="18"/>
        <v>0</v>
      </c>
      <c r="O266" s="95">
        <f t="shared" si="18"/>
        <v>0</v>
      </c>
      <c r="P266" s="95">
        <v>2</v>
      </c>
      <c r="Q266" s="95">
        <v>1</v>
      </c>
      <c r="R266" s="95"/>
    </row>
    <row r="267" spans="1:18" s="180" customFormat="1" ht="15" hidden="1" customHeight="1" outlineLevel="1" x14ac:dyDescent="0.25">
      <c r="A267" s="212">
        <f t="shared" si="20"/>
        <v>19</v>
      </c>
      <c r="B267" s="213" t="s">
        <v>970</v>
      </c>
      <c r="C267" s="95">
        <f t="shared" si="17"/>
        <v>1013</v>
      </c>
      <c r="D267" s="95">
        <v>1000</v>
      </c>
      <c r="E267" s="95">
        <v>10</v>
      </c>
      <c r="F267" s="95">
        <v>3</v>
      </c>
      <c r="G267" s="95">
        <v>0</v>
      </c>
      <c r="H267" s="95">
        <v>5</v>
      </c>
      <c r="I267" s="95">
        <v>10</v>
      </c>
      <c r="J267" s="95">
        <v>3</v>
      </c>
      <c r="K267" s="95">
        <v>0</v>
      </c>
      <c r="L267" s="95">
        <v>100</v>
      </c>
      <c r="M267" s="95">
        <f t="shared" si="18"/>
        <v>0</v>
      </c>
      <c r="N267" s="95">
        <f t="shared" si="18"/>
        <v>0</v>
      </c>
      <c r="O267" s="95">
        <f t="shared" si="18"/>
        <v>0</v>
      </c>
      <c r="P267" s="95">
        <v>3</v>
      </c>
      <c r="Q267" s="95">
        <v>0</v>
      </c>
      <c r="R267" s="95"/>
    </row>
    <row r="268" spans="1:18" s="180" customFormat="1" ht="15" hidden="1" customHeight="1" outlineLevel="1" x14ac:dyDescent="0.25">
      <c r="A268" s="212">
        <f t="shared" si="20"/>
        <v>20</v>
      </c>
      <c r="B268" s="213" t="s">
        <v>969</v>
      </c>
      <c r="C268" s="95">
        <f t="shared" si="17"/>
        <v>411</v>
      </c>
      <c r="D268" s="95">
        <v>400</v>
      </c>
      <c r="E268" s="95">
        <v>10</v>
      </c>
      <c r="F268" s="95">
        <v>1</v>
      </c>
      <c r="G268" s="95">
        <v>0</v>
      </c>
      <c r="H268" s="95">
        <v>4</v>
      </c>
      <c r="I268" s="95">
        <v>10</v>
      </c>
      <c r="J268" s="95">
        <v>1</v>
      </c>
      <c r="K268" s="95">
        <v>0</v>
      </c>
      <c r="L268" s="95">
        <v>300</v>
      </c>
      <c r="M268" s="95">
        <f t="shared" si="18"/>
        <v>0</v>
      </c>
      <c r="N268" s="95">
        <f t="shared" si="18"/>
        <v>0</v>
      </c>
      <c r="O268" s="95">
        <f t="shared" si="18"/>
        <v>0</v>
      </c>
      <c r="P268" s="95">
        <v>1</v>
      </c>
      <c r="Q268" s="95">
        <v>0</v>
      </c>
      <c r="R268" s="95"/>
    </row>
    <row r="269" spans="1:18" s="180" customFormat="1" ht="15" hidden="1" customHeight="1" outlineLevel="1" x14ac:dyDescent="0.25">
      <c r="A269" s="212">
        <f t="shared" si="20"/>
        <v>21</v>
      </c>
      <c r="B269" s="213" t="s">
        <v>968</v>
      </c>
      <c r="C269" s="95">
        <f t="shared" si="17"/>
        <v>906</v>
      </c>
      <c r="D269" s="95">
        <v>900</v>
      </c>
      <c r="E269" s="95">
        <v>5</v>
      </c>
      <c r="F269" s="95">
        <v>1</v>
      </c>
      <c r="G269" s="95">
        <v>0</v>
      </c>
      <c r="H269" s="95">
        <v>4</v>
      </c>
      <c r="I269" s="95">
        <v>5</v>
      </c>
      <c r="J269" s="95">
        <v>1</v>
      </c>
      <c r="K269" s="95">
        <v>0</v>
      </c>
      <c r="L269" s="95">
        <v>350</v>
      </c>
      <c r="M269" s="95">
        <f t="shared" si="18"/>
        <v>0</v>
      </c>
      <c r="N269" s="95">
        <f t="shared" si="18"/>
        <v>0</v>
      </c>
      <c r="O269" s="95">
        <f t="shared" si="18"/>
        <v>0</v>
      </c>
      <c r="P269" s="95">
        <v>1</v>
      </c>
      <c r="Q269" s="95">
        <v>0</v>
      </c>
      <c r="R269" s="95"/>
    </row>
    <row r="270" spans="1:18" s="179" customFormat="1" ht="36.950000000000003" customHeight="1" collapsed="1" x14ac:dyDescent="0.25">
      <c r="A270" s="217" t="s">
        <v>63</v>
      </c>
      <c r="B270" s="218" t="s">
        <v>45</v>
      </c>
      <c r="C270" s="99">
        <v>14299</v>
      </c>
      <c r="D270" s="99">
        <v>10691</v>
      </c>
      <c r="E270" s="99">
        <v>2010</v>
      </c>
      <c r="F270" s="99">
        <v>1062</v>
      </c>
      <c r="G270" s="99">
        <v>536</v>
      </c>
      <c r="H270" s="99">
        <v>3719</v>
      </c>
      <c r="I270" s="99">
        <v>1814</v>
      </c>
      <c r="J270" s="99">
        <v>1046</v>
      </c>
      <c r="K270" s="99">
        <v>536</v>
      </c>
      <c r="L270" s="99">
        <v>5464</v>
      </c>
      <c r="M270" s="99">
        <v>273</v>
      </c>
      <c r="N270" s="99">
        <v>34</v>
      </c>
      <c r="O270" s="99">
        <v>2</v>
      </c>
      <c r="P270" s="99">
        <v>0</v>
      </c>
      <c r="Q270" s="99">
        <v>0</v>
      </c>
      <c r="R270" s="99"/>
    </row>
    <row r="271" spans="1:18" s="180" customFormat="1" ht="15" hidden="1" customHeight="1" outlineLevel="1" x14ac:dyDescent="0.25">
      <c r="A271" s="181">
        <v>1</v>
      </c>
      <c r="B271" s="182" t="s">
        <v>1325</v>
      </c>
      <c r="C271" s="95">
        <f>D271+E271+F271+G271</f>
        <v>360</v>
      </c>
      <c r="D271" s="97">
        <v>175</v>
      </c>
      <c r="E271" s="97">
        <v>85</v>
      </c>
      <c r="F271" s="97">
        <v>80</v>
      </c>
      <c r="G271" s="97">
        <v>20</v>
      </c>
      <c r="H271" s="97">
        <v>145</v>
      </c>
      <c r="I271" s="97">
        <v>78</v>
      </c>
      <c r="J271" s="97">
        <v>80</v>
      </c>
      <c r="K271" s="97">
        <v>20</v>
      </c>
      <c r="L271" s="97">
        <v>25</v>
      </c>
      <c r="M271" s="97">
        <v>0</v>
      </c>
      <c r="N271" s="97">
        <v>0</v>
      </c>
      <c r="O271" s="97">
        <v>0</v>
      </c>
      <c r="P271" s="97"/>
      <c r="Q271" s="97"/>
      <c r="R271" s="97"/>
    </row>
    <row r="272" spans="1:18" s="180" customFormat="1" ht="15" hidden="1" customHeight="1" outlineLevel="1" x14ac:dyDescent="0.25">
      <c r="A272" s="181">
        <v>2</v>
      </c>
      <c r="B272" s="182" t="s">
        <v>1326</v>
      </c>
      <c r="C272" s="95">
        <f t="shared" ref="C272:C297" si="21">D272+E272+F272+G272</f>
        <v>650</v>
      </c>
      <c r="D272" s="97">
        <f>255+293</f>
        <v>548</v>
      </c>
      <c r="E272" s="97">
        <v>52</v>
      </c>
      <c r="F272" s="97">
        <v>33</v>
      </c>
      <c r="G272" s="97">
        <v>17</v>
      </c>
      <c r="H272" s="97">
        <v>112</v>
      </c>
      <c r="I272" s="97">
        <v>36</v>
      </c>
      <c r="J272" s="97">
        <v>31</v>
      </c>
      <c r="K272" s="97">
        <v>17</v>
      </c>
      <c r="L272" s="97">
        <v>193</v>
      </c>
      <c r="M272" s="97"/>
      <c r="N272" s="97"/>
      <c r="O272" s="97"/>
      <c r="P272" s="97"/>
      <c r="Q272" s="97"/>
      <c r="R272" s="97"/>
    </row>
    <row r="273" spans="1:18" s="180" customFormat="1" ht="15" hidden="1" customHeight="1" outlineLevel="1" x14ac:dyDescent="0.25">
      <c r="A273" s="181">
        <v>3</v>
      </c>
      <c r="B273" s="182" t="s">
        <v>1327</v>
      </c>
      <c r="C273" s="95">
        <f t="shared" si="21"/>
        <v>677</v>
      </c>
      <c r="D273" s="97">
        <v>621</v>
      </c>
      <c r="E273" s="97">
        <v>37</v>
      </c>
      <c r="F273" s="97">
        <v>15</v>
      </c>
      <c r="G273" s="97">
        <v>4</v>
      </c>
      <c r="H273" s="97">
        <v>373</v>
      </c>
      <c r="I273" s="97">
        <v>31</v>
      </c>
      <c r="J273" s="97">
        <v>15</v>
      </c>
      <c r="K273" s="97">
        <v>4</v>
      </c>
      <c r="L273" s="97">
        <v>34</v>
      </c>
      <c r="M273" s="97">
        <v>7</v>
      </c>
      <c r="N273" s="97"/>
      <c r="O273" s="97"/>
      <c r="P273" s="97"/>
      <c r="Q273" s="97"/>
      <c r="R273" s="97"/>
    </row>
    <row r="274" spans="1:18" s="180" customFormat="1" ht="15" hidden="1" customHeight="1" outlineLevel="1" x14ac:dyDescent="0.25">
      <c r="A274" s="181">
        <v>4</v>
      </c>
      <c r="B274" s="182" t="s">
        <v>1328</v>
      </c>
      <c r="C274" s="95">
        <f t="shared" si="21"/>
        <v>948</v>
      </c>
      <c r="D274" s="97">
        <v>805</v>
      </c>
      <c r="E274" s="97">
        <v>63</v>
      </c>
      <c r="F274" s="97">
        <v>49</v>
      </c>
      <c r="G274" s="97">
        <v>31</v>
      </c>
      <c r="H274" s="97">
        <v>336</v>
      </c>
      <c r="I274" s="97">
        <v>49</v>
      </c>
      <c r="J274" s="97">
        <v>48</v>
      </c>
      <c r="K274" s="97">
        <v>31</v>
      </c>
      <c r="L274" s="97">
        <v>237</v>
      </c>
      <c r="M274" s="97">
        <v>12</v>
      </c>
      <c r="N274" s="97">
        <v>1</v>
      </c>
      <c r="O274" s="97"/>
      <c r="P274" s="97"/>
      <c r="Q274" s="97"/>
      <c r="R274" s="97"/>
    </row>
    <row r="275" spans="1:18" s="180" customFormat="1" ht="15" hidden="1" customHeight="1" outlineLevel="1" x14ac:dyDescent="0.25">
      <c r="A275" s="181">
        <v>5</v>
      </c>
      <c r="B275" s="182" t="s">
        <v>1329</v>
      </c>
      <c r="C275" s="95">
        <f t="shared" si="21"/>
        <v>55</v>
      </c>
      <c r="D275" s="97">
        <v>38</v>
      </c>
      <c r="E275" s="97">
        <v>13</v>
      </c>
      <c r="F275" s="97">
        <v>1</v>
      </c>
      <c r="G275" s="97">
        <v>3</v>
      </c>
      <c r="H275" s="97">
        <v>10</v>
      </c>
      <c r="I275" s="97">
        <v>13</v>
      </c>
      <c r="J275" s="97">
        <v>1</v>
      </c>
      <c r="K275" s="97">
        <v>3</v>
      </c>
      <c r="L275" s="97"/>
      <c r="M275" s="97"/>
      <c r="N275" s="97"/>
      <c r="O275" s="97"/>
      <c r="P275" s="97"/>
      <c r="Q275" s="97"/>
      <c r="R275" s="97"/>
    </row>
    <row r="276" spans="1:18" s="180" customFormat="1" ht="15" hidden="1" customHeight="1" outlineLevel="1" x14ac:dyDescent="0.25">
      <c r="A276" s="181">
        <v>6</v>
      </c>
      <c r="B276" s="182" t="s">
        <v>1330</v>
      </c>
      <c r="C276" s="95">
        <f t="shared" si="21"/>
        <v>10</v>
      </c>
      <c r="D276" s="97">
        <v>0</v>
      </c>
      <c r="E276" s="97">
        <v>10</v>
      </c>
      <c r="F276" s="97">
        <v>0</v>
      </c>
      <c r="G276" s="97">
        <v>0</v>
      </c>
      <c r="H276" s="97"/>
      <c r="I276" s="97">
        <v>10</v>
      </c>
      <c r="J276" s="97"/>
      <c r="K276" s="97"/>
      <c r="L276" s="97"/>
      <c r="M276" s="97">
        <v>10</v>
      </c>
      <c r="N276" s="97"/>
      <c r="O276" s="97"/>
      <c r="P276" s="97"/>
      <c r="Q276" s="97"/>
      <c r="R276" s="97"/>
    </row>
    <row r="277" spans="1:18" s="180" customFormat="1" ht="15" hidden="1" customHeight="1" outlineLevel="1" x14ac:dyDescent="0.25">
      <c r="A277" s="181">
        <v>7</v>
      </c>
      <c r="B277" s="182" t="s">
        <v>1331</v>
      </c>
      <c r="C277" s="95">
        <f t="shared" si="21"/>
        <v>1575</v>
      </c>
      <c r="D277" s="97">
        <v>560</v>
      </c>
      <c r="E277" s="97">
        <v>495</v>
      </c>
      <c r="F277" s="97">
        <v>325</v>
      </c>
      <c r="G277" s="97">
        <v>195</v>
      </c>
      <c r="H277" s="97">
        <v>378</v>
      </c>
      <c r="I277" s="97">
        <v>427</v>
      </c>
      <c r="J277" s="97">
        <v>325</v>
      </c>
      <c r="K277" s="97">
        <v>195</v>
      </c>
      <c r="L277" s="97">
        <v>140</v>
      </c>
      <c r="M277" s="97">
        <v>75</v>
      </c>
      <c r="N277" s="97"/>
      <c r="O277" s="97"/>
      <c r="P277" s="97"/>
      <c r="Q277" s="97"/>
      <c r="R277" s="97"/>
    </row>
    <row r="278" spans="1:18" s="180" customFormat="1" ht="15" hidden="1" customHeight="1" outlineLevel="1" x14ac:dyDescent="0.25">
      <c r="A278" s="181">
        <v>8</v>
      </c>
      <c r="B278" s="182" t="s">
        <v>1332</v>
      </c>
      <c r="C278" s="95">
        <f t="shared" si="21"/>
        <v>665</v>
      </c>
      <c r="D278" s="97">
        <v>95</v>
      </c>
      <c r="E278" s="97">
        <v>255</v>
      </c>
      <c r="F278" s="97">
        <v>205</v>
      </c>
      <c r="G278" s="97">
        <v>110</v>
      </c>
      <c r="H278" s="97">
        <v>70</v>
      </c>
      <c r="I278" s="97">
        <v>255</v>
      </c>
      <c r="J278" s="97">
        <v>205</v>
      </c>
      <c r="K278" s="97">
        <v>110</v>
      </c>
      <c r="L278" s="97">
        <v>85</v>
      </c>
      <c r="M278" s="97">
        <v>0</v>
      </c>
      <c r="N278" s="97">
        <v>0</v>
      </c>
      <c r="O278" s="97">
        <v>0</v>
      </c>
      <c r="P278" s="97"/>
      <c r="Q278" s="97"/>
      <c r="R278" s="97"/>
    </row>
    <row r="279" spans="1:18" s="180" customFormat="1" ht="15" hidden="1" customHeight="1" outlineLevel="1" x14ac:dyDescent="0.25">
      <c r="A279" s="181">
        <v>9</v>
      </c>
      <c r="B279" s="182" t="s">
        <v>1333</v>
      </c>
      <c r="C279" s="95">
        <f t="shared" si="21"/>
        <v>453</v>
      </c>
      <c r="D279" s="97">
        <v>388</v>
      </c>
      <c r="E279" s="97">
        <v>38</v>
      </c>
      <c r="F279" s="97">
        <v>19</v>
      </c>
      <c r="G279" s="97">
        <v>8</v>
      </c>
      <c r="H279" s="97">
        <v>216</v>
      </c>
      <c r="I279" s="97">
        <v>38</v>
      </c>
      <c r="J279" s="97">
        <v>9</v>
      </c>
      <c r="K279" s="97">
        <v>8</v>
      </c>
      <c r="L279" s="97">
        <v>58</v>
      </c>
      <c r="M279" s="97">
        <v>1</v>
      </c>
      <c r="N279" s="97">
        <v>0</v>
      </c>
      <c r="O279" s="97">
        <v>0</v>
      </c>
      <c r="P279" s="97"/>
      <c r="Q279" s="97"/>
      <c r="R279" s="97"/>
    </row>
    <row r="280" spans="1:18" s="180" customFormat="1" ht="15" hidden="1" customHeight="1" outlineLevel="1" x14ac:dyDescent="0.25">
      <c r="A280" s="181">
        <v>10</v>
      </c>
      <c r="B280" s="182" t="s">
        <v>1334</v>
      </c>
      <c r="C280" s="95">
        <f t="shared" si="21"/>
        <v>32</v>
      </c>
      <c r="D280" s="97">
        <v>32</v>
      </c>
      <c r="E280" s="97">
        <v>0</v>
      </c>
      <c r="F280" s="97">
        <v>0</v>
      </c>
      <c r="G280" s="97">
        <v>0</v>
      </c>
      <c r="H280" s="97">
        <v>32</v>
      </c>
      <c r="I280" s="97">
        <v>0</v>
      </c>
      <c r="J280" s="97">
        <v>0</v>
      </c>
      <c r="K280" s="97">
        <v>0</v>
      </c>
      <c r="L280" s="97">
        <v>0</v>
      </c>
      <c r="M280" s="97">
        <v>0</v>
      </c>
      <c r="N280" s="97">
        <v>0</v>
      </c>
      <c r="O280" s="97">
        <v>0</v>
      </c>
      <c r="P280" s="97"/>
      <c r="Q280" s="97"/>
      <c r="R280" s="97"/>
    </row>
    <row r="281" spans="1:18" s="180" customFormat="1" ht="15" hidden="1" customHeight="1" outlineLevel="1" x14ac:dyDescent="0.25">
      <c r="A281" s="181">
        <v>11</v>
      </c>
      <c r="B281" s="182" t="s">
        <v>1335</v>
      </c>
      <c r="C281" s="95">
        <f t="shared" si="21"/>
        <v>840</v>
      </c>
      <c r="D281" s="97">
        <v>757</v>
      </c>
      <c r="E281" s="97">
        <v>80</v>
      </c>
      <c r="F281" s="97">
        <v>3</v>
      </c>
      <c r="G281" s="97"/>
      <c r="H281" s="97"/>
      <c r="I281" s="97">
        <v>80</v>
      </c>
      <c r="J281" s="97">
        <v>3</v>
      </c>
      <c r="K281" s="97"/>
      <c r="L281" s="97">
        <v>757</v>
      </c>
      <c r="M281" s="97"/>
      <c r="N281" s="97"/>
      <c r="O281" s="97"/>
      <c r="P281" s="97"/>
      <c r="Q281" s="97"/>
      <c r="R281" s="97"/>
    </row>
    <row r="282" spans="1:18" s="180" customFormat="1" ht="15" hidden="1" customHeight="1" outlineLevel="1" x14ac:dyDescent="0.25">
      <c r="A282" s="181">
        <v>12</v>
      </c>
      <c r="B282" s="182" t="s">
        <v>1336</v>
      </c>
      <c r="C282" s="95">
        <f t="shared" si="21"/>
        <v>695</v>
      </c>
      <c r="D282" s="97">
        <v>647</v>
      </c>
      <c r="E282" s="97">
        <v>21</v>
      </c>
      <c r="F282" s="97">
        <v>17</v>
      </c>
      <c r="G282" s="97">
        <v>10</v>
      </c>
      <c r="H282" s="97">
        <v>372</v>
      </c>
      <c r="I282" s="97">
        <v>21</v>
      </c>
      <c r="J282" s="97">
        <v>17</v>
      </c>
      <c r="K282" s="97">
        <v>10</v>
      </c>
      <c r="L282" s="97">
        <v>285</v>
      </c>
      <c r="M282" s="97">
        <v>8</v>
      </c>
      <c r="N282" s="97"/>
      <c r="O282" s="97"/>
      <c r="P282" s="97"/>
      <c r="Q282" s="97"/>
      <c r="R282" s="97"/>
    </row>
    <row r="283" spans="1:18" s="180" customFormat="1" ht="15" hidden="1" customHeight="1" outlineLevel="1" x14ac:dyDescent="0.25">
      <c r="A283" s="181">
        <v>13</v>
      </c>
      <c r="B283" s="182" t="s">
        <v>1337</v>
      </c>
      <c r="C283" s="95">
        <v>33</v>
      </c>
      <c r="D283" s="97">
        <v>23</v>
      </c>
      <c r="E283" s="97">
        <v>10</v>
      </c>
      <c r="F283" s="97"/>
      <c r="G283" s="97"/>
      <c r="H283" s="97">
        <v>23</v>
      </c>
      <c r="I283" s="97">
        <v>10</v>
      </c>
      <c r="J283" s="97"/>
      <c r="K283" s="97"/>
      <c r="L283" s="97"/>
      <c r="M283" s="97"/>
      <c r="N283" s="97"/>
      <c r="O283" s="97"/>
      <c r="P283" s="97"/>
      <c r="Q283" s="97"/>
      <c r="R283" s="97"/>
    </row>
    <row r="284" spans="1:18" s="180" customFormat="1" ht="15" hidden="1" customHeight="1" outlineLevel="1" x14ac:dyDescent="0.25">
      <c r="A284" s="181">
        <v>14</v>
      </c>
      <c r="B284" s="182" t="s">
        <v>1338</v>
      </c>
      <c r="C284" s="95">
        <f t="shared" si="21"/>
        <v>979</v>
      </c>
      <c r="D284" s="97">
        <f>469+478</f>
        <v>947</v>
      </c>
      <c r="E284" s="97">
        <f>7+1</f>
        <v>8</v>
      </c>
      <c r="F284" s="97">
        <v>11</v>
      </c>
      <c r="G284" s="97">
        <v>13</v>
      </c>
      <c r="H284" s="97">
        <v>148</v>
      </c>
      <c r="I284" s="97">
        <v>7</v>
      </c>
      <c r="J284" s="97">
        <v>10</v>
      </c>
      <c r="K284" s="97">
        <v>13</v>
      </c>
      <c r="L284" s="97">
        <v>478</v>
      </c>
      <c r="M284" s="97">
        <v>1</v>
      </c>
      <c r="N284" s="97"/>
      <c r="O284" s="97"/>
      <c r="P284" s="97"/>
      <c r="Q284" s="97"/>
      <c r="R284" s="97"/>
    </row>
    <row r="285" spans="1:18" s="180" customFormat="1" ht="15" hidden="1" customHeight="1" outlineLevel="1" x14ac:dyDescent="0.25">
      <c r="A285" s="181">
        <v>15</v>
      </c>
      <c r="B285" s="182" t="s">
        <v>1339</v>
      </c>
      <c r="C285" s="95">
        <f t="shared" si="21"/>
        <v>223</v>
      </c>
      <c r="D285" s="97">
        <v>119</v>
      </c>
      <c r="E285" s="97">
        <v>103</v>
      </c>
      <c r="F285" s="97">
        <v>1</v>
      </c>
      <c r="G285" s="97">
        <v>0</v>
      </c>
      <c r="H285" s="97">
        <v>0</v>
      </c>
      <c r="I285" s="97">
        <v>98</v>
      </c>
      <c r="J285" s="97">
        <v>1</v>
      </c>
      <c r="K285" s="97">
        <v>0</v>
      </c>
      <c r="L285" s="97">
        <v>52</v>
      </c>
      <c r="M285" s="97">
        <v>25</v>
      </c>
      <c r="N285" s="97">
        <v>0</v>
      </c>
      <c r="O285" s="97">
        <v>0</v>
      </c>
      <c r="P285" s="97"/>
      <c r="Q285" s="97"/>
      <c r="R285" s="97"/>
    </row>
    <row r="286" spans="1:18" s="180" customFormat="1" ht="15" hidden="1" customHeight="1" outlineLevel="1" x14ac:dyDescent="0.25">
      <c r="A286" s="181">
        <v>16</v>
      </c>
      <c r="B286" s="182" t="s">
        <v>1340</v>
      </c>
      <c r="C286" s="95">
        <f t="shared" si="21"/>
        <v>591</v>
      </c>
      <c r="D286" s="97">
        <v>447</v>
      </c>
      <c r="E286" s="97">
        <v>144</v>
      </c>
      <c r="F286" s="97"/>
      <c r="G286" s="97"/>
      <c r="H286" s="97">
        <v>42</v>
      </c>
      <c r="I286" s="97">
        <v>144</v>
      </c>
      <c r="J286" s="97"/>
      <c r="K286" s="97"/>
      <c r="L286" s="97">
        <v>165</v>
      </c>
      <c r="M286" s="97"/>
      <c r="N286" s="97"/>
      <c r="O286" s="97"/>
      <c r="P286" s="97"/>
      <c r="Q286" s="97"/>
      <c r="R286" s="97"/>
    </row>
    <row r="287" spans="1:18" s="180" customFormat="1" ht="15" hidden="1" customHeight="1" outlineLevel="1" x14ac:dyDescent="0.25">
      <c r="A287" s="181">
        <v>17</v>
      </c>
      <c r="B287" s="182" t="s">
        <v>1341</v>
      </c>
      <c r="C287" s="95">
        <f t="shared" si="21"/>
        <v>767</v>
      </c>
      <c r="D287" s="97">
        <f>339+282</f>
        <v>621</v>
      </c>
      <c r="E287" s="97">
        <v>108</v>
      </c>
      <c r="F287" s="97">
        <v>22</v>
      </c>
      <c r="G287" s="97">
        <v>16</v>
      </c>
      <c r="H287" s="97">
        <v>339</v>
      </c>
      <c r="I287" s="97">
        <v>108</v>
      </c>
      <c r="J287" s="97">
        <v>22</v>
      </c>
      <c r="K287" s="97">
        <v>16</v>
      </c>
      <c r="L287" s="97">
        <v>282</v>
      </c>
      <c r="M287" s="97">
        <v>0</v>
      </c>
      <c r="N287" s="97">
        <v>0</v>
      </c>
      <c r="O287" s="97">
        <v>0</v>
      </c>
      <c r="P287" s="97"/>
      <c r="Q287" s="97"/>
      <c r="R287" s="97"/>
    </row>
    <row r="288" spans="1:18" s="180" customFormat="1" ht="15" hidden="1" customHeight="1" outlineLevel="1" x14ac:dyDescent="0.25">
      <c r="A288" s="181">
        <v>18</v>
      </c>
      <c r="B288" s="182" t="s">
        <v>1342</v>
      </c>
      <c r="C288" s="95">
        <f t="shared" si="21"/>
        <v>718</v>
      </c>
      <c r="D288" s="97">
        <f>245+448</f>
        <v>693</v>
      </c>
      <c r="E288" s="97">
        <v>22</v>
      </c>
      <c r="F288" s="97">
        <v>2</v>
      </c>
      <c r="G288" s="97">
        <v>1</v>
      </c>
      <c r="H288" s="97">
        <v>92</v>
      </c>
      <c r="I288" s="97">
        <v>22</v>
      </c>
      <c r="J288" s="97">
        <v>2</v>
      </c>
      <c r="K288" s="97">
        <v>1</v>
      </c>
      <c r="L288" s="97">
        <v>448</v>
      </c>
      <c r="M288" s="97">
        <v>0</v>
      </c>
      <c r="N288" s="97">
        <v>0</v>
      </c>
      <c r="O288" s="97">
        <v>0</v>
      </c>
      <c r="P288" s="97"/>
      <c r="Q288" s="97"/>
      <c r="R288" s="97"/>
    </row>
    <row r="289" spans="1:18" s="180" customFormat="1" ht="15" hidden="1" customHeight="1" outlineLevel="1" x14ac:dyDescent="0.25">
      <c r="A289" s="181">
        <v>19</v>
      </c>
      <c r="B289" s="182" t="s">
        <v>1343</v>
      </c>
      <c r="C289" s="95">
        <f t="shared" si="21"/>
        <v>612</v>
      </c>
      <c r="D289" s="97">
        <f>82+252</f>
        <v>334</v>
      </c>
      <c r="E289" s="97">
        <v>83</v>
      </c>
      <c r="F289" s="97">
        <v>145</v>
      </c>
      <c r="G289" s="97">
        <v>50</v>
      </c>
      <c r="H289" s="97">
        <v>82</v>
      </c>
      <c r="I289" s="97">
        <v>83</v>
      </c>
      <c r="J289" s="97">
        <v>145</v>
      </c>
      <c r="K289" s="97">
        <v>50</v>
      </c>
      <c r="L289" s="97">
        <f>252</f>
        <v>252</v>
      </c>
      <c r="M289" s="97">
        <v>0</v>
      </c>
      <c r="N289" s="97">
        <v>0</v>
      </c>
      <c r="O289" s="97">
        <v>0</v>
      </c>
      <c r="P289" s="97"/>
      <c r="Q289" s="97"/>
      <c r="R289" s="97"/>
    </row>
    <row r="290" spans="1:18" s="180" customFormat="1" ht="15" hidden="1" customHeight="1" outlineLevel="1" x14ac:dyDescent="0.25">
      <c r="A290" s="181">
        <v>20</v>
      </c>
      <c r="B290" s="182" t="s">
        <v>1344</v>
      </c>
      <c r="C290" s="95">
        <f t="shared" si="21"/>
        <v>998</v>
      </c>
      <c r="D290" s="97">
        <v>910</v>
      </c>
      <c r="E290" s="97">
        <v>60</v>
      </c>
      <c r="F290" s="97">
        <v>25</v>
      </c>
      <c r="G290" s="97">
        <v>3</v>
      </c>
      <c r="H290" s="97">
        <v>400</v>
      </c>
      <c r="I290" s="97">
        <v>29</v>
      </c>
      <c r="J290" s="97">
        <v>23</v>
      </c>
      <c r="K290" s="97">
        <v>3</v>
      </c>
      <c r="L290" s="97">
        <v>652</v>
      </c>
      <c r="M290" s="97">
        <v>33</v>
      </c>
      <c r="N290" s="97">
        <v>21</v>
      </c>
      <c r="O290" s="97">
        <v>2</v>
      </c>
      <c r="P290" s="97">
        <v>0</v>
      </c>
      <c r="Q290" s="97">
        <v>0</v>
      </c>
      <c r="R290" s="97"/>
    </row>
    <row r="291" spans="1:18" s="180" customFormat="1" ht="15" hidden="1" customHeight="1" outlineLevel="1" x14ac:dyDescent="0.25">
      <c r="A291" s="181">
        <v>21</v>
      </c>
      <c r="B291" s="182" t="s">
        <v>1345</v>
      </c>
      <c r="C291" s="95">
        <f t="shared" si="21"/>
        <v>343</v>
      </c>
      <c r="D291" s="97">
        <v>317</v>
      </c>
      <c r="E291" s="97">
        <v>25</v>
      </c>
      <c r="F291" s="97">
        <v>1</v>
      </c>
      <c r="G291" s="97">
        <v>0</v>
      </c>
      <c r="H291" s="97">
        <v>42</v>
      </c>
      <c r="I291" s="97">
        <v>25</v>
      </c>
      <c r="J291" s="97">
        <v>1</v>
      </c>
      <c r="K291" s="97">
        <v>0</v>
      </c>
      <c r="L291" s="97">
        <v>317</v>
      </c>
      <c r="M291" s="97">
        <v>25</v>
      </c>
      <c r="N291" s="97">
        <v>1</v>
      </c>
      <c r="O291" s="97">
        <v>0</v>
      </c>
      <c r="P291" s="97"/>
      <c r="Q291" s="97"/>
      <c r="R291" s="97"/>
    </row>
    <row r="292" spans="1:18" s="180" customFormat="1" ht="15" hidden="1" customHeight="1" outlineLevel="1" x14ac:dyDescent="0.25">
      <c r="A292" s="181">
        <v>22</v>
      </c>
      <c r="B292" s="182" t="s">
        <v>1346</v>
      </c>
      <c r="C292" s="95">
        <f t="shared" si="21"/>
        <v>1205</v>
      </c>
      <c r="D292" s="97">
        <f>345+762</f>
        <v>1107</v>
      </c>
      <c r="E292" s="97">
        <f>51+7</f>
        <v>58</v>
      </c>
      <c r="F292" s="97">
        <v>28</v>
      </c>
      <c r="G292" s="97">
        <v>12</v>
      </c>
      <c r="H292" s="97">
        <v>259</v>
      </c>
      <c r="I292" s="97">
        <v>51</v>
      </c>
      <c r="J292" s="97">
        <v>28</v>
      </c>
      <c r="K292" s="97">
        <v>12</v>
      </c>
      <c r="L292" s="97">
        <v>762</v>
      </c>
      <c r="M292" s="97">
        <v>7</v>
      </c>
      <c r="N292" s="97">
        <v>0</v>
      </c>
      <c r="O292" s="97">
        <v>0</v>
      </c>
      <c r="P292" s="97"/>
      <c r="Q292" s="97"/>
      <c r="R292" s="97"/>
    </row>
    <row r="293" spans="1:18" s="180" customFormat="1" ht="15" hidden="1" customHeight="1" outlineLevel="1" x14ac:dyDescent="0.25">
      <c r="A293" s="181">
        <v>23</v>
      </c>
      <c r="B293" s="182" t="s">
        <v>1347</v>
      </c>
      <c r="C293" s="95">
        <f t="shared" si="21"/>
        <v>78</v>
      </c>
      <c r="D293" s="97"/>
      <c r="E293" s="97">
        <v>67</v>
      </c>
      <c r="F293" s="97">
        <v>11</v>
      </c>
      <c r="G293" s="97"/>
      <c r="H293" s="97"/>
      <c r="I293" s="97">
        <v>57</v>
      </c>
      <c r="J293" s="97">
        <v>11</v>
      </c>
      <c r="K293" s="97"/>
      <c r="L293" s="97"/>
      <c r="M293" s="97">
        <v>67</v>
      </c>
      <c r="N293" s="97">
        <v>11</v>
      </c>
      <c r="O293" s="97"/>
      <c r="P293" s="97"/>
      <c r="Q293" s="97"/>
      <c r="R293" s="97"/>
    </row>
    <row r="294" spans="1:18" s="180" customFormat="1" ht="15" hidden="1" customHeight="1" outlineLevel="1" x14ac:dyDescent="0.25">
      <c r="A294" s="181">
        <v>24</v>
      </c>
      <c r="B294" s="182" t="s">
        <v>1348</v>
      </c>
      <c r="C294" s="95">
        <f t="shared" si="21"/>
        <v>188</v>
      </c>
      <c r="D294" s="97">
        <v>71</v>
      </c>
      <c r="E294" s="97">
        <v>51</v>
      </c>
      <c r="F294" s="97">
        <v>37</v>
      </c>
      <c r="G294" s="97">
        <v>29</v>
      </c>
      <c r="H294" s="97">
        <v>61</v>
      </c>
      <c r="I294" s="97">
        <v>37</v>
      </c>
      <c r="J294" s="97">
        <v>37</v>
      </c>
      <c r="K294" s="97">
        <v>29</v>
      </c>
      <c r="L294" s="97">
        <v>61</v>
      </c>
      <c r="M294" s="97">
        <v>0</v>
      </c>
      <c r="N294" s="97">
        <v>0</v>
      </c>
      <c r="O294" s="97">
        <v>0</v>
      </c>
      <c r="P294" s="97"/>
      <c r="Q294" s="97"/>
      <c r="R294" s="97"/>
    </row>
    <row r="295" spans="1:18" s="180" customFormat="1" ht="15" hidden="1" customHeight="1" outlineLevel="1" x14ac:dyDescent="0.25">
      <c r="A295" s="181">
        <v>25</v>
      </c>
      <c r="B295" s="182" t="s">
        <v>1349</v>
      </c>
      <c r="C295" s="95">
        <f t="shared" si="21"/>
        <v>152</v>
      </c>
      <c r="D295" s="97">
        <f>49+55</f>
        <v>104</v>
      </c>
      <c r="E295" s="97">
        <v>37</v>
      </c>
      <c r="F295" s="97">
        <v>1</v>
      </c>
      <c r="G295" s="97">
        <v>10</v>
      </c>
      <c r="H295" s="97">
        <v>15</v>
      </c>
      <c r="I295" s="97">
        <v>37</v>
      </c>
      <c r="J295" s="97">
        <v>1</v>
      </c>
      <c r="K295" s="97">
        <v>10</v>
      </c>
      <c r="L295" s="97">
        <v>49</v>
      </c>
      <c r="M295" s="97"/>
      <c r="N295" s="97"/>
      <c r="O295" s="97"/>
      <c r="P295" s="97"/>
      <c r="Q295" s="97"/>
      <c r="R295" s="97"/>
    </row>
    <row r="296" spans="1:18" s="180" customFormat="1" ht="15" hidden="1" customHeight="1" outlineLevel="1" x14ac:dyDescent="0.25">
      <c r="A296" s="181">
        <v>26</v>
      </c>
      <c r="B296" s="182" t="s">
        <v>1350</v>
      </c>
      <c r="C296" s="95">
        <f t="shared" si="21"/>
        <v>278</v>
      </c>
      <c r="D296" s="97">
        <v>235</v>
      </c>
      <c r="E296" s="97">
        <v>38</v>
      </c>
      <c r="F296" s="97">
        <v>5</v>
      </c>
      <c r="G296" s="97"/>
      <c r="H296" s="97">
        <v>75</v>
      </c>
      <c r="I296" s="97">
        <v>21</v>
      </c>
      <c r="J296" s="97">
        <v>5</v>
      </c>
      <c r="K296" s="97"/>
      <c r="L296" s="97">
        <v>125</v>
      </c>
      <c r="M296" s="97"/>
      <c r="N296" s="97"/>
      <c r="O296" s="97"/>
      <c r="P296" s="97"/>
      <c r="Q296" s="97"/>
      <c r="R296" s="97"/>
    </row>
    <row r="297" spans="1:18" s="180" customFormat="1" ht="15" hidden="1" customHeight="1" outlineLevel="1" x14ac:dyDescent="0.25">
      <c r="A297" s="183">
        <v>27</v>
      </c>
      <c r="B297" s="184" t="s">
        <v>1351</v>
      </c>
      <c r="C297" s="99">
        <f t="shared" si="21"/>
        <v>174</v>
      </c>
      <c r="D297" s="185">
        <v>97</v>
      </c>
      <c r="E297" s="185">
        <v>47</v>
      </c>
      <c r="F297" s="185">
        <v>26</v>
      </c>
      <c r="G297" s="185">
        <v>4</v>
      </c>
      <c r="H297" s="185">
        <v>97</v>
      </c>
      <c r="I297" s="185">
        <v>47</v>
      </c>
      <c r="J297" s="185">
        <v>26</v>
      </c>
      <c r="K297" s="185">
        <v>4</v>
      </c>
      <c r="L297" s="185">
        <v>7</v>
      </c>
      <c r="M297" s="185">
        <v>2</v>
      </c>
      <c r="N297" s="185">
        <v>0</v>
      </c>
      <c r="O297" s="185">
        <v>0</v>
      </c>
      <c r="P297" s="185"/>
      <c r="Q297" s="185"/>
      <c r="R297" s="185"/>
    </row>
    <row r="298" spans="1:18" s="3" customFormat="1" ht="21" customHeight="1" x14ac:dyDescent="0.25">
      <c r="B298" s="21"/>
      <c r="I298" s="147"/>
      <c r="K298" s="21"/>
      <c r="L298" s="21"/>
    </row>
    <row r="299" spans="1:18" s="3" customFormat="1" ht="21" customHeight="1" x14ac:dyDescent="0.25">
      <c r="B299" s="206" t="s">
        <v>1836</v>
      </c>
      <c r="I299" s="147"/>
      <c r="K299" s="21"/>
      <c r="L299" s="21"/>
    </row>
    <row r="300" spans="1:18" s="189" customFormat="1" x14ac:dyDescent="0.25">
      <c r="A300" s="186"/>
      <c r="B300" s="187"/>
      <c r="C300" s="188"/>
      <c r="D300" s="186"/>
      <c r="E300" s="186"/>
      <c r="F300" s="186"/>
      <c r="G300" s="186"/>
      <c r="H300" s="186"/>
      <c r="I300" s="186"/>
      <c r="J300" s="186"/>
      <c r="K300" s="186"/>
      <c r="L300" s="186"/>
      <c r="M300" s="186"/>
      <c r="N300" s="186"/>
      <c r="O300" s="186"/>
      <c r="P300" s="186"/>
      <c r="Q300" s="186"/>
      <c r="R300" s="186"/>
    </row>
  </sheetData>
  <autoFilter ref="A5:R5"/>
  <mergeCells count="9">
    <mergeCell ref="A1:R1"/>
    <mergeCell ref="A4:A5"/>
    <mergeCell ref="B4:B5"/>
    <mergeCell ref="C4:G4"/>
    <mergeCell ref="H4:K4"/>
    <mergeCell ref="L4:O4"/>
    <mergeCell ref="P4:Q4"/>
    <mergeCell ref="R4:R5"/>
    <mergeCell ref="A2:R2"/>
  </mergeCells>
  <printOptions horizontalCentered="1"/>
  <pageMargins left="0.39370078740157483" right="0.39370078740157483" top="0.39370078740157483" bottom="0.39370078740157483" header="0.31496062992125984" footer="0.11811023622047245"/>
  <pageSetup paperSize="9" scale="77" fitToHeight="1000" orientation="landscape" r:id="rId1"/>
  <ignoredErrors>
    <ignoredError sqref="D167:K167 P167" formulaRange="1"/>
    <ignoredError sqref="C248 M248:O248" formula="1"/>
    <ignoredError sqref="D248:L248 P248:Q248" formula="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pageSetUpPr fitToPage="1"/>
  </sheetPr>
  <dimension ref="A1:L53"/>
  <sheetViews>
    <sheetView view="pageBreakPreview" zoomScaleNormal="70" zoomScaleSheetLayoutView="100" workbookViewId="0">
      <pane xSplit="3" ySplit="5" topLeftCell="D6" activePane="bottomRight" state="frozen"/>
      <selection activeCell="Q24" sqref="Q24"/>
      <selection pane="topRight" activeCell="Q24" sqref="Q24"/>
      <selection pane="bottomLeft" activeCell="Q24" sqref="Q24"/>
      <selection pane="bottomRight" activeCell="Q24" sqref="Q24"/>
    </sheetView>
  </sheetViews>
  <sheetFormatPr defaultRowHeight="15.75" outlineLevelRow="1" x14ac:dyDescent="0.25"/>
  <cols>
    <col min="1" max="1" width="8.28515625" style="3" customWidth="1"/>
    <col min="2" max="2" width="30.7109375" style="21" customWidth="1"/>
    <col min="3" max="3" width="21.140625" style="21" customWidth="1"/>
    <col min="4" max="4" width="16" style="3" customWidth="1"/>
    <col min="5" max="5" width="37.42578125" style="3" customWidth="1"/>
    <col min="6" max="6" width="10.7109375" style="3" customWidth="1"/>
    <col min="7" max="7" width="13.5703125" style="34" customWidth="1"/>
    <col min="8" max="8" width="16.42578125" style="3" customWidth="1"/>
    <col min="9" max="9" width="12.140625" style="3" customWidth="1"/>
    <col min="10" max="10" width="9.5703125" style="3" customWidth="1"/>
    <col min="11" max="11" width="10.28515625" style="3" bestFit="1" customWidth="1"/>
    <col min="12" max="16384" width="9.140625" style="3"/>
  </cols>
  <sheetData>
    <row r="1" spans="1:11" x14ac:dyDescent="0.25">
      <c r="A1" s="899" t="s">
        <v>1692</v>
      </c>
      <c r="B1" s="899"/>
      <c r="C1" s="899"/>
      <c r="D1" s="899"/>
      <c r="E1" s="899"/>
      <c r="F1" s="899"/>
      <c r="G1" s="899"/>
      <c r="H1" s="899"/>
      <c r="I1" s="899"/>
      <c r="J1" s="899"/>
    </row>
    <row r="2" spans="1:11" s="131" customFormat="1" ht="26.25" customHeight="1" x14ac:dyDescent="0.25">
      <c r="A2" s="900" t="s">
        <v>4059</v>
      </c>
      <c r="B2" s="900"/>
      <c r="C2" s="900"/>
      <c r="D2" s="900"/>
      <c r="E2" s="900"/>
      <c r="F2" s="900"/>
      <c r="G2" s="900"/>
      <c r="H2" s="900"/>
      <c r="I2" s="900"/>
      <c r="J2" s="900"/>
    </row>
    <row r="3" spans="1:11" x14ac:dyDescent="0.25">
      <c r="A3" s="8"/>
      <c r="B3" s="18"/>
      <c r="C3" s="18"/>
      <c r="D3" s="8"/>
      <c r="E3" s="8"/>
      <c r="F3" s="8"/>
      <c r="G3" s="30"/>
      <c r="H3" s="8"/>
      <c r="I3" s="8"/>
      <c r="J3" s="8"/>
    </row>
    <row r="4" spans="1:11" s="9" customFormat="1" ht="47.25" x14ac:dyDescent="0.25">
      <c r="A4" s="16" t="s">
        <v>5</v>
      </c>
      <c r="B4" s="16" t="s">
        <v>15</v>
      </c>
      <c r="C4" s="16" t="s">
        <v>14</v>
      </c>
      <c r="D4" s="16" t="s">
        <v>13</v>
      </c>
      <c r="E4" s="16" t="s">
        <v>12</v>
      </c>
      <c r="F4" s="16" t="s">
        <v>11</v>
      </c>
      <c r="G4" s="16" t="s">
        <v>10</v>
      </c>
      <c r="H4" s="16" t="s">
        <v>9</v>
      </c>
      <c r="I4" s="16" t="s">
        <v>1680</v>
      </c>
      <c r="J4" s="16" t="s">
        <v>7</v>
      </c>
    </row>
    <row r="5" spans="1:11" s="38" customFormat="1" ht="38.1" customHeight="1" x14ac:dyDescent="0.25">
      <c r="A5" s="35"/>
      <c r="B5" s="36" t="s">
        <v>8</v>
      </c>
      <c r="C5" s="36"/>
      <c r="D5" s="35"/>
      <c r="E5" s="35"/>
      <c r="F5" s="35"/>
      <c r="G5" s="37">
        <f>G6+G20+G28</f>
        <v>572750000</v>
      </c>
      <c r="H5" s="35"/>
      <c r="I5" s="35"/>
      <c r="J5" s="35"/>
      <c r="K5" s="38" t="s">
        <v>1516</v>
      </c>
    </row>
    <row r="6" spans="1:11" s="38" customFormat="1" ht="38.1" customHeight="1" x14ac:dyDescent="0.25">
      <c r="A6" s="35" t="s">
        <v>2</v>
      </c>
      <c r="B6" s="36" t="s">
        <v>0</v>
      </c>
      <c r="C6" s="36"/>
      <c r="D6" s="35"/>
      <c r="E6" s="35"/>
      <c r="F6" s="35"/>
      <c r="G6" s="37">
        <f>SUM(G7:G19)</f>
        <v>180250000</v>
      </c>
      <c r="H6" s="35"/>
      <c r="I6" s="35"/>
      <c r="J6" s="35"/>
      <c r="K6" s="3" t="s">
        <v>1516</v>
      </c>
    </row>
    <row r="7" spans="1:11" ht="38.1" customHeight="1" outlineLevel="1" x14ac:dyDescent="0.25">
      <c r="A7" s="11">
        <v>1</v>
      </c>
      <c r="B7" s="19" t="s">
        <v>64</v>
      </c>
      <c r="C7" s="22" t="s">
        <v>65</v>
      </c>
      <c r="D7" s="7" t="s">
        <v>66</v>
      </c>
      <c r="E7" s="7" t="s">
        <v>67</v>
      </c>
      <c r="F7" s="7" t="s">
        <v>68</v>
      </c>
      <c r="G7" s="31">
        <v>4000000</v>
      </c>
      <c r="H7" s="7" t="s">
        <v>69</v>
      </c>
      <c r="I7" s="6">
        <v>41647</v>
      </c>
      <c r="J7" s="11"/>
      <c r="K7" s="3">
        <f t="shared" ref="K7:K19" si="0">IF(D7="Chăn nuôi","CN",0)</f>
        <v>0</v>
      </c>
    </row>
    <row r="8" spans="1:11" ht="38.1" customHeight="1" outlineLevel="1" x14ac:dyDescent="0.25">
      <c r="A8" s="11">
        <v>2</v>
      </c>
      <c r="B8" s="17" t="s">
        <v>70</v>
      </c>
      <c r="C8" s="23" t="s">
        <v>71</v>
      </c>
      <c r="D8" s="7" t="s">
        <v>66</v>
      </c>
      <c r="E8" s="4" t="s">
        <v>72</v>
      </c>
      <c r="F8" s="4" t="s">
        <v>68</v>
      </c>
      <c r="G8" s="31">
        <v>11250000</v>
      </c>
      <c r="H8" s="7" t="s">
        <v>73</v>
      </c>
      <c r="I8" s="6">
        <v>41751</v>
      </c>
      <c r="J8" s="11"/>
      <c r="K8" s="3">
        <f t="shared" si="0"/>
        <v>0</v>
      </c>
    </row>
    <row r="9" spans="1:11" ht="38.1" customHeight="1" outlineLevel="1" x14ac:dyDescent="0.25">
      <c r="A9" s="11">
        <v>3</v>
      </c>
      <c r="B9" s="17" t="s">
        <v>74</v>
      </c>
      <c r="C9" s="17" t="s">
        <v>75</v>
      </c>
      <c r="D9" s="7" t="s">
        <v>66</v>
      </c>
      <c r="E9" s="4" t="s">
        <v>76</v>
      </c>
      <c r="F9" s="4" t="s">
        <v>68</v>
      </c>
      <c r="G9" s="31">
        <v>12500000</v>
      </c>
      <c r="H9" s="7" t="s">
        <v>77</v>
      </c>
      <c r="I9" s="6">
        <v>41755</v>
      </c>
      <c r="J9" s="11"/>
      <c r="K9" s="3">
        <f t="shared" si="0"/>
        <v>0</v>
      </c>
    </row>
    <row r="10" spans="1:11" ht="51.75" customHeight="1" outlineLevel="1" x14ac:dyDescent="0.25">
      <c r="A10" s="11">
        <v>4</v>
      </c>
      <c r="B10" s="17" t="s">
        <v>78</v>
      </c>
      <c r="C10" s="17" t="s">
        <v>79</v>
      </c>
      <c r="D10" s="4" t="s">
        <v>80</v>
      </c>
      <c r="E10" s="4" t="s">
        <v>81</v>
      </c>
      <c r="F10" s="4" t="s">
        <v>68</v>
      </c>
      <c r="G10" s="31">
        <v>15000000</v>
      </c>
      <c r="H10" s="7" t="s">
        <v>82</v>
      </c>
      <c r="I10" s="6">
        <v>41752</v>
      </c>
      <c r="J10" s="11"/>
      <c r="K10" s="3">
        <f t="shared" si="0"/>
        <v>0</v>
      </c>
    </row>
    <row r="11" spans="1:11" ht="38.1" customHeight="1" outlineLevel="1" x14ac:dyDescent="0.25">
      <c r="A11" s="11">
        <v>5</v>
      </c>
      <c r="B11" s="17" t="s">
        <v>83</v>
      </c>
      <c r="C11" s="17" t="s">
        <v>84</v>
      </c>
      <c r="D11" s="4" t="s">
        <v>85</v>
      </c>
      <c r="E11" s="4" t="s">
        <v>86</v>
      </c>
      <c r="F11" s="7" t="s">
        <v>68</v>
      </c>
      <c r="G11" s="31">
        <v>7500000</v>
      </c>
      <c r="H11" s="7" t="s">
        <v>87</v>
      </c>
      <c r="I11" s="6">
        <v>41753</v>
      </c>
      <c r="J11" s="11"/>
      <c r="K11" s="3">
        <f t="shared" si="0"/>
        <v>0</v>
      </c>
    </row>
    <row r="12" spans="1:11" ht="38.1" customHeight="1" outlineLevel="1" x14ac:dyDescent="0.25">
      <c r="A12" s="11">
        <v>6</v>
      </c>
      <c r="B12" s="17" t="s">
        <v>88</v>
      </c>
      <c r="C12" s="17" t="s">
        <v>89</v>
      </c>
      <c r="D12" s="4" t="s">
        <v>90</v>
      </c>
      <c r="E12" s="4" t="s">
        <v>91</v>
      </c>
      <c r="F12" s="4" t="s">
        <v>68</v>
      </c>
      <c r="G12" s="31">
        <v>7500000</v>
      </c>
      <c r="H12" s="7" t="s">
        <v>92</v>
      </c>
      <c r="I12" s="6">
        <v>41754</v>
      </c>
      <c r="J12" s="11"/>
      <c r="K12" s="3">
        <f t="shared" si="0"/>
        <v>0</v>
      </c>
    </row>
    <row r="13" spans="1:11" ht="38.1" customHeight="1" outlineLevel="1" x14ac:dyDescent="0.25">
      <c r="A13" s="11">
        <v>7</v>
      </c>
      <c r="B13" s="17" t="s">
        <v>93</v>
      </c>
      <c r="C13" s="17" t="s">
        <v>79</v>
      </c>
      <c r="D13" s="4" t="s">
        <v>94</v>
      </c>
      <c r="E13" s="4" t="s">
        <v>95</v>
      </c>
      <c r="F13" s="4" t="s">
        <v>68</v>
      </c>
      <c r="G13" s="31">
        <v>15000000</v>
      </c>
      <c r="H13" s="7" t="s">
        <v>96</v>
      </c>
      <c r="I13" s="6">
        <v>41772</v>
      </c>
      <c r="J13" s="11"/>
      <c r="K13" s="3">
        <f t="shared" si="0"/>
        <v>0</v>
      </c>
    </row>
    <row r="14" spans="1:11" ht="38.1" customHeight="1" outlineLevel="1" x14ac:dyDescent="0.25">
      <c r="A14" s="11">
        <v>8</v>
      </c>
      <c r="B14" s="17" t="s">
        <v>97</v>
      </c>
      <c r="C14" s="17" t="s">
        <v>98</v>
      </c>
      <c r="D14" s="4" t="s">
        <v>90</v>
      </c>
      <c r="E14" s="4" t="s">
        <v>86</v>
      </c>
      <c r="F14" s="4" t="s">
        <v>68</v>
      </c>
      <c r="G14" s="31">
        <v>7500000</v>
      </c>
      <c r="H14" s="7" t="s">
        <v>99</v>
      </c>
      <c r="I14" s="6">
        <v>41779</v>
      </c>
      <c r="J14" s="11"/>
      <c r="K14" s="3">
        <f t="shared" si="0"/>
        <v>0</v>
      </c>
    </row>
    <row r="15" spans="1:11" ht="38.1" customHeight="1" outlineLevel="1" x14ac:dyDescent="0.25">
      <c r="A15" s="11">
        <v>9</v>
      </c>
      <c r="B15" s="17" t="s">
        <v>100</v>
      </c>
      <c r="C15" s="17" t="s">
        <v>45</v>
      </c>
      <c r="D15" s="4" t="s">
        <v>101</v>
      </c>
      <c r="E15" s="4" t="s">
        <v>102</v>
      </c>
      <c r="F15" s="7" t="s">
        <v>68</v>
      </c>
      <c r="G15" s="31">
        <v>20000000</v>
      </c>
      <c r="H15" s="7" t="s">
        <v>103</v>
      </c>
      <c r="I15" s="6">
        <v>41782</v>
      </c>
      <c r="J15" s="11" t="s">
        <v>287</v>
      </c>
      <c r="K15" s="3" t="str">
        <f t="shared" si="0"/>
        <v>CN</v>
      </c>
    </row>
    <row r="16" spans="1:11" ht="38.1" customHeight="1" outlineLevel="1" x14ac:dyDescent="0.25">
      <c r="A16" s="11">
        <v>10</v>
      </c>
      <c r="B16" s="17" t="s">
        <v>104</v>
      </c>
      <c r="C16" s="17" t="s">
        <v>105</v>
      </c>
      <c r="D16" s="4" t="s">
        <v>106</v>
      </c>
      <c r="E16" s="4" t="s">
        <v>107</v>
      </c>
      <c r="F16" s="4" t="s">
        <v>68</v>
      </c>
      <c r="G16" s="31">
        <v>10000000</v>
      </c>
      <c r="H16" s="7" t="s">
        <v>108</v>
      </c>
      <c r="I16" s="6">
        <v>41794</v>
      </c>
      <c r="J16" s="11"/>
      <c r="K16" s="3">
        <f t="shared" si="0"/>
        <v>0</v>
      </c>
    </row>
    <row r="17" spans="1:11" ht="47.25" customHeight="1" outlineLevel="1" x14ac:dyDescent="0.25">
      <c r="A17" s="11">
        <v>11</v>
      </c>
      <c r="B17" s="17" t="s">
        <v>109</v>
      </c>
      <c r="C17" s="17" t="s">
        <v>110</v>
      </c>
      <c r="D17" s="4" t="s">
        <v>85</v>
      </c>
      <c r="E17" s="4" t="s">
        <v>111</v>
      </c>
      <c r="F17" s="4" t="s">
        <v>68</v>
      </c>
      <c r="G17" s="31">
        <v>10000000</v>
      </c>
      <c r="H17" s="7" t="s">
        <v>112</v>
      </c>
      <c r="I17" s="6">
        <v>41796</v>
      </c>
      <c r="J17" s="11"/>
      <c r="K17" s="3">
        <f t="shared" si="0"/>
        <v>0</v>
      </c>
    </row>
    <row r="18" spans="1:11" ht="38.1" customHeight="1" outlineLevel="1" x14ac:dyDescent="0.25">
      <c r="A18" s="11">
        <v>12</v>
      </c>
      <c r="B18" s="17" t="s">
        <v>113</v>
      </c>
      <c r="C18" s="17" t="s">
        <v>114</v>
      </c>
      <c r="D18" s="4" t="s">
        <v>115</v>
      </c>
      <c r="E18" s="4" t="s">
        <v>116</v>
      </c>
      <c r="F18" s="4" t="s">
        <v>68</v>
      </c>
      <c r="G18" s="31">
        <v>30000000</v>
      </c>
      <c r="H18" s="7" t="s">
        <v>117</v>
      </c>
      <c r="I18" s="6">
        <v>41879</v>
      </c>
      <c r="J18" s="11"/>
      <c r="K18" s="3">
        <f t="shared" si="0"/>
        <v>0</v>
      </c>
    </row>
    <row r="19" spans="1:11" ht="38.1" customHeight="1" outlineLevel="1" x14ac:dyDescent="0.25">
      <c r="A19" s="11">
        <v>13</v>
      </c>
      <c r="B19" s="17" t="s">
        <v>118</v>
      </c>
      <c r="C19" s="17" t="s">
        <v>37</v>
      </c>
      <c r="D19" s="4" t="s">
        <v>119</v>
      </c>
      <c r="E19" s="4" t="s">
        <v>120</v>
      </c>
      <c r="F19" s="7" t="s">
        <v>68</v>
      </c>
      <c r="G19" s="31">
        <v>30000000</v>
      </c>
      <c r="H19" s="7" t="s">
        <v>121</v>
      </c>
      <c r="I19" s="6">
        <v>41992</v>
      </c>
      <c r="J19" s="11"/>
      <c r="K19" s="3">
        <f t="shared" si="0"/>
        <v>0</v>
      </c>
    </row>
    <row r="20" spans="1:11" s="38" customFormat="1" ht="38.1" customHeight="1" x14ac:dyDescent="0.25">
      <c r="A20" s="35" t="s">
        <v>3</v>
      </c>
      <c r="B20" s="36" t="s">
        <v>1</v>
      </c>
      <c r="C20" s="36"/>
      <c r="D20" s="35"/>
      <c r="E20" s="35"/>
      <c r="F20" s="35"/>
      <c r="G20" s="37">
        <f>SUM(G21:G27)</f>
        <v>62000000</v>
      </c>
      <c r="H20" s="35"/>
      <c r="I20" s="35"/>
      <c r="J20" s="35"/>
      <c r="K20" s="3" t="s">
        <v>1516</v>
      </c>
    </row>
    <row r="21" spans="1:11" ht="38.1" customHeight="1" outlineLevel="1" x14ac:dyDescent="0.25">
      <c r="A21" s="11">
        <v>1</v>
      </c>
      <c r="B21" s="17" t="s">
        <v>122</v>
      </c>
      <c r="C21" s="17" t="s">
        <v>278</v>
      </c>
      <c r="D21" s="4" t="s">
        <v>123</v>
      </c>
      <c r="E21" s="4" t="s">
        <v>288</v>
      </c>
      <c r="F21" s="4" t="s">
        <v>68</v>
      </c>
      <c r="G21" s="31">
        <v>2000000</v>
      </c>
      <c r="H21" s="7" t="s">
        <v>124</v>
      </c>
      <c r="I21" s="6">
        <v>42314</v>
      </c>
      <c r="J21" s="11"/>
      <c r="K21" s="3">
        <f t="shared" ref="K21:K51" si="1">IF(D21="Chăn nuôi","CN",0)</f>
        <v>0</v>
      </c>
    </row>
    <row r="22" spans="1:11" ht="38.1" customHeight="1" outlineLevel="1" x14ac:dyDescent="0.25">
      <c r="A22" s="11">
        <v>2</v>
      </c>
      <c r="B22" s="17" t="s">
        <v>125</v>
      </c>
      <c r="C22" s="17" t="s">
        <v>278</v>
      </c>
      <c r="D22" s="4" t="s">
        <v>123</v>
      </c>
      <c r="E22" s="4" t="s">
        <v>126</v>
      </c>
      <c r="F22" s="4" t="s">
        <v>68</v>
      </c>
      <c r="G22" s="31">
        <v>6000000</v>
      </c>
      <c r="H22" s="7" t="s">
        <v>121</v>
      </c>
      <c r="I22" s="6">
        <v>42314</v>
      </c>
      <c r="J22" s="11"/>
      <c r="K22" s="3">
        <f t="shared" si="1"/>
        <v>0</v>
      </c>
    </row>
    <row r="23" spans="1:11" ht="38.1" customHeight="1" outlineLevel="1" x14ac:dyDescent="0.25">
      <c r="A23" s="11">
        <v>3</v>
      </c>
      <c r="B23" s="17" t="s">
        <v>127</v>
      </c>
      <c r="C23" s="17" t="s">
        <v>128</v>
      </c>
      <c r="D23" s="4" t="s">
        <v>123</v>
      </c>
      <c r="E23" s="4" t="s">
        <v>126</v>
      </c>
      <c r="F23" s="4" t="s">
        <v>68</v>
      </c>
      <c r="G23" s="31">
        <v>10000000</v>
      </c>
      <c r="H23" s="7" t="s">
        <v>129</v>
      </c>
      <c r="I23" s="6">
        <v>42314</v>
      </c>
      <c r="J23" s="11"/>
      <c r="K23" s="3">
        <f t="shared" si="1"/>
        <v>0</v>
      </c>
    </row>
    <row r="24" spans="1:11" ht="38.1" customHeight="1" outlineLevel="1" x14ac:dyDescent="0.25">
      <c r="A24" s="11">
        <v>4</v>
      </c>
      <c r="B24" s="17" t="s">
        <v>130</v>
      </c>
      <c r="C24" s="17" t="s">
        <v>131</v>
      </c>
      <c r="D24" s="4" t="s">
        <v>123</v>
      </c>
      <c r="E24" s="4" t="s">
        <v>288</v>
      </c>
      <c r="F24" s="7" t="s">
        <v>68</v>
      </c>
      <c r="G24" s="31">
        <v>8000000</v>
      </c>
      <c r="H24" s="7" t="s">
        <v>132</v>
      </c>
      <c r="I24" s="6">
        <v>42314</v>
      </c>
      <c r="J24" s="11"/>
      <c r="K24" s="3">
        <f t="shared" si="1"/>
        <v>0</v>
      </c>
    </row>
    <row r="25" spans="1:11" ht="38.1" customHeight="1" outlineLevel="1" x14ac:dyDescent="0.25">
      <c r="A25" s="11">
        <v>5</v>
      </c>
      <c r="B25" s="17" t="s">
        <v>133</v>
      </c>
      <c r="C25" s="17" t="s">
        <v>131</v>
      </c>
      <c r="D25" s="4" t="s">
        <v>123</v>
      </c>
      <c r="E25" s="4" t="s">
        <v>288</v>
      </c>
      <c r="F25" s="4" t="s">
        <v>68</v>
      </c>
      <c r="G25" s="31">
        <v>8000000</v>
      </c>
      <c r="H25" s="7" t="s">
        <v>134</v>
      </c>
      <c r="I25" s="6">
        <v>42314</v>
      </c>
      <c r="J25" s="11"/>
      <c r="K25" s="3">
        <f t="shared" si="1"/>
        <v>0</v>
      </c>
    </row>
    <row r="26" spans="1:11" ht="38.1" customHeight="1" outlineLevel="1" x14ac:dyDescent="0.25">
      <c r="A26" s="11">
        <v>6</v>
      </c>
      <c r="B26" s="17" t="s">
        <v>135</v>
      </c>
      <c r="C26" s="17" t="s">
        <v>131</v>
      </c>
      <c r="D26" s="4" t="s">
        <v>123</v>
      </c>
      <c r="E26" s="4" t="s">
        <v>288</v>
      </c>
      <c r="F26" s="4" t="s">
        <v>68</v>
      </c>
      <c r="G26" s="31">
        <v>8000000</v>
      </c>
      <c r="H26" s="7" t="s">
        <v>136</v>
      </c>
      <c r="I26" s="6">
        <v>42321</v>
      </c>
      <c r="J26" s="11"/>
      <c r="K26" s="3">
        <f t="shared" si="1"/>
        <v>0</v>
      </c>
    </row>
    <row r="27" spans="1:11" ht="38.1" customHeight="1" outlineLevel="1" x14ac:dyDescent="0.25">
      <c r="A27" s="11">
        <v>7</v>
      </c>
      <c r="B27" s="17" t="s">
        <v>137</v>
      </c>
      <c r="C27" s="17" t="s">
        <v>138</v>
      </c>
      <c r="D27" s="4" t="s">
        <v>123</v>
      </c>
      <c r="E27" s="4" t="s">
        <v>139</v>
      </c>
      <c r="F27" s="4" t="s">
        <v>68</v>
      </c>
      <c r="G27" s="32">
        <v>20000000</v>
      </c>
      <c r="H27" s="7" t="s">
        <v>140</v>
      </c>
      <c r="I27" s="6">
        <v>42325</v>
      </c>
      <c r="J27" s="11"/>
      <c r="K27" s="3">
        <f t="shared" si="1"/>
        <v>0</v>
      </c>
    </row>
    <row r="28" spans="1:11" s="38" customFormat="1" ht="38.1" customHeight="1" x14ac:dyDescent="0.25">
      <c r="A28" s="35" t="s">
        <v>4</v>
      </c>
      <c r="B28" s="36" t="s">
        <v>25</v>
      </c>
      <c r="C28" s="36"/>
      <c r="D28" s="35"/>
      <c r="E28" s="35"/>
      <c r="F28" s="35"/>
      <c r="G28" s="37">
        <f>SUM(G29:G51)</f>
        <v>330500000</v>
      </c>
      <c r="H28" s="35"/>
      <c r="I28" s="35"/>
      <c r="J28" s="35"/>
      <c r="K28" s="3" t="s">
        <v>1516</v>
      </c>
    </row>
    <row r="29" spans="1:11" ht="38.1" customHeight="1" outlineLevel="1" x14ac:dyDescent="0.25">
      <c r="A29" s="11">
        <v>1</v>
      </c>
      <c r="B29" s="20" t="s">
        <v>141</v>
      </c>
      <c r="C29" s="20" t="s">
        <v>142</v>
      </c>
      <c r="D29" s="4" t="s">
        <v>101</v>
      </c>
      <c r="E29" s="10" t="s">
        <v>143</v>
      </c>
      <c r="F29" s="7" t="s">
        <v>68</v>
      </c>
      <c r="G29" s="33">
        <v>1750000</v>
      </c>
      <c r="H29" s="10" t="s">
        <v>69</v>
      </c>
      <c r="I29" s="12">
        <v>42383</v>
      </c>
      <c r="J29" s="11"/>
      <c r="K29" s="3" t="str">
        <f t="shared" si="1"/>
        <v>CN</v>
      </c>
    </row>
    <row r="30" spans="1:11" ht="38.1" customHeight="1" outlineLevel="1" x14ac:dyDescent="0.25">
      <c r="A30" s="11">
        <v>2</v>
      </c>
      <c r="B30" s="20" t="s">
        <v>144</v>
      </c>
      <c r="C30" s="15" t="s">
        <v>145</v>
      </c>
      <c r="D30" s="4" t="s">
        <v>101</v>
      </c>
      <c r="E30" s="10" t="s">
        <v>146</v>
      </c>
      <c r="F30" s="4" t="s">
        <v>68</v>
      </c>
      <c r="G30" s="33">
        <v>3000000</v>
      </c>
      <c r="H30" s="10" t="s">
        <v>147</v>
      </c>
      <c r="I30" s="12">
        <v>42384</v>
      </c>
      <c r="J30" s="11"/>
      <c r="K30" s="3" t="str">
        <f t="shared" si="1"/>
        <v>CN</v>
      </c>
    </row>
    <row r="31" spans="1:11" ht="38.1" customHeight="1" outlineLevel="1" x14ac:dyDescent="0.25">
      <c r="A31" s="11">
        <v>3</v>
      </c>
      <c r="B31" s="20" t="s">
        <v>148</v>
      </c>
      <c r="C31" s="15" t="s">
        <v>149</v>
      </c>
      <c r="D31" s="4" t="s">
        <v>101</v>
      </c>
      <c r="E31" s="10" t="s">
        <v>146</v>
      </c>
      <c r="F31" s="4" t="s">
        <v>68</v>
      </c>
      <c r="G31" s="33">
        <v>4000000</v>
      </c>
      <c r="H31" s="10" t="s">
        <v>73</v>
      </c>
      <c r="I31" s="12">
        <v>42391</v>
      </c>
      <c r="J31" s="11"/>
      <c r="K31" s="3" t="str">
        <f t="shared" si="1"/>
        <v>CN</v>
      </c>
    </row>
    <row r="32" spans="1:11" ht="38.1" customHeight="1" outlineLevel="1" x14ac:dyDescent="0.25">
      <c r="A32" s="11">
        <v>4</v>
      </c>
      <c r="B32" s="20" t="s">
        <v>150</v>
      </c>
      <c r="C32" s="24" t="s">
        <v>151</v>
      </c>
      <c r="D32" s="10" t="s">
        <v>152</v>
      </c>
      <c r="E32" s="10" t="s">
        <v>153</v>
      </c>
      <c r="F32" s="4" t="s">
        <v>68</v>
      </c>
      <c r="G32" s="33">
        <v>1750000</v>
      </c>
      <c r="H32" s="10" t="s">
        <v>77</v>
      </c>
      <c r="I32" s="12">
        <v>42391</v>
      </c>
      <c r="J32" s="11"/>
      <c r="K32" s="3">
        <f t="shared" si="1"/>
        <v>0</v>
      </c>
    </row>
    <row r="33" spans="1:11" ht="38.1" customHeight="1" outlineLevel="1" x14ac:dyDescent="0.25">
      <c r="A33" s="11">
        <v>5</v>
      </c>
      <c r="B33" s="20" t="s">
        <v>154</v>
      </c>
      <c r="C33" s="20" t="s">
        <v>155</v>
      </c>
      <c r="D33" s="10" t="s">
        <v>119</v>
      </c>
      <c r="E33" s="10" t="s">
        <v>156</v>
      </c>
      <c r="F33" s="7" t="s">
        <v>68</v>
      </c>
      <c r="G33" s="33">
        <v>15000000</v>
      </c>
      <c r="H33" s="10" t="s">
        <v>82</v>
      </c>
      <c r="I33" s="12">
        <v>42395</v>
      </c>
      <c r="J33" s="11"/>
      <c r="K33" s="3">
        <f t="shared" si="1"/>
        <v>0</v>
      </c>
    </row>
    <row r="34" spans="1:11" ht="38.1" customHeight="1" outlineLevel="1" x14ac:dyDescent="0.25">
      <c r="A34" s="11">
        <v>6</v>
      </c>
      <c r="B34" s="20" t="s">
        <v>157</v>
      </c>
      <c r="C34" s="20" t="s">
        <v>158</v>
      </c>
      <c r="D34" s="10" t="s">
        <v>159</v>
      </c>
      <c r="E34" s="10" t="s">
        <v>160</v>
      </c>
      <c r="F34" s="4" t="s">
        <v>68</v>
      </c>
      <c r="G34" s="33">
        <v>13000000</v>
      </c>
      <c r="H34" s="10" t="s">
        <v>87</v>
      </c>
      <c r="I34" s="12">
        <v>42453</v>
      </c>
      <c r="J34" s="11"/>
      <c r="K34" s="3">
        <f t="shared" si="1"/>
        <v>0</v>
      </c>
    </row>
    <row r="35" spans="1:11" ht="55.5" customHeight="1" outlineLevel="1" x14ac:dyDescent="0.25">
      <c r="A35" s="11">
        <v>7</v>
      </c>
      <c r="B35" s="17" t="s">
        <v>1475</v>
      </c>
      <c r="C35" s="17" t="s">
        <v>1476</v>
      </c>
      <c r="D35" s="4" t="s">
        <v>101</v>
      </c>
      <c r="E35" s="4" t="s">
        <v>1477</v>
      </c>
      <c r="F35" s="4" t="s">
        <v>68</v>
      </c>
      <c r="G35" s="31">
        <v>140000000</v>
      </c>
      <c r="H35" s="4" t="s">
        <v>1478</v>
      </c>
      <c r="I35" s="6">
        <v>42472</v>
      </c>
      <c r="J35" s="5"/>
      <c r="K35" s="3" t="str">
        <f t="shared" si="1"/>
        <v>CN</v>
      </c>
    </row>
    <row r="36" spans="1:11" ht="38.1" customHeight="1" outlineLevel="1" x14ac:dyDescent="0.25">
      <c r="A36" s="11">
        <v>8</v>
      </c>
      <c r="B36" s="17" t="s">
        <v>1446</v>
      </c>
      <c r="C36" s="17" t="s">
        <v>1447</v>
      </c>
      <c r="D36" s="4" t="s">
        <v>101</v>
      </c>
      <c r="E36" s="4" t="s">
        <v>1448</v>
      </c>
      <c r="F36" s="4" t="s">
        <v>68</v>
      </c>
      <c r="G36" s="31">
        <v>6000000</v>
      </c>
      <c r="H36" s="4" t="s">
        <v>129</v>
      </c>
      <c r="I36" s="6">
        <v>42587</v>
      </c>
      <c r="J36" s="5"/>
      <c r="K36" s="3" t="str">
        <f t="shared" si="1"/>
        <v>CN</v>
      </c>
    </row>
    <row r="37" spans="1:11" ht="38.1" customHeight="1" outlineLevel="1" x14ac:dyDescent="0.25">
      <c r="A37" s="11">
        <v>9</v>
      </c>
      <c r="B37" s="17" t="s">
        <v>1449</v>
      </c>
      <c r="C37" s="17" t="s">
        <v>1450</v>
      </c>
      <c r="D37" s="4" t="s">
        <v>101</v>
      </c>
      <c r="E37" s="4" t="s">
        <v>1448</v>
      </c>
      <c r="F37" s="4" t="s">
        <v>68</v>
      </c>
      <c r="G37" s="31">
        <v>8000000</v>
      </c>
      <c r="H37" s="4" t="s">
        <v>132</v>
      </c>
      <c r="I37" s="6">
        <v>42587</v>
      </c>
      <c r="J37" s="5"/>
      <c r="K37" s="3" t="str">
        <f t="shared" si="1"/>
        <v>CN</v>
      </c>
    </row>
    <row r="38" spans="1:11" ht="38.1" customHeight="1" outlineLevel="1" x14ac:dyDescent="0.25">
      <c r="A38" s="11">
        <v>10</v>
      </c>
      <c r="B38" s="17" t="s">
        <v>601</v>
      </c>
      <c r="C38" s="17" t="s">
        <v>1451</v>
      </c>
      <c r="D38" s="4" t="s">
        <v>101</v>
      </c>
      <c r="E38" s="4" t="s">
        <v>1448</v>
      </c>
      <c r="F38" s="4" t="s">
        <v>68</v>
      </c>
      <c r="G38" s="31">
        <v>8000000</v>
      </c>
      <c r="H38" s="4" t="s">
        <v>134</v>
      </c>
      <c r="I38" s="6">
        <v>42587</v>
      </c>
      <c r="J38" s="5"/>
      <c r="K38" s="3" t="str">
        <f t="shared" si="1"/>
        <v>CN</v>
      </c>
    </row>
    <row r="39" spans="1:11" ht="38.1" customHeight="1" outlineLevel="1" x14ac:dyDescent="0.25">
      <c r="A39" s="11">
        <v>11</v>
      </c>
      <c r="B39" s="17" t="s">
        <v>458</v>
      </c>
      <c r="C39" s="17" t="s">
        <v>1452</v>
      </c>
      <c r="D39" s="4" t="s">
        <v>101</v>
      </c>
      <c r="E39" s="4" t="s">
        <v>1448</v>
      </c>
      <c r="F39" s="4" t="s">
        <v>68</v>
      </c>
      <c r="G39" s="31">
        <v>8000000</v>
      </c>
      <c r="H39" s="4" t="s">
        <v>136</v>
      </c>
      <c r="I39" s="6">
        <v>42590</v>
      </c>
      <c r="J39" s="5"/>
      <c r="K39" s="3" t="str">
        <f t="shared" si="1"/>
        <v>CN</v>
      </c>
    </row>
    <row r="40" spans="1:11" ht="38.1" customHeight="1" outlineLevel="1" x14ac:dyDescent="0.25">
      <c r="A40" s="11">
        <v>12</v>
      </c>
      <c r="B40" s="17" t="s">
        <v>1453</v>
      </c>
      <c r="C40" s="17" t="s">
        <v>1454</v>
      </c>
      <c r="D40" s="4" t="s">
        <v>101</v>
      </c>
      <c r="E40" s="4" t="s">
        <v>1448</v>
      </c>
      <c r="F40" s="4" t="s">
        <v>68</v>
      </c>
      <c r="G40" s="31">
        <v>8000000</v>
      </c>
      <c r="H40" s="4" t="s">
        <v>1455</v>
      </c>
      <c r="I40" s="6">
        <v>42590</v>
      </c>
      <c r="J40" s="5"/>
      <c r="K40" s="3" t="str">
        <f t="shared" si="1"/>
        <v>CN</v>
      </c>
    </row>
    <row r="41" spans="1:11" ht="38.1" customHeight="1" outlineLevel="1" x14ac:dyDescent="0.25">
      <c r="A41" s="11">
        <v>13</v>
      </c>
      <c r="B41" s="17" t="s">
        <v>608</v>
      </c>
      <c r="C41" s="17" t="s">
        <v>1456</v>
      </c>
      <c r="D41" s="4" t="s">
        <v>101</v>
      </c>
      <c r="E41" s="4" t="s">
        <v>1448</v>
      </c>
      <c r="F41" s="4" t="s">
        <v>68</v>
      </c>
      <c r="G41" s="31">
        <v>4000000</v>
      </c>
      <c r="H41" s="4" t="s">
        <v>1457</v>
      </c>
      <c r="I41" s="6">
        <v>42591</v>
      </c>
      <c r="J41" s="5"/>
      <c r="K41" s="3" t="str">
        <f t="shared" si="1"/>
        <v>CN</v>
      </c>
    </row>
    <row r="42" spans="1:11" ht="38.1" customHeight="1" outlineLevel="1" x14ac:dyDescent="0.25">
      <c r="A42" s="11">
        <v>14</v>
      </c>
      <c r="B42" s="17" t="s">
        <v>1458</v>
      </c>
      <c r="C42" s="17" t="s">
        <v>1459</v>
      </c>
      <c r="D42" s="4" t="s">
        <v>101</v>
      </c>
      <c r="E42" s="4" t="s">
        <v>1448</v>
      </c>
      <c r="F42" s="4" t="s">
        <v>68</v>
      </c>
      <c r="G42" s="31">
        <v>4000000</v>
      </c>
      <c r="H42" s="4" t="s">
        <v>1460</v>
      </c>
      <c r="I42" s="6">
        <v>42591</v>
      </c>
      <c r="J42" s="5"/>
      <c r="K42" s="3" t="str">
        <f t="shared" si="1"/>
        <v>CN</v>
      </c>
    </row>
    <row r="43" spans="1:11" ht="38.1" customHeight="1" outlineLevel="1" x14ac:dyDescent="0.25">
      <c r="A43" s="11">
        <v>15</v>
      </c>
      <c r="B43" s="17" t="s">
        <v>1461</v>
      </c>
      <c r="C43" s="17" t="s">
        <v>1462</v>
      </c>
      <c r="D43" s="4" t="s">
        <v>101</v>
      </c>
      <c r="E43" s="4" t="s">
        <v>1448</v>
      </c>
      <c r="F43" s="4" t="s">
        <v>68</v>
      </c>
      <c r="G43" s="31">
        <v>8000000</v>
      </c>
      <c r="H43" s="4" t="s">
        <v>1463</v>
      </c>
      <c r="I43" s="6">
        <v>42601</v>
      </c>
      <c r="J43" s="5"/>
      <c r="K43" s="3" t="str">
        <f t="shared" si="1"/>
        <v>CN</v>
      </c>
    </row>
    <row r="44" spans="1:11" ht="38.1" customHeight="1" outlineLevel="1" x14ac:dyDescent="0.25">
      <c r="A44" s="11">
        <v>16</v>
      </c>
      <c r="B44" s="17" t="s">
        <v>280</v>
      </c>
      <c r="C44" s="17" t="s">
        <v>1464</v>
      </c>
      <c r="D44" s="4" t="s">
        <v>101</v>
      </c>
      <c r="E44" s="4" t="s">
        <v>1448</v>
      </c>
      <c r="F44" s="4" t="s">
        <v>68</v>
      </c>
      <c r="G44" s="31">
        <v>4000000</v>
      </c>
      <c r="H44" s="4" t="s">
        <v>1465</v>
      </c>
      <c r="I44" s="6">
        <v>42601</v>
      </c>
      <c r="J44" s="5"/>
      <c r="K44" s="3" t="str">
        <f t="shared" si="1"/>
        <v>CN</v>
      </c>
    </row>
    <row r="45" spans="1:11" ht="38.1" customHeight="1" outlineLevel="1" x14ac:dyDescent="0.25">
      <c r="A45" s="11">
        <v>17</v>
      </c>
      <c r="B45" s="17" t="s">
        <v>1466</v>
      </c>
      <c r="C45" s="17"/>
      <c r="D45" s="4" t="s">
        <v>1467</v>
      </c>
      <c r="E45" s="4" t="s">
        <v>1448</v>
      </c>
      <c r="F45" s="4" t="s">
        <v>68</v>
      </c>
      <c r="G45" s="31">
        <v>8000000</v>
      </c>
      <c r="H45" s="4" t="s">
        <v>1468</v>
      </c>
      <c r="I45" s="6">
        <v>42601</v>
      </c>
      <c r="J45" s="5"/>
      <c r="K45" s="3">
        <f t="shared" si="1"/>
        <v>0</v>
      </c>
    </row>
    <row r="46" spans="1:11" ht="38.1" customHeight="1" outlineLevel="1" x14ac:dyDescent="0.25">
      <c r="A46" s="11">
        <v>18</v>
      </c>
      <c r="B46" s="17" t="s">
        <v>1469</v>
      </c>
      <c r="C46" s="17" t="s">
        <v>1470</v>
      </c>
      <c r="D46" s="4" t="s">
        <v>101</v>
      </c>
      <c r="E46" s="4" t="s">
        <v>1448</v>
      </c>
      <c r="F46" s="4" t="s">
        <v>68</v>
      </c>
      <c r="G46" s="31">
        <v>8000000</v>
      </c>
      <c r="H46" s="4" t="s">
        <v>1471</v>
      </c>
      <c r="I46" s="6">
        <v>42621</v>
      </c>
      <c r="J46" s="5"/>
      <c r="K46" s="3" t="str">
        <f t="shared" si="1"/>
        <v>CN</v>
      </c>
    </row>
    <row r="47" spans="1:11" ht="38.1" customHeight="1" outlineLevel="1" x14ac:dyDescent="0.25">
      <c r="A47" s="11">
        <v>19</v>
      </c>
      <c r="B47" s="17" t="s">
        <v>1472</v>
      </c>
      <c r="C47" s="17" t="s">
        <v>408</v>
      </c>
      <c r="D47" s="4" t="s">
        <v>1467</v>
      </c>
      <c r="E47" s="4" t="s">
        <v>1473</v>
      </c>
      <c r="F47" s="4" t="s">
        <v>68</v>
      </c>
      <c r="G47" s="31">
        <v>6000000</v>
      </c>
      <c r="H47" s="4" t="s">
        <v>1474</v>
      </c>
      <c r="I47" s="6">
        <v>42682</v>
      </c>
      <c r="J47" s="5"/>
      <c r="K47" s="3">
        <f t="shared" si="1"/>
        <v>0</v>
      </c>
    </row>
    <row r="48" spans="1:11" ht="38.1" customHeight="1" outlineLevel="1" x14ac:dyDescent="0.25">
      <c r="A48" s="11">
        <v>20</v>
      </c>
      <c r="B48" s="17" t="s">
        <v>467</v>
      </c>
      <c r="C48" s="17" t="s">
        <v>1479</v>
      </c>
      <c r="D48" s="4" t="s">
        <v>101</v>
      </c>
      <c r="E48" s="4" t="s">
        <v>1448</v>
      </c>
      <c r="F48" s="4" t="s">
        <v>68</v>
      </c>
      <c r="G48" s="31">
        <v>4000000</v>
      </c>
      <c r="H48" s="4" t="s">
        <v>1480</v>
      </c>
      <c r="I48" s="6">
        <v>42684</v>
      </c>
      <c r="J48" s="5"/>
      <c r="K48" s="3" t="str">
        <f t="shared" si="1"/>
        <v>CN</v>
      </c>
    </row>
    <row r="49" spans="1:12" ht="38.1" customHeight="1" outlineLevel="1" x14ac:dyDescent="0.25">
      <c r="A49" s="11">
        <v>21</v>
      </c>
      <c r="B49" s="20" t="s">
        <v>161</v>
      </c>
      <c r="C49" s="20" t="s">
        <v>162</v>
      </c>
      <c r="D49" s="10" t="s">
        <v>163</v>
      </c>
      <c r="E49" s="10" t="s">
        <v>164</v>
      </c>
      <c r="F49" s="4" t="s">
        <v>68</v>
      </c>
      <c r="G49" s="33">
        <v>28000000</v>
      </c>
      <c r="H49" s="10" t="s">
        <v>165</v>
      </c>
      <c r="I49" s="12">
        <v>42704</v>
      </c>
      <c r="J49" s="11"/>
      <c r="K49" s="3">
        <f t="shared" si="1"/>
        <v>0</v>
      </c>
    </row>
    <row r="50" spans="1:12" ht="31.5" outlineLevel="1" x14ac:dyDescent="0.25">
      <c r="A50" s="11">
        <v>22</v>
      </c>
      <c r="B50" s="20" t="s">
        <v>166</v>
      </c>
      <c r="C50" s="20" t="s">
        <v>167</v>
      </c>
      <c r="D50" s="10" t="s">
        <v>168</v>
      </c>
      <c r="E50" s="4" t="s">
        <v>116</v>
      </c>
      <c r="F50" s="4" t="s">
        <v>68</v>
      </c>
      <c r="G50" s="33">
        <v>20000000</v>
      </c>
      <c r="H50" s="10" t="s">
        <v>169</v>
      </c>
      <c r="I50" s="12">
        <v>42706</v>
      </c>
      <c r="J50" s="11"/>
      <c r="K50" s="3">
        <f t="shared" si="1"/>
        <v>0</v>
      </c>
    </row>
    <row r="51" spans="1:12" ht="31.5" outlineLevel="1" x14ac:dyDescent="0.25">
      <c r="A51" s="11">
        <v>23</v>
      </c>
      <c r="B51" s="20" t="s">
        <v>170</v>
      </c>
      <c r="C51" s="20" t="s">
        <v>167</v>
      </c>
      <c r="D51" s="10" t="s">
        <v>168</v>
      </c>
      <c r="E51" s="4" t="s">
        <v>116</v>
      </c>
      <c r="F51" s="4" t="s">
        <v>68</v>
      </c>
      <c r="G51" s="33">
        <v>20000000</v>
      </c>
      <c r="H51" s="10" t="s">
        <v>171</v>
      </c>
      <c r="I51" s="12">
        <v>42706</v>
      </c>
      <c r="J51" s="11"/>
      <c r="K51" s="3">
        <f t="shared" si="1"/>
        <v>0</v>
      </c>
    </row>
    <row r="52" spans="1:12" ht="21" customHeight="1" x14ac:dyDescent="0.25">
      <c r="C52" s="3"/>
      <c r="G52" s="3"/>
      <c r="I52" s="147"/>
      <c r="K52" s="21"/>
      <c r="L52" s="21"/>
    </row>
    <row r="53" spans="1:12" ht="21" customHeight="1" x14ac:dyDescent="0.25">
      <c r="B53" s="206" t="s">
        <v>4060</v>
      </c>
      <c r="C53" s="3"/>
      <c r="G53" s="3"/>
      <c r="I53" s="147"/>
      <c r="K53" s="21"/>
      <c r="L53" s="21"/>
    </row>
  </sheetData>
  <autoFilter ref="A4:K51"/>
  <mergeCells count="2">
    <mergeCell ref="A1:J1"/>
    <mergeCell ref="A2:J2"/>
  </mergeCells>
  <printOptions horizontalCentered="1"/>
  <pageMargins left="0.39370078740157483" right="0.39370078740157483" top="0.39370078740157483" bottom="0.39370078740157483" header="0.31496062992125984" footer="0.11811023622047245"/>
  <pageSetup paperSize="9" scale="78" fitToHeight="100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K20"/>
  <sheetViews>
    <sheetView view="pageBreakPreview" zoomScale="70" zoomScaleNormal="70" zoomScaleSheetLayoutView="70" workbookViewId="0">
      <selection activeCell="C20" sqref="C20:J20"/>
    </sheetView>
  </sheetViews>
  <sheetFormatPr defaultRowHeight="34.5" customHeight="1" outlineLevelRow="1" x14ac:dyDescent="0.25"/>
  <cols>
    <col min="1" max="1" width="9.85546875" style="3" customWidth="1"/>
    <col min="2" max="2" width="20.7109375" style="3" customWidth="1"/>
    <col min="3" max="10" width="15.7109375" style="3" customWidth="1"/>
    <col min="11" max="11" width="19.140625" style="153" customWidth="1"/>
    <col min="12" max="13" width="44.7109375" style="153" customWidth="1"/>
    <col min="14" max="16384" width="9.140625" style="153"/>
  </cols>
  <sheetData>
    <row r="1" spans="1:11" ht="34.5" customHeight="1" x14ac:dyDescent="0.25">
      <c r="A1" s="841" t="s">
        <v>1635</v>
      </c>
      <c r="B1" s="841"/>
      <c r="C1" s="841"/>
      <c r="D1" s="841"/>
      <c r="E1" s="841"/>
      <c r="F1" s="841"/>
      <c r="G1" s="841"/>
      <c r="H1" s="841"/>
      <c r="I1" s="841"/>
      <c r="J1" s="841"/>
    </row>
    <row r="2" spans="1:11" ht="12.75" customHeight="1" x14ac:dyDescent="0.25"/>
    <row r="3" spans="1:11" s="9" customFormat="1" ht="46.5" customHeight="1" x14ac:dyDescent="0.25">
      <c r="A3" s="154" t="s">
        <v>6</v>
      </c>
      <c r="B3" s="154" t="s">
        <v>16</v>
      </c>
      <c r="C3" s="154" t="s">
        <v>285</v>
      </c>
      <c r="D3" s="317" t="s">
        <v>1638</v>
      </c>
      <c r="E3" s="317" t="s">
        <v>1639</v>
      </c>
      <c r="F3" s="317" t="s">
        <v>1640</v>
      </c>
      <c r="G3" s="317" t="s">
        <v>1644</v>
      </c>
      <c r="H3" s="317" t="s">
        <v>1643</v>
      </c>
      <c r="I3" s="317" t="s">
        <v>1642</v>
      </c>
      <c r="J3" s="317" t="s">
        <v>1641</v>
      </c>
    </row>
    <row r="4" spans="1:11" s="38" customFormat="1" ht="36.75" customHeight="1" outlineLevel="1" x14ac:dyDescent="0.25">
      <c r="A4" s="318"/>
      <c r="B4" s="321" t="s">
        <v>1636</v>
      </c>
      <c r="C4" s="322">
        <f>SUM(C5:C18)</f>
        <v>167</v>
      </c>
      <c r="D4" s="322">
        <f t="shared" ref="D4:J4" si="0">SUM(D5:D18)</f>
        <v>115</v>
      </c>
      <c r="E4" s="322">
        <f t="shared" si="0"/>
        <v>30</v>
      </c>
      <c r="F4" s="322">
        <f t="shared" si="0"/>
        <v>3</v>
      </c>
      <c r="G4" s="322">
        <f t="shared" si="0"/>
        <v>7</v>
      </c>
      <c r="H4" s="322">
        <f t="shared" si="0"/>
        <v>2</v>
      </c>
      <c r="I4" s="322">
        <f t="shared" si="0"/>
        <v>3</v>
      </c>
      <c r="J4" s="322">
        <f t="shared" si="0"/>
        <v>7</v>
      </c>
    </row>
    <row r="5" spans="1:11" ht="32.25" customHeight="1" outlineLevel="1" x14ac:dyDescent="0.25">
      <c r="A5" s="319">
        <v>1</v>
      </c>
      <c r="B5" s="323" t="s">
        <v>41</v>
      </c>
      <c r="C5" s="324">
        <f>SUM(D5:J5)</f>
        <v>41</v>
      </c>
      <c r="D5" s="320">
        <v>35</v>
      </c>
      <c r="E5" s="320">
        <v>3</v>
      </c>
      <c r="F5" s="320" t="s">
        <v>1487</v>
      </c>
      <c r="G5" s="320" t="s">
        <v>1487</v>
      </c>
      <c r="H5" s="320" t="s">
        <v>1487</v>
      </c>
      <c r="I5" s="320" t="s">
        <v>1487</v>
      </c>
      <c r="J5" s="320">
        <v>3</v>
      </c>
    </row>
    <row r="6" spans="1:11" ht="32.25" customHeight="1" outlineLevel="1" x14ac:dyDescent="0.25">
      <c r="A6" s="319">
        <v>2</v>
      </c>
      <c r="B6" s="323" t="s">
        <v>50</v>
      </c>
      <c r="C6" s="324">
        <f t="shared" ref="C6:C18" si="1">SUM(D6:J6)</f>
        <v>11</v>
      </c>
      <c r="D6" s="320">
        <v>7</v>
      </c>
      <c r="E6" s="320">
        <v>2</v>
      </c>
      <c r="F6" s="320" t="s">
        <v>1487</v>
      </c>
      <c r="G6" s="320">
        <v>1</v>
      </c>
      <c r="H6" s="320" t="s">
        <v>1487</v>
      </c>
      <c r="I6" s="320">
        <v>1</v>
      </c>
      <c r="J6" s="320"/>
    </row>
    <row r="7" spans="1:11" ht="32.25" customHeight="1" outlineLevel="1" x14ac:dyDescent="0.25">
      <c r="A7" s="319">
        <v>3</v>
      </c>
      <c r="B7" s="323" t="s">
        <v>49</v>
      </c>
      <c r="C7" s="324">
        <f t="shared" si="1"/>
        <v>16</v>
      </c>
      <c r="D7" s="320">
        <v>8</v>
      </c>
      <c r="E7" s="320">
        <v>2</v>
      </c>
      <c r="F7" s="320">
        <v>2</v>
      </c>
      <c r="G7" s="320">
        <v>1</v>
      </c>
      <c r="H7" s="320" t="s">
        <v>1487</v>
      </c>
      <c r="I7" s="320">
        <v>1</v>
      </c>
      <c r="J7" s="320">
        <v>2</v>
      </c>
    </row>
    <row r="8" spans="1:11" ht="32.25" customHeight="1" outlineLevel="1" x14ac:dyDescent="0.25">
      <c r="A8" s="319">
        <v>4</v>
      </c>
      <c r="B8" s="323" t="s">
        <v>29</v>
      </c>
      <c r="C8" s="324">
        <f t="shared" si="1"/>
        <v>5</v>
      </c>
      <c r="D8" s="320">
        <v>4</v>
      </c>
      <c r="E8" s="320">
        <v>1</v>
      </c>
      <c r="F8" s="320" t="s">
        <v>1487</v>
      </c>
      <c r="G8" s="320" t="s">
        <v>1487</v>
      </c>
      <c r="H8" s="320" t="s">
        <v>1487</v>
      </c>
      <c r="I8" s="320" t="s">
        <v>1487</v>
      </c>
      <c r="J8" s="320" t="s">
        <v>1487</v>
      </c>
    </row>
    <row r="9" spans="1:11" ht="32.25" customHeight="1" outlineLevel="1" x14ac:dyDescent="0.25">
      <c r="A9" s="319">
        <v>5</v>
      </c>
      <c r="B9" s="323" t="s">
        <v>38</v>
      </c>
      <c r="C9" s="324">
        <f t="shared" si="1"/>
        <v>17</v>
      </c>
      <c r="D9" s="320">
        <v>10</v>
      </c>
      <c r="E9" s="320">
        <v>3</v>
      </c>
      <c r="F9" s="320" t="s">
        <v>1487</v>
      </c>
      <c r="G9" s="320">
        <v>1</v>
      </c>
      <c r="H9" s="320">
        <v>1</v>
      </c>
      <c r="I9" s="320">
        <v>1</v>
      </c>
      <c r="J9" s="320">
        <v>1</v>
      </c>
    </row>
    <row r="10" spans="1:11" ht="32.25" customHeight="1" outlineLevel="1" x14ac:dyDescent="0.25">
      <c r="A10" s="319">
        <v>6</v>
      </c>
      <c r="B10" s="323" t="s">
        <v>37</v>
      </c>
      <c r="C10" s="324">
        <f t="shared" si="1"/>
        <v>7</v>
      </c>
      <c r="D10" s="320">
        <v>6</v>
      </c>
      <c r="E10" s="320">
        <v>1</v>
      </c>
      <c r="F10" s="320" t="s">
        <v>1487</v>
      </c>
      <c r="G10" s="320" t="s">
        <v>1487</v>
      </c>
      <c r="H10" s="320" t="s">
        <v>1487</v>
      </c>
      <c r="I10" s="320" t="s">
        <v>1487</v>
      </c>
      <c r="J10" s="320" t="s">
        <v>1487</v>
      </c>
    </row>
    <row r="11" spans="1:11" ht="32.25" customHeight="1" outlineLevel="1" x14ac:dyDescent="0.25">
      <c r="A11" s="319">
        <v>7</v>
      </c>
      <c r="B11" s="323" t="s">
        <v>36</v>
      </c>
      <c r="C11" s="324">
        <f t="shared" si="1"/>
        <v>7</v>
      </c>
      <c r="D11" s="320">
        <v>4</v>
      </c>
      <c r="E11" s="320">
        <v>3</v>
      </c>
      <c r="F11" s="320" t="s">
        <v>1487</v>
      </c>
      <c r="G11" s="320" t="s">
        <v>1487</v>
      </c>
      <c r="H11" s="320" t="s">
        <v>1487</v>
      </c>
      <c r="I11" s="320" t="s">
        <v>1487</v>
      </c>
      <c r="J11" s="320" t="s">
        <v>1487</v>
      </c>
    </row>
    <row r="12" spans="1:11" ht="32.25" customHeight="1" outlineLevel="1" x14ac:dyDescent="0.25">
      <c r="A12" s="319">
        <v>8</v>
      </c>
      <c r="B12" s="323" t="s">
        <v>35</v>
      </c>
      <c r="C12" s="324">
        <f t="shared" si="1"/>
        <v>4</v>
      </c>
      <c r="D12" s="320">
        <v>4</v>
      </c>
      <c r="E12" s="320" t="s">
        <v>1487</v>
      </c>
      <c r="F12" s="320" t="s">
        <v>1487</v>
      </c>
      <c r="G12" s="320" t="s">
        <v>1487</v>
      </c>
      <c r="H12" s="320" t="s">
        <v>1487</v>
      </c>
      <c r="I12" s="320" t="s">
        <v>1487</v>
      </c>
      <c r="J12" s="320" t="s">
        <v>1487</v>
      </c>
      <c r="K12" s="153" t="s">
        <v>1645</v>
      </c>
    </row>
    <row r="13" spans="1:11" ht="32.25" customHeight="1" outlineLevel="1" x14ac:dyDescent="0.25">
      <c r="A13" s="319">
        <v>9</v>
      </c>
      <c r="B13" s="323" t="s">
        <v>34</v>
      </c>
      <c r="C13" s="324">
        <f t="shared" si="1"/>
        <v>8</v>
      </c>
      <c r="D13" s="320">
        <v>2</v>
      </c>
      <c r="E13" s="320">
        <v>5</v>
      </c>
      <c r="F13" s="320" t="s">
        <v>1487</v>
      </c>
      <c r="G13" s="320">
        <v>1</v>
      </c>
      <c r="H13" s="320" t="s">
        <v>1487</v>
      </c>
      <c r="I13" s="320" t="s">
        <v>1487</v>
      </c>
      <c r="J13" s="320" t="s">
        <v>1487</v>
      </c>
    </row>
    <row r="14" spans="1:11" ht="32.25" customHeight="1" outlineLevel="1" x14ac:dyDescent="0.25">
      <c r="A14" s="319">
        <v>10</v>
      </c>
      <c r="B14" s="323" t="s">
        <v>33</v>
      </c>
      <c r="C14" s="324">
        <f t="shared" si="1"/>
        <v>10</v>
      </c>
      <c r="D14" s="320">
        <v>6</v>
      </c>
      <c r="E14" s="320">
        <v>3</v>
      </c>
      <c r="F14" s="320" t="s">
        <v>1487</v>
      </c>
      <c r="G14" s="320">
        <v>1</v>
      </c>
      <c r="H14" s="320" t="s">
        <v>1487</v>
      </c>
      <c r="I14" s="320" t="s">
        <v>1487</v>
      </c>
      <c r="J14" s="320" t="s">
        <v>1487</v>
      </c>
    </row>
    <row r="15" spans="1:11" ht="32.25" customHeight="1" outlineLevel="1" x14ac:dyDescent="0.25">
      <c r="A15" s="319">
        <v>11</v>
      </c>
      <c r="B15" s="323" t="s">
        <v>32</v>
      </c>
      <c r="C15" s="324">
        <f t="shared" si="1"/>
        <v>5</v>
      </c>
      <c r="D15" s="320">
        <v>3</v>
      </c>
      <c r="E15" s="320">
        <v>1</v>
      </c>
      <c r="F15" s="320" t="s">
        <v>1487</v>
      </c>
      <c r="G15" s="320">
        <v>1</v>
      </c>
      <c r="H15" s="320" t="s">
        <v>1487</v>
      </c>
      <c r="I15" s="320" t="s">
        <v>1487</v>
      </c>
      <c r="J15" s="320" t="s">
        <v>1487</v>
      </c>
    </row>
    <row r="16" spans="1:11" ht="32.25" customHeight="1" outlineLevel="1" x14ac:dyDescent="0.25">
      <c r="A16" s="319">
        <v>12</v>
      </c>
      <c r="B16" s="323" t="s">
        <v>31</v>
      </c>
      <c r="C16" s="324">
        <f t="shared" si="1"/>
        <v>16</v>
      </c>
      <c r="D16" s="320">
        <v>8</v>
      </c>
      <c r="E16" s="320">
        <v>4</v>
      </c>
      <c r="F16" s="320">
        <v>1</v>
      </c>
      <c r="G16" s="320">
        <v>1</v>
      </c>
      <c r="H16" s="320">
        <v>1</v>
      </c>
      <c r="I16" s="320" t="s">
        <v>1487</v>
      </c>
      <c r="J16" s="320">
        <v>1</v>
      </c>
    </row>
    <row r="17" spans="1:10" ht="32.25" customHeight="1" outlineLevel="1" x14ac:dyDescent="0.25">
      <c r="A17" s="319">
        <v>13</v>
      </c>
      <c r="B17" s="323" t="s">
        <v>30</v>
      </c>
      <c r="C17" s="324">
        <f t="shared" si="1"/>
        <v>6</v>
      </c>
      <c r="D17" s="320">
        <v>4</v>
      </c>
      <c r="E17" s="320">
        <v>2</v>
      </c>
      <c r="F17" s="320"/>
      <c r="G17" s="320"/>
      <c r="H17" s="320"/>
      <c r="I17" s="320"/>
      <c r="J17" s="320"/>
    </row>
    <row r="18" spans="1:10" ht="32.25" customHeight="1" outlineLevel="1" x14ac:dyDescent="0.25">
      <c r="A18" s="319">
        <v>14</v>
      </c>
      <c r="B18" s="323" t="s">
        <v>1637</v>
      </c>
      <c r="C18" s="324">
        <f t="shared" si="1"/>
        <v>14</v>
      </c>
      <c r="D18" s="320">
        <v>14</v>
      </c>
      <c r="E18" s="320" t="s">
        <v>1487</v>
      </c>
      <c r="F18" s="320" t="s">
        <v>1487</v>
      </c>
      <c r="G18" s="320" t="s">
        <v>1487</v>
      </c>
      <c r="H18" s="320" t="s">
        <v>1487</v>
      </c>
      <c r="I18" s="320" t="s">
        <v>1487</v>
      </c>
      <c r="J18" s="320" t="s">
        <v>1487</v>
      </c>
    </row>
    <row r="20" spans="1:10" ht="34.5" customHeight="1" x14ac:dyDescent="0.25">
      <c r="C20" s="3" t="str">
        <f>C4&amp;C3</f>
        <v>167Tổng cộng</v>
      </c>
      <c r="D20" s="3" t="str">
        <f t="shared" ref="D20:J20" si="2">D4&amp;D3</f>
        <v>115Dự án sử dụng đất</v>
      </c>
      <c r="E20" s="3" t="str">
        <f t="shared" si="2"/>
        <v>30Cơ sở chăn nuôi tập trung</v>
      </c>
      <c r="F20" s="3" t="str">
        <f t="shared" si="2"/>
        <v>3Cơ sở chăn nuôi nông hộ</v>
      </c>
      <c r="G20" s="3" t="str">
        <f t="shared" si="2"/>
        <v>7Nhà máy/Bãi chôn lấp chất thải rắn</v>
      </c>
      <c r="H20" s="3" t="str">
        <f t="shared" si="2"/>
        <v>2Lò đốt chất thải rắn</v>
      </c>
      <c r="I20" s="3" t="str">
        <f t="shared" si="2"/>
        <v>3Công ty /HTX /Tổ đội VSMT</v>
      </c>
      <c r="J20" s="3" t="str">
        <f t="shared" si="2"/>
        <v>7Điểm trung chuyển rác</v>
      </c>
    </row>
  </sheetData>
  <autoFilter ref="A3:K3"/>
  <mergeCells count="1">
    <mergeCell ref="A1:J1"/>
  </mergeCells>
  <printOptions horizontalCentered="1"/>
  <pageMargins left="0.39370078740157483" right="0.39370078740157483" top="0.39370078740157483" bottom="0.39370078740157483" header="0.31496062992125984" footer="0.31496062992125984"/>
  <pageSetup paperSize="9" scale="88"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Q51"/>
  <sheetViews>
    <sheetView view="pageBreakPreview" zoomScale="70" zoomScaleSheetLayoutView="70" workbookViewId="0">
      <pane xSplit="5" ySplit="6" topLeftCell="F7" activePane="bottomRight" state="frozen"/>
      <selection activeCell="J10" sqref="J10"/>
      <selection pane="topRight" activeCell="J10" sqref="J10"/>
      <selection pane="bottomLeft" activeCell="J10" sqref="J10"/>
      <selection pane="bottomRight" activeCell="J10" sqref="J10"/>
    </sheetView>
  </sheetViews>
  <sheetFormatPr defaultRowHeight="15.75" outlineLevelRow="1" x14ac:dyDescent="0.25"/>
  <cols>
    <col min="1" max="1" width="4.140625" style="451" customWidth="1"/>
    <col min="2" max="2" width="39.5703125" style="451" customWidth="1"/>
    <col min="3" max="3" width="13.28515625" style="451" customWidth="1"/>
    <col min="4" max="4" width="0" style="451" hidden="1" customWidth="1"/>
    <col min="5" max="5" width="13.28515625" style="451" customWidth="1"/>
    <col min="6" max="6" width="46.7109375" style="451" customWidth="1"/>
    <col min="7" max="7" width="7" style="451" customWidth="1"/>
    <col min="8" max="8" width="12.7109375" style="451" customWidth="1"/>
    <col min="9" max="9" width="10.140625" style="451" customWidth="1"/>
    <col min="10" max="10" width="7.5703125" style="451" customWidth="1"/>
    <col min="11" max="11" width="7.7109375" style="451" customWidth="1"/>
    <col min="12" max="12" width="12" style="451" customWidth="1"/>
    <col min="13" max="13" width="18.140625" style="451" customWidth="1"/>
    <col min="14" max="14" width="12.85546875" style="451" customWidth="1"/>
    <col min="15" max="16" width="0" style="451" hidden="1" customWidth="1"/>
    <col min="17" max="17" width="11" style="451" customWidth="1"/>
    <col min="18" max="16384" width="9.140625" style="451"/>
  </cols>
  <sheetData>
    <row r="1" spans="1:17" x14ac:dyDescent="0.25">
      <c r="A1" s="860" t="s">
        <v>1996</v>
      </c>
      <c r="B1" s="860"/>
      <c r="C1" s="860"/>
      <c r="D1" s="860"/>
      <c r="E1" s="860"/>
      <c r="F1" s="860"/>
      <c r="G1" s="860"/>
      <c r="H1" s="860"/>
      <c r="I1" s="860"/>
      <c r="J1" s="860"/>
      <c r="K1" s="860"/>
      <c r="L1" s="860"/>
      <c r="M1" s="860"/>
      <c r="N1" s="861"/>
      <c r="O1" s="860"/>
      <c r="P1" s="860"/>
      <c r="Q1" s="860"/>
    </row>
    <row r="2" spans="1:17" x14ac:dyDescent="0.25">
      <c r="A2" s="862" t="s">
        <v>4059</v>
      </c>
      <c r="B2" s="862"/>
      <c r="C2" s="862"/>
      <c r="D2" s="862"/>
      <c r="E2" s="862"/>
      <c r="F2" s="862"/>
      <c r="G2" s="862"/>
      <c r="H2" s="862"/>
      <c r="I2" s="862"/>
      <c r="J2" s="862"/>
      <c r="K2" s="862"/>
      <c r="L2" s="862"/>
      <c r="M2" s="862"/>
      <c r="N2" s="862"/>
      <c r="O2" s="862"/>
      <c r="P2" s="862"/>
      <c r="Q2" s="862"/>
    </row>
    <row r="3" spans="1:17" ht="15.75" customHeight="1" x14ac:dyDescent="0.25">
      <c r="A3" s="863"/>
      <c r="B3" s="863"/>
      <c r="C3" s="863"/>
      <c r="D3" s="863"/>
      <c r="E3" s="863"/>
      <c r="F3" s="863"/>
      <c r="G3" s="863"/>
      <c r="H3" s="863"/>
      <c r="I3" s="863"/>
      <c r="J3" s="863"/>
      <c r="K3" s="863"/>
      <c r="L3" s="863"/>
      <c r="M3" s="863"/>
      <c r="N3" s="863"/>
      <c r="O3" s="863"/>
      <c r="P3" s="863"/>
      <c r="Q3" s="863"/>
    </row>
    <row r="4" spans="1:17" s="784" customFormat="1" x14ac:dyDescent="0.25">
      <c r="A4" s="859" t="s">
        <v>6</v>
      </c>
      <c r="B4" s="864" t="s">
        <v>1965</v>
      </c>
      <c r="C4" s="859" t="s">
        <v>1410</v>
      </c>
      <c r="D4" s="859"/>
      <c r="E4" s="858" t="s">
        <v>172</v>
      </c>
      <c r="F4" s="864" t="s">
        <v>1963</v>
      </c>
      <c r="G4" s="866" t="s">
        <v>1962</v>
      </c>
      <c r="H4" s="857" t="s">
        <v>1995</v>
      </c>
      <c r="I4" s="858" t="s">
        <v>1960</v>
      </c>
      <c r="J4" s="858"/>
      <c r="K4" s="858"/>
      <c r="L4" s="858"/>
      <c r="M4" s="859" t="s">
        <v>1994</v>
      </c>
      <c r="N4" s="857"/>
      <c r="O4" s="859" t="s">
        <v>1993</v>
      </c>
      <c r="P4" s="859"/>
      <c r="Q4" s="859" t="s">
        <v>7</v>
      </c>
    </row>
    <row r="5" spans="1:17" s="784" customFormat="1" ht="63" x14ac:dyDescent="0.25">
      <c r="A5" s="859"/>
      <c r="B5" s="865"/>
      <c r="C5" s="859"/>
      <c r="D5" s="859"/>
      <c r="E5" s="858"/>
      <c r="F5" s="865"/>
      <c r="G5" s="866"/>
      <c r="H5" s="857"/>
      <c r="I5" s="771" t="s">
        <v>1958</v>
      </c>
      <c r="J5" s="771" t="s">
        <v>1957</v>
      </c>
      <c r="K5" s="771" t="s">
        <v>1956</v>
      </c>
      <c r="L5" s="771" t="s">
        <v>1955</v>
      </c>
      <c r="M5" s="772" t="s">
        <v>1954</v>
      </c>
      <c r="N5" s="773" t="s">
        <v>1953</v>
      </c>
      <c r="O5" s="770" t="s">
        <v>1992</v>
      </c>
      <c r="P5" s="773" t="s">
        <v>1953</v>
      </c>
      <c r="Q5" s="859"/>
    </row>
    <row r="6" spans="1:17" s="734" customFormat="1" ht="36" customHeight="1" x14ac:dyDescent="0.25">
      <c r="A6" s="620">
        <f>SUM(A20,A18,A16,A12,A10,)</f>
        <v>9</v>
      </c>
      <c r="B6" s="620" t="s">
        <v>285</v>
      </c>
      <c r="C6" s="620"/>
      <c r="D6" s="620"/>
      <c r="E6" s="621">
        <f>+SUM(E7,E11,E13,E17,E19,)</f>
        <v>465724.7</v>
      </c>
      <c r="F6" s="622"/>
      <c r="G6" s="621"/>
      <c r="H6" s="621"/>
      <c r="I6" s="621">
        <f>+SUM(I7,I11,I13,I17,I19,)</f>
        <v>0</v>
      </c>
      <c r="J6" s="621">
        <f>+SUM(J7,J11,J13,J17,J19,)</f>
        <v>0</v>
      </c>
      <c r="K6" s="621">
        <f>+SUM(K7,K11,K13,K17,K19,)</f>
        <v>0</v>
      </c>
      <c r="L6" s="621">
        <f>+SUM(L7,L11,L13,L17,L19,)</f>
        <v>465724.7</v>
      </c>
      <c r="M6" s="623"/>
      <c r="N6" s="624"/>
      <c r="O6" s="625"/>
      <c r="P6" s="626"/>
      <c r="Q6" s="620"/>
    </row>
    <row r="7" spans="1:17" s="734" customFormat="1" ht="36" customHeight="1" x14ac:dyDescent="0.25">
      <c r="A7" s="627" t="s">
        <v>2</v>
      </c>
      <c r="B7" s="628" t="s">
        <v>41</v>
      </c>
      <c r="C7" s="629"/>
      <c r="D7" s="627"/>
      <c r="E7" s="630">
        <f>+SUM(E8:E10)</f>
        <v>133837</v>
      </c>
      <c r="F7" s="631"/>
      <c r="G7" s="629"/>
      <c r="H7" s="632"/>
      <c r="I7" s="630">
        <f>+SUM(I8:I10)</f>
        <v>0</v>
      </c>
      <c r="J7" s="630">
        <f>+SUM(J8:J10)</f>
        <v>0</v>
      </c>
      <c r="K7" s="630">
        <f>+SUM(K8:K10)</f>
        <v>0</v>
      </c>
      <c r="L7" s="630">
        <f>+SUM(L8:L10)</f>
        <v>133837</v>
      </c>
      <c r="M7" s="633"/>
      <c r="N7" s="629"/>
      <c r="O7" s="629"/>
      <c r="P7" s="629"/>
      <c r="Q7" s="627"/>
    </row>
    <row r="8" spans="1:17" s="452" customFormat="1" ht="36" customHeight="1" outlineLevel="1" x14ac:dyDescent="0.25">
      <c r="A8" s="454">
        <v>1</v>
      </c>
      <c r="B8" s="459" t="s">
        <v>1952</v>
      </c>
      <c r="C8" s="454" t="s">
        <v>1951</v>
      </c>
      <c r="D8" s="454" t="s">
        <v>1930</v>
      </c>
      <c r="E8" s="456">
        <v>24157</v>
      </c>
      <c r="F8" s="458" t="s">
        <v>1991</v>
      </c>
      <c r="G8" s="457">
        <v>2015</v>
      </c>
      <c r="H8" s="455">
        <v>60479</v>
      </c>
      <c r="I8" s="456"/>
      <c r="J8" s="456"/>
      <c r="K8" s="456"/>
      <c r="L8" s="456">
        <f>+E8-I8</f>
        <v>24157</v>
      </c>
      <c r="M8" s="454" t="s">
        <v>1949</v>
      </c>
      <c r="N8" s="455">
        <v>42216</v>
      </c>
      <c r="O8" s="454"/>
      <c r="P8" s="454"/>
      <c r="Q8" s="454"/>
    </row>
    <row r="9" spans="1:17" s="452" customFormat="1" ht="92.25" customHeight="1" outlineLevel="1" x14ac:dyDescent="0.25">
      <c r="A9" s="454">
        <v>2</v>
      </c>
      <c r="B9" s="459" t="s">
        <v>1990</v>
      </c>
      <c r="C9" s="454" t="s">
        <v>1985</v>
      </c>
      <c r="D9" s="454" t="s">
        <v>1930</v>
      </c>
      <c r="E9" s="456">
        <v>24570</v>
      </c>
      <c r="F9" s="458" t="s">
        <v>1989</v>
      </c>
      <c r="G9" s="457">
        <v>2015</v>
      </c>
      <c r="H9" s="455" t="s">
        <v>1988</v>
      </c>
      <c r="I9" s="456"/>
      <c r="J9" s="456"/>
      <c r="K9" s="456"/>
      <c r="L9" s="456">
        <f>+E9-I9</f>
        <v>24570</v>
      </c>
      <c r="M9" s="454" t="s">
        <v>1987</v>
      </c>
      <c r="N9" s="455">
        <v>42312</v>
      </c>
      <c r="O9" s="454"/>
      <c r="P9" s="454"/>
      <c r="Q9" s="454"/>
    </row>
    <row r="10" spans="1:17" s="452" customFormat="1" ht="92.25" customHeight="1" outlineLevel="1" x14ac:dyDescent="0.25">
      <c r="A10" s="454">
        <v>3</v>
      </c>
      <c r="B10" s="459" t="s">
        <v>1986</v>
      </c>
      <c r="C10" s="454" t="s">
        <v>1985</v>
      </c>
      <c r="D10" s="454" t="s">
        <v>1930</v>
      </c>
      <c r="E10" s="456">
        <v>85110</v>
      </c>
      <c r="F10" s="458" t="s">
        <v>1984</v>
      </c>
      <c r="G10" s="457">
        <v>2016</v>
      </c>
      <c r="H10" s="455"/>
      <c r="I10" s="456"/>
      <c r="J10" s="456"/>
      <c r="K10" s="456"/>
      <c r="L10" s="456">
        <f>+E10-I10</f>
        <v>85110</v>
      </c>
      <c r="M10" s="454" t="s">
        <v>1983</v>
      </c>
      <c r="N10" s="455">
        <v>42429</v>
      </c>
      <c r="O10" s="454"/>
      <c r="P10" s="454"/>
      <c r="Q10" s="454"/>
    </row>
    <row r="11" spans="1:17" s="734" customFormat="1" ht="36" customHeight="1" x14ac:dyDescent="0.25">
      <c r="A11" s="634" t="s">
        <v>3</v>
      </c>
      <c r="B11" s="635" t="s">
        <v>50</v>
      </c>
      <c r="C11" s="634"/>
      <c r="D11" s="634"/>
      <c r="E11" s="636">
        <f>+SUM(E12:E12)</f>
        <v>8888</v>
      </c>
      <c r="F11" s="637"/>
      <c r="G11" s="636"/>
      <c r="H11" s="638"/>
      <c r="I11" s="636">
        <f>+SUM(I12:I12)</f>
        <v>0</v>
      </c>
      <c r="J11" s="636">
        <f>+SUM(J12:J12)</f>
        <v>0</v>
      </c>
      <c r="K11" s="636">
        <f>+SUM(K12:K12)</f>
        <v>0</v>
      </c>
      <c r="L11" s="636">
        <f>+SUM(L12:L12)</f>
        <v>8888</v>
      </c>
      <c r="M11" s="634"/>
      <c r="N11" s="638"/>
      <c r="O11" s="634"/>
      <c r="P11" s="639"/>
      <c r="Q11" s="640"/>
    </row>
    <row r="12" spans="1:17" s="452" customFormat="1" ht="36" customHeight="1" outlineLevel="1" x14ac:dyDescent="0.25">
      <c r="A12" s="454">
        <v>1</v>
      </c>
      <c r="B12" s="459" t="s">
        <v>1982</v>
      </c>
      <c r="C12" s="454" t="s">
        <v>1923</v>
      </c>
      <c r="D12" s="454" t="s">
        <v>1915</v>
      </c>
      <c r="E12" s="456">
        <v>8888</v>
      </c>
      <c r="F12" s="458" t="s">
        <v>1981</v>
      </c>
      <c r="G12" s="457">
        <v>2014</v>
      </c>
      <c r="H12" s="455">
        <v>60248</v>
      </c>
      <c r="I12" s="456"/>
      <c r="J12" s="456"/>
      <c r="K12" s="456"/>
      <c r="L12" s="456">
        <f>+E12-I12</f>
        <v>8888</v>
      </c>
      <c r="M12" s="454" t="s">
        <v>1980</v>
      </c>
      <c r="N12" s="455">
        <v>41985</v>
      </c>
      <c r="O12" s="454"/>
      <c r="P12" s="454"/>
      <c r="Q12" s="454"/>
    </row>
    <row r="13" spans="1:17" s="734" customFormat="1" ht="36" customHeight="1" x14ac:dyDescent="0.25">
      <c r="A13" s="634" t="s">
        <v>4</v>
      </c>
      <c r="B13" s="635" t="s">
        <v>49</v>
      </c>
      <c r="C13" s="634"/>
      <c r="D13" s="634"/>
      <c r="E13" s="636">
        <f>+SUM(E14:E16)</f>
        <v>6897</v>
      </c>
      <c r="F13" s="637"/>
      <c r="G13" s="636"/>
      <c r="H13" s="638"/>
      <c r="I13" s="636">
        <f>+SUM(I14:I16)</f>
        <v>0</v>
      </c>
      <c r="J13" s="636">
        <f>+SUM(J14:J16)</f>
        <v>0</v>
      </c>
      <c r="K13" s="636">
        <f>+SUM(K14:K16)</f>
        <v>0</v>
      </c>
      <c r="L13" s="636">
        <f>+SUM(L14:L16)</f>
        <v>6897</v>
      </c>
      <c r="M13" s="634"/>
      <c r="N13" s="638"/>
      <c r="O13" s="634"/>
      <c r="P13" s="639"/>
      <c r="Q13" s="640"/>
    </row>
    <row r="14" spans="1:17" s="452" customFormat="1" ht="36" customHeight="1" outlineLevel="1" x14ac:dyDescent="0.25">
      <c r="A14" s="454">
        <v>1</v>
      </c>
      <c r="B14" s="459" t="s">
        <v>1976</v>
      </c>
      <c r="C14" s="454" t="s">
        <v>1172</v>
      </c>
      <c r="D14" s="454" t="s">
        <v>1975</v>
      </c>
      <c r="E14" s="456">
        <v>3181</v>
      </c>
      <c r="F14" s="458" t="s">
        <v>1978</v>
      </c>
      <c r="G14" s="457">
        <v>2014</v>
      </c>
      <c r="H14" s="455">
        <v>60133</v>
      </c>
      <c r="I14" s="456"/>
      <c r="J14" s="456"/>
      <c r="K14" s="456"/>
      <c r="L14" s="456">
        <f>+E14-I14</f>
        <v>3181</v>
      </c>
      <c r="M14" s="454" t="s">
        <v>1979</v>
      </c>
      <c r="N14" s="455">
        <v>41974</v>
      </c>
      <c r="O14" s="454"/>
      <c r="P14" s="454"/>
      <c r="Q14" s="454"/>
    </row>
    <row r="15" spans="1:17" s="452" customFormat="1" ht="36" customHeight="1" outlineLevel="1" x14ac:dyDescent="0.25">
      <c r="A15" s="454">
        <f>+A14+1</f>
        <v>2</v>
      </c>
      <c r="B15" s="459" t="s">
        <v>1976</v>
      </c>
      <c r="C15" s="454" t="s">
        <v>1172</v>
      </c>
      <c r="D15" s="454" t="s">
        <v>1975</v>
      </c>
      <c r="E15" s="456">
        <v>2694</v>
      </c>
      <c r="F15" s="458" t="s">
        <v>1978</v>
      </c>
      <c r="G15" s="457">
        <v>2015</v>
      </c>
      <c r="H15" s="455">
        <v>60133</v>
      </c>
      <c r="I15" s="456"/>
      <c r="J15" s="456"/>
      <c r="K15" s="456"/>
      <c r="L15" s="456">
        <f>+E15-I15</f>
        <v>2694</v>
      </c>
      <c r="M15" s="454" t="s">
        <v>1977</v>
      </c>
      <c r="N15" s="455">
        <v>42104</v>
      </c>
      <c r="O15" s="454"/>
      <c r="P15" s="454"/>
      <c r="Q15" s="454"/>
    </row>
    <row r="16" spans="1:17" s="452" customFormat="1" ht="36" customHeight="1" outlineLevel="1" x14ac:dyDescent="0.25">
      <c r="A16" s="454">
        <f>+A15+1</f>
        <v>3</v>
      </c>
      <c r="B16" s="459" t="s">
        <v>1976</v>
      </c>
      <c r="C16" s="454" t="s">
        <v>1172</v>
      </c>
      <c r="D16" s="454" t="s">
        <v>1975</v>
      </c>
      <c r="E16" s="456">
        <v>1022</v>
      </c>
      <c r="F16" s="458" t="s">
        <v>1974</v>
      </c>
      <c r="G16" s="457">
        <v>2015</v>
      </c>
      <c r="H16" s="455">
        <v>60133</v>
      </c>
      <c r="I16" s="456"/>
      <c r="J16" s="456"/>
      <c r="K16" s="456"/>
      <c r="L16" s="456">
        <f>+E16-I16</f>
        <v>1022</v>
      </c>
      <c r="M16" s="454" t="s">
        <v>1973</v>
      </c>
      <c r="N16" s="455">
        <v>42263</v>
      </c>
      <c r="O16" s="454"/>
      <c r="P16" s="454"/>
      <c r="Q16" s="454"/>
    </row>
    <row r="17" spans="1:17" s="734" customFormat="1" ht="36" customHeight="1" x14ac:dyDescent="0.25">
      <c r="A17" s="634" t="s">
        <v>54</v>
      </c>
      <c r="B17" s="635" t="s">
        <v>31</v>
      </c>
      <c r="C17" s="634"/>
      <c r="D17" s="634"/>
      <c r="E17" s="636">
        <f>+SUM(E18:E18)</f>
        <v>280378.8</v>
      </c>
      <c r="F17" s="637"/>
      <c r="G17" s="636"/>
      <c r="H17" s="638"/>
      <c r="I17" s="636">
        <f>+SUM(I18:I18)</f>
        <v>0</v>
      </c>
      <c r="J17" s="636">
        <f>+SUM(J18:J18)</f>
        <v>0</v>
      </c>
      <c r="K17" s="636">
        <f>+SUM(K18:K18)</f>
        <v>0</v>
      </c>
      <c r="L17" s="636">
        <f>+SUM(L18:L18)</f>
        <v>280378.8</v>
      </c>
      <c r="M17" s="634"/>
      <c r="N17" s="638"/>
      <c r="O17" s="634"/>
      <c r="P17" s="639"/>
      <c r="Q17" s="640"/>
    </row>
    <row r="18" spans="1:17" s="452" customFormat="1" ht="36" customHeight="1" outlineLevel="1" x14ac:dyDescent="0.25">
      <c r="A18" s="454">
        <v>1</v>
      </c>
      <c r="B18" s="459" t="s">
        <v>1972</v>
      </c>
      <c r="C18" s="454" t="s">
        <v>1161</v>
      </c>
      <c r="D18" s="454" t="s">
        <v>1892</v>
      </c>
      <c r="E18" s="456">
        <v>280378.8</v>
      </c>
      <c r="F18" s="458" t="s">
        <v>1971</v>
      </c>
      <c r="G18" s="457">
        <v>2016</v>
      </c>
      <c r="H18" s="455">
        <v>60640</v>
      </c>
      <c r="I18" s="456"/>
      <c r="J18" s="456"/>
      <c r="K18" s="456"/>
      <c r="L18" s="456">
        <f>+E18-I18</f>
        <v>280378.8</v>
      </c>
      <c r="M18" s="454" t="s">
        <v>1970</v>
      </c>
      <c r="N18" s="455">
        <v>42724</v>
      </c>
      <c r="O18" s="454"/>
      <c r="P18" s="454"/>
      <c r="Q18" s="454"/>
    </row>
    <row r="19" spans="1:17" s="734" customFormat="1" ht="36" customHeight="1" x14ac:dyDescent="0.25">
      <c r="A19" s="634" t="s">
        <v>55</v>
      </c>
      <c r="B19" s="635" t="s">
        <v>32</v>
      </c>
      <c r="C19" s="634"/>
      <c r="D19" s="634"/>
      <c r="E19" s="636">
        <f>+SUM(E20:E20)</f>
        <v>35723.9</v>
      </c>
      <c r="F19" s="637"/>
      <c r="G19" s="636"/>
      <c r="H19" s="638"/>
      <c r="I19" s="636">
        <f>+SUM(I20:I20)</f>
        <v>0</v>
      </c>
      <c r="J19" s="636">
        <f>+SUM(J20:J20)</f>
        <v>0</v>
      </c>
      <c r="K19" s="636">
        <f>+SUM(K20:K20)</f>
        <v>0</v>
      </c>
      <c r="L19" s="636">
        <f>+SUM(L20:L20)</f>
        <v>35723.9</v>
      </c>
      <c r="M19" s="634"/>
      <c r="N19" s="638"/>
      <c r="O19" s="634"/>
      <c r="P19" s="634"/>
      <c r="Q19" s="640"/>
    </row>
    <row r="20" spans="1:17" s="452" customFormat="1" ht="36" customHeight="1" outlineLevel="1" x14ac:dyDescent="0.25">
      <c r="A20" s="454">
        <v>1</v>
      </c>
      <c r="B20" s="459" t="s">
        <v>1969</v>
      </c>
      <c r="C20" s="454" t="s">
        <v>1061</v>
      </c>
      <c r="D20" s="454" t="s">
        <v>1885</v>
      </c>
      <c r="E20" s="456">
        <v>35723.9</v>
      </c>
      <c r="F20" s="458" t="s">
        <v>1968</v>
      </c>
      <c r="G20" s="457">
        <v>2017</v>
      </c>
      <c r="H20" s="455">
        <v>68145</v>
      </c>
      <c r="I20" s="456"/>
      <c r="J20" s="456"/>
      <c r="K20" s="456"/>
      <c r="L20" s="456">
        <f>+E20-I20</f>
        <v>35723.9</v>
      </c>
      <c r="M20" s="454" t="s">
        <v>1967</v>
      </c>
      <c r="N20" s="455">
        <v>42741</v>
      </c>
      <c r="O20" s="454"/>
      <c r="P20" s="454"/>
      <c r="Q20" s="454"/>
    </row>
    <row r="21" spans="1:17" s="452" customFormat="1" x14ac:dyDescent="0.25">
      <c r="A21" s="453"/>
      <c r="B21" s="453"/>
      <c r="C21" s="453"/>
      <c r="D21" s="453"/>
      <c r="E21" s="453"/>
      <c r="F21" s="453"/>
      <c r="G21" s="453"/>
      <c r="H21" s="453"/>
      <c r="I21" s="453"/>
      <c r="J21" s="453"/>
      <c r="K21" s="453"/>
      <c r="L21" s="453"/>
      <c r="M21" s="453"/>
      <c r="N21" s="453"/>
      <c r="O21" s="453"/>
      <c r="P21" s="453"/>
      <c r="Q21" s="453"/>
    </row>
    <row r="22" spans="1:17" s="780" customFormat="1" x14ac:dyDescent="0.25">
      <c r="B22" s="206" t="s">
        <v>4041</v>
      </c>
    </row>
    <row r="23" spans="1:17" s="452" customFormat="1" x14ac:dyDescent="0.25"/>
    <row r="24" spans="1:17" s="452" customFormat="1" x14ac:dyDescent="0.25"/>
    <row r="25" spans="1:17" s="452" customFormat="1" x14ac:dyDescent="0.25"/>
    <row r="26" spans="1:17" s="452" customFormat="1" x14ac:dyDescent="0.25"/>
    <row r="27" spans="1:17" s="452" customFormat="1" x14ac:dyDescent="0.25"/>
    <row r="28" spans="1:17" s="452" customFormat="1" x14ac:dyDescent="0.25"/>
    <row r="29" spans="1:17" s="452" customFormat="1" x14ac:dyDescent="0.25"/>
    <row r="30" spans="1:17" s="452" customFormat="1" x14ac:dyDescent="0.25"/>
    <row r="31" spans="1:17" s="452" customFormat="1" x14ac:dyDescent="0.25"/>
    <row r="32" spans="1:17" s="452" customFormat="1" x14ac:dyDescent="0.25"/>
    <row r="33" s="452" customFormat="1" x14ac:dyDescent="0.25"/>
    <row r="34" s="452" customFormat="1" x14ac:dyDescent="0.25"/>
    <row r="35" s="452" customFormat="1" x14ac:dyDescent="0.25"/>
    <row r="36" s="452" customFormat="1" x14ac:dyDescent="0.25"/>
    <row r="37" s="452" customFormat="1" x14ac:dyDescent="0.25"/>
    <row r="38" s="452" customFormat="1" x14ac:dyDescent="0.25"/>
    <row r="39" s="452" customFormat="1" x14ac:dyDescent="0.25"/>
    <row r="40" s="452" customFormat="1" x14ac:dyDescent="0.25"/>
    <row r="41" s="452" customFormat="1" x14ac:dyDescent="0.25"/>
    <row r="42" s="452" customFormat="1" x14ac:dyDescent="0.25"/>
    <row r="43" s="452" customFormat="1" x14ac:dyDescent="0.25"/>
    <row r="44" s="452" customFormat="1" x14ac:dyDescent="0.25"/>
    <row r="45" s="452" customFormat="1" x14ac:dyDescent="0.25"/>
    <row r="46" s="452" customFormat="1" x14ac:dyDescent="0.25"/>
    <row r="47" s="452" customFormat="1" x14ac:dyDescent="0.25"/>
    <row r="48" s="452" customFormat="1" x14ac:dyDescent="0.25"/>
    <row r="49" s="452" customFormat="1" x14ac:dyDescent="0.25"/>
    <row r="50" s="452" customFormat="1" x14ac:dyDescent="0.25"/>
    <row r="51" s="452" customFormat="1" x14ac:dyDescent="0.25"/>
  </sheetData>
  <mergeCells count="15">
    <mergeCell ref="A1:Q1"/>
    <mergeCell ref="A2:Q2"/>
    <mergeCell ref="A3:Q3"/>
    <mergeCell ref="A4:A5"/>
    <mergeCell ref="B4:B5"/>
    <mergeCell ref="C4:C5"/>
    <mergeCell ref="D4:D5"/>
    <mergeCell ref="E4:E5"/>
    <mergeCell ref="F4:F5"/>
    <mergeCell ref="G4:G5"/>
    <mergeCell ref="H4:H5"/>
    <mergeCell ref="I4:L4"/>
    <mergeCell ref="M4:N4"/>
    <mergeCell ref="O4:P4"/>
    <mergeCell ref="Q4:Q5"/>
  </mergeCells>
  <printOptions horizontalCentered="1"/>
  <pageMargins left="0.39370078740157483" right="0.39370078740157483" top="0.39370078740157483" bottom="0.39370078740157483" header="0.31496062992125984" footer="0.31496062992125984"/>
  <pageSetup paperSize="9" scale="64" fitToHeight="10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Q310"/>
  <sheetViews>
    <sheetView view="pageBreakPreview" zoomScale="55" zoomScaleNormal="90" zoomScaleSheetLayoutView="55" workbookViewId="0">
      <pane xSplit="5" ySplit="6" topLeftCell="F295" activePane="bottomRight" state="frozen"/>
      <selection activeCell="J10" sqref="J10"/>
      <selection pane="topRight" activeCell="J10" sqref="J10"/>
      <selection pane="bottomLeft" activeCell="J10" sqref="J10"/>
      <selection pane="bottomRight" activeCell="J10" sqref="J10"/>
    </sheetView>
  </sheetViews>
  <sheetFormatPr defaultRowHeight="15.75" outlineLevelRow="1" x14ac:dyDescent="0.25"/>
  <cols>
    <col min="1" max="1" width="5.5703125" style="460" customWidth="1"/>
    <col min="2" max="2" width="40.28515625" style="452" customWidth="1"/>
    <col min="3" max="3" width="20.28515625" style="465" customWidth="1"/>
    <col min="4" max="4" width="4.140625" style="460" hidden="1" customWidth="1"/>
    <col min="5" max="5" width="17.7109375" style="463" customWidth="1"/>
    <col min="6" max="6" width="36.140625" style="465" customWidth="1"/>
    <col min="7" max="7" width="7" style="462" customWidth="1"/>
    <col min="8" max="8" width="13.140625" style="461" customWidth="1"/>
    <col min="9" max="9" width="15" style="464" customWidth="1"/>
    <col min="10" max="10" width="7.5703125" style="464" customWidth="1"/>
    <col min="11" max="11" width="7.7109375" style="464" customWidth="1"/>
    <col min="12" max="12" width="17.7109375" style="463" customWidth="1"/>
    <col min="13" max="13" width="17.42578125" style="462" bestFit="1" customWidth="1"/>
    <col min="14" max="14" width="16.42578125" style="461" bestFit="1" customWidth="1"/>
    <col min="15" max="15" width="9.140625" style="460" hidden="1" customWidth="1"/>
    <col min="16" max="16" width="10.28515625" style="461" hidden="1" customWidth="1"/>
    <col min="17" max="17" width="17.5703125" style="460" customWidth="1"/>
    <col min="18" max="243" width="9.140625" style="460"/>
    <col min="244" max="244" width="4.140625" style="460" customWidth="1"/>
    <col min="245" max="245" width="30.7109375" style="460" customWidth="1"/>
    <col min="246" max="246" width="17.5703125" style="460" bestFit="1" customWidth="1"/>
    <col min="247" max="247" width="5.42578125" style="460" bestFit="1" customWidth="1"/>
    <col min="248" max="249" width="13.140625" style="460" customWidth="1"/>
    <col min="250" max="250" width="24.140625" style="460" customWidth="1"/>
    <col min="251" max="251" width="10.28515625" style="460" customWidth="1"/>
    <col min="252" max="252" width="15" style="460" bestFit="1" customWidth="1"/>
    <col min="253" max="253" width="10.28515625" style="460" customWidth="1"/>
    <col min="254" max="254" width="8.5703125" style="460" customWidth="1"/>
    <col min="255" max="256" width="6.28515625" style="460" customWidth="1"/>
    <col min="257" max="257" width="10.28515625" style="460" customWidth="1"/>
    <col min="258" max="258" width="9.140625" style="460" customWidth="1"/>
    <col min="259" max="263" width="14.28515625" style="460" customWidth="1"/>
    <col min="264" max="264" width="9.140625" style="460" customWidth="1"/>
    <col min="265" max="265" width="10.28515625" style="460" customWidth="1"/>
    <col min="266" max="266" width="13.7109375" style="460" customWidth="1"/>
    <col min="267" max="267" width="11.28515625" style="460" customWidth="1"/>
    <col min="268" max="268" width="12" style="460" customWidth="1"/>
    <col min="269" max="499" width="9.140625" style="460"/>
    <col min="500" max="500" width="4.140625" style="460" customWidth="1"/>
    <col min="501" max="501" width="30.7109375" style="460" customWidth="1"/>
    <col min="502" max="502" width="17.5703125" style="460" bestFit="1" customWidth="1"/>
    <col min="503" max="503" width="5.42578125" style="460" bestFit="1" customWidth="1"/>
    <col min="504" max="505" width="13.140625" style="460" customWidth="1"/>
    <col min="506" max="506" width="24.140625" style="460" customWidth="1"/>
    <col min="507" max="507" width="10.28515625" style="460" customWidth="1"/>
    <col min="508" max="508" width="15" style="460" bestFit="1" customWidth="1"/>
    <col min="509" max="509" width="10.28515625" style="460" customWidth="1"/>
    <col min="510" max="510" width="8.5703125" style="460" customWidth="1"/>
    <col min="511" max="512" width="6.28515625" style="460" customWidth="1"/>
    <col min="513" max="513" width="10.28515625" style="460" customWidth="1"/>
    <col min="514" max="514" width="9.140625" style="460" customWidth="1"/>
    <col min="515" max="519" width="14.28515625" style="460" customWidth="1"/>
    <col min="520" max="520" width="9.140625" style="460" customWidth="1"/>
    <col min="521" max="521" width="10.28515625" style="460" customWidth="1"/>
    <col min="522" max="522" width="13.7109375" style="460" customWidth="1"/>
    <col min="523" max="523" width="11.28515625" style="460" customWidth="1"/>
    <col min="524" max="524" width="12" style="460" customWidth="1"/>
    <col min="525" max="755" width="9.140625" style="460"/>
    <col min="756" max="756" width="4.140625" style="460" customWidth="1"/>
    <col min="757" max="757" width="30.7109375" style="460" customWidth="1"/>
    <col min="758" max="758" width="17.5703125" style="460" bestFit="1" customWidth="1"/>
    <col min="759" max="759" width="5.42578125" style="460" bestFit="1" customWidth="1"/>
    <col min="760" max="761" width="13.140625" style="460" customWidth="1"/>
    <col min="762" max="762" width="24.140625" style="460" customWidth="1"/>
    <col min="763" max="763" width="10.28515625" style="460" customWidth="1"/>
    <col min="764" max="764" width="15" style="460" bestFit="1" customWidth="1"/>
    <col min="765" max="765" width="10.28515625" style="460" customWidth="1"/>
    <col min="766" max="766" width="8.5703125" style="460" customWidth="1"/>
    <col min="767" max="768" width="6.28515625" style="460" customWidth="1"/>
    <col min="769" max="769" width="10.28515625" style="460" customWidth="1"/>
    <col min="770" max="770" width="9.140625" style="460" customWidth="1"/>
    <col min="771" max="775" width="14.28515625" style="460" customWidth="1"/>
    <col min="776" max="776" width="9.140625" style="460" customWidth="1"/>
    <col min="777" max="777" width="10.28515625" style="460" customWidth="1"/>
    <col min="778" max="778" width="13.7109375" style="460" customWidth="1"/>
    <col min="779" max="779" width="11.28515625" style="460" customWidth="1"/>
    <col min="780" max="780" width="12" style="460" customWidth="1"/>
    <col min="781" max="1011" width="9.140625" style="460"/>
    <col min="1012" max="1012" width="4.140625" style="460" customWidth="1"/>
    <col min="1013" max="1013" width="30.7109375" style="460" customWidth="1"/>
    <col min="1014" max="1014" width="17.5703125" style="460" bestFit="1" customWidth="1"/>
    <col min="1015" max="1015" width="5.42578125" style="460" bestFit="1" customWidth="1"/>
    <col min="1016" max="1017" width="13.140625" style="460" customWidth="1"/>
    <col min="1018" max="1018" width="24.140625" style="460" customWidth="1"/>
    <col min="1019" max="1019" width="10.28515625" style="460" customWidth="1"/>
    <col min="1020" max="1020" width="15" style="460" bestFit="1" customWidth="1"/>
    <col min="1021" max="1021" width="10.28515625" style="460" customWidth="1"/>
    <col min="1022" max="1022" width="8.5703125" style="460" customWidth="1"/>
    <col min="1023" max="1024" width="6.28515625" style="460" customWidth="1"/>
    <col min="1025" max="1025" width="10.28515625" style="460" customWidth="1"/>
    <col min="1026" max="1026" width="9.140625" style="460" customWidth="1"/>
    <col min="1027" max="1031" width="14.28515625" style="460" customWidth="1"/>
    <col min="1032" max="1032" width="9.140625" style="460" customWidth="1"/>
    <col min="1033" max="1033" width="10.28515625" style="460" customWidth="1"/>
    <col min="1034" max="1034" width="13.7109375" style="460" customWidth="1"/>
    <col min="1035" max="1035" width="11.28515625" style="460" customWidth="1"/>
    <col min="1036" max="1036" width="12" style="460" customWidth="1"/>
    <col min="1037" max="1267" width="9.140625" style="460"/>
    <col min="1268" max="1268" width="4.140625" style="460" customWidth="1"/>
    <col min="1269" max="1269" width="30.7109375" style="460" customWidth="1"/>
    <col min="1270" max="1270" width="17.5703125" style="460" bestFit="1" customWidth="1"/>
    <col min="1271" max="1271" width="5.42578125" style="460" bestFit="1" customWidth="1"/>
    <col min="1272" max="1273" width="13.140625" style="460" customWidth="1"/>
    <col min="1274" max="1274" width="24.140625" style="460" customWidth="1"/>
    <col min="1275" max="1275" width="10.28515625" style="460" customWidth="1"/>
    <col min="1276" max="1276" width="15" style="460" bestFit="1" customWidth="1"/>
    <col min="1277" max="1277" width="10.28515625" style="460" customWidth="1"/>
    <col min="1278" max="1278" width="8.5703125" style="460" customWidth="1"/>
    <col min="1279" max="1280" width="6.28515625" style="460" customWidth="1"/>
    <col min="1281" max="1281" width="10.28515625" style="460" customWidth="1"/>
    <col min="1282" max="1282" width="9.140625" style="460" customWidth="1"/>
    <col min="1283" max="1287" width="14.28515625" style="460" customWidth="1"/>
    <col min="1288" max="1288" width="9.140625" style="460" customWidth="1"/>
    <col min="1289" max="1289" width="10.28515625" style="460" customWidth="1"/>
    <col min="1290" max="1290" width="13.7109375" style="460" customWidth="1"/>
    <col min="1291" max="1291" width="11.28515625" style="460" customWidth="1"/>
    <col min="1292" max="1292" width="12" style="460" customWidth="1"/>
    <col min="1293" max="1523" width="9.140625" style="460"/>
    <col min="1524" max="1524" width="4.140625" style="460" customWidth="1"/>
    <col min="1525" max="1525" width="30.7109375" style="460" customWidth="1"/>
    <col min="1526" max="1526" width="17.5703125" style="460" bestFit="1" customWidth="1"/>
    <col min="1527" max="1527" width="5.42578125" style="460" bestFit="1" customWidth="1"/>
    <col min="1528" max="1529" width="13.140625" style="460" customWidth="1"/>
    <col min="1530" max="1530" width="24.140625" style="460" customWidth="1"/>
    <col min="1531" max="1531" width="10.28515625" style="460" customWidth="1"/>
    <col min="1532" max="1532" width="15" style="460" bestFit="1" customWidth="1"/>
    <col min="1533" max="1533" width="10.28515625" style="460" customWidth="1"/>
    <col min="1534" max="1534" width="8.5703125" style="460" customWidth="1"/>
    <col min="1535" max="1536" width="6.28515625" style="460" customWidth="1"/>
    <col min="1537" max="1537" width="10.28515625" style="460" customWidth="1"/>
    <col min="1538" max="1538" width="9.140625" style="460" customWidth="1"/>
    <col min="1539" max="1543" width="14.28515625" style="460" customWidth="1"/>
    <col min="1544" max="1544" width="9.140625" style="460" customWidth="1"/>
    <col min="1545" max="1545" width="10.28515625" style="460" customWidth="1"/>
    <col min="1546" max="1546" width="13.7109375" style="460" customWidth="1"/>
    <col min="1547" max="1547" width="11.28515625" style="460" customWidth="1"/>
    <col min="1548" max="1548" width="12" style="460" customWidth="1"/>
    <col min="1549" max="1779" width="9.140625" style="460"/>
    <col min="1780" max="1780" width="4.140625" style="460" customWidth="1"/>
    <col min="1781" max="1781" width="30.7109375" style="460" customWidth="1"/>
    <col min="1782" max="1782" width="17.5703125" style="460" bestFit="1" customWidth="1"/>
    <col min="1783" max="1783" width="5.42578125" style="460" bestFit="1" customWidth="1"/>
    <col min="1784" max="1785" width="13.140625" style="460" customWidth="1"/>
    <col min="1786" max="1786" width="24.140625" style="460" customWidth="1"/>
    <col min="1787" max="1787" width="10.28515625" style="460" customWidth="1"/>
    <col min="1788" max="1788" width="15" style="460" bestFit="1" customWidth="1"/>
    <col min="1789" max="1789" width="10.28515625" style="460" customWidth="1"/>
    <col min="1790" max="1790" width="8.5703125" style="460" customWidth="1"/>
    <col min="1791" max="1792" width="6.28515625" style="460" customWidth="1"/>
    <col min="1793" max="1793" width="10.28515625" style="460" customWidth="1"/>
    <col min="1794" max="1794" width="9.140625" style="460" customWidth="1"/>
    <col min="1795" max="1799" width="14.28515625" style="460" customWidth="1"/>
    <col min="1800" max="1800" width="9.140625" style="460" customWidth="1"/>
    <col min="1801" max="1801" width="10.28515625" style="460" customWidth="1"/>
    <col min="1802" max="1802" width="13.7109375" style="460" customWidth="1"/>
    <col min="1803" max="1803" width="11.28515625" style="460" customWidth="1"/>
    <col min="1804" max="1804" width="12" style="460" customWidth="1"/>
    <col min="1805" max="2035" width="9.140625" style="460"/>
    <col min="2036" max="2036" width="4.140625" style="460" customWidth="1"/>
    <col min="2037" max="2037" width="30.7109375" style="460" customWidth="1"/>
    <col min="2038" max="2038" width="17.5703125" style="460" bestFit="1" customWidth="1"/>
    <col min="2039" max="2039" width="5.42578125" style="460" bestFit="1" customWidth="1"/>
    <col min="2040" max="2041" width="13.140625" style="460" customWidth="1"/>
    <col min="2042" max="2042" width="24.140625" style="460" customWidth="1"/>
    <col min="2043" max="2043" width="10.28515625" style="460" customWidth="1"/>
    <col min="2044" max="2044" width="15" style="460" bestFit="1" customWidth="1"/>
    <col min="2045" max="2045" width="10.28515625" style="460" customWidth="1"/>
    <col min="2046" max="2046" width="8.5703125" style="460" customWidth="1"/>
    <col min="2047" max="2048" width="6.28515625" style="460" customWidth="1"/>
    <col min="2049" max="2049" width="10.28515625" style="460" customWidth="1"/>
    <col min="2050" max="2050" width="9.140625" style="460" customWidth="1"/>
    <col min="2051" max="2055" width="14.28515625" style="460" customWidth="1"/>
    <col min="2056" max="2056" width="9.140625" style="460" customWidth="1"/>
    <col min="2057" max="2057" width="10.28515625" style="460" customWidth="1"/>
    <col min="2058" max="2058" width="13.7109375" style="460" customWidth="1"/>
    <col min="2059" max="2059" width="11.28515625" style="460" customWidth="1"/>
    <col min="2060" max="2060" width="12" style="460" customWidth="1"/>
    <col min="2061" max="2291" width="9.140625" style="460"/>
    <col min="2292" max="2292" width="4.140625" style="460" customWidth="1"/>
    <col min="2293" max="2293" width="30.7109375" style="460" customWidth="1"/>
    <col min="2294" max="2294" width="17.5703125" style="460" bestFit="1" customWidth="1"/>
    <col min="2295" max="2295" width="5.42578125" style="460" bestFit="1" customWidth="1"/>
    <col min="2296" max="2297" width="13.140625" style="460" customWidth="1"/>
    <col min="2298" max="2298" width="24.140625" style="460" customWidth="1"/>
    <col min="2299" max="2299" width="10.28515625" style="460" customWidth="1"/>
    <col min="2300" max="2300" width="15" style="460" bestFit="1" customWidth="1"/>
    <col min="2301" max="2301" width="10.28515625" style="460" customWidth="1"/>
    <col min="2302" max="2302" width="8.5703125" style="460" customWidth="1"/>
    <col min="2303" max="2304" width="6.28515625" style="460" customWidth="1"/>
    <col min="2305" max="2305" width="10.28515625" style="460" customWidth="1"/>
    <col min="2306" max="2306" width="9.140625" style="460" customWidth="1"/>
    <col min="2307" max="2311" width="14.28515625" style="460" customWidth="1"/>
    <col min="2312" max="2312" width="9.140625" style="460" customWidth="1"/>
    <col min="2313" max="2313" width="10.28515625" style="460" customWidth="1"/>
    <col min="2314" max="2314" width="13.7109375" style="460" customWidth="1"/>
    <col min="2315" max="2315" width="11.28515625" style="460" customWidth="1"/>
    <col min="2316" max="2316" width="12" style="460" customWidth="1"/>
    <col min="2317" max="2547" width="9.140625" style="460"/>
    <col min="2548" max="2548" width="4.140625" style="460" customWidth="1"/>
    <col min="2549" max="2549" width="30.7109375" style="460" customWidth="1"/>
    <col min="2550" max="2550" width="17.5703125" style="460" bestFit="1" customWidth="1"/>
    <col min="2551" max="2551" width="5.42578125" style="460" bestFit="1" customWidth="1"/>
    <col min="2552" max="2553" width="13.140625" style="460" customWidth="1"/>
    <col min="2554" max="2554" width="24.140625" style="460" customWidth="1"/>
    <col min="2555" max="2555" width="10.28515625" style="460" customWidth="1"/>
    <col min="2556" max="2556" width="15" style="460" bestFit="1" customWidth="1"/>
    <col min="2557" max="2557" width="10.28515625" style="460" customWidth="1"/>
    <col min="2558" max="2558" width="8.5703125" style="460" customWidth="1"/>
    <col min="2559" max="2560" width="6.28515625" style="460" customWidth="1"/>
    <col min="2561" max="2561" width="10.28515625" style="460" customWidth="1"/>
    <col min="2562" max="2562" width="9.140625" style="460" customWidth="1"/>
    <col min="2563" max="2567" width="14.28515625" style="460" customWidth="1"/>
    <col min="2568" max="2568" width="9.140625" style="460" customWidth="1"/>
    <col min="2569" max="2569" width="10.28515625" style="460" customWidth="1"/>
    <col min="2570" max="2570" width="13.7109375" style="460" customWidth="1"/>
    <col min="2571" max="2571" width="11.28515625" style="460" customWidth="1"/>
    <col min="2572" max="2572" width="12" style="460" customWidth="1"/>
    <col min="2573" max="2803" width="9.140625" style="460"/>
    <col min="2804" max="2804" width="4.140625" style="460" customWidth="1"/>
    <col min="2805" max="2805" width="30.7109375" style="460" customWidth="1"/>
    <col min="2806" max="2806" width="17.5703125" style="460" bestFit="1" customWidth="1"/>
    <col min="2807" max="2807" width="5.42578125" style="460" bestFit="1" customWidth="1"/>
    <col min="2808" max="2809" width="13.140625" style="460" customWidth="1"/>
    <col min="2810" max="2810" width="24.140625" style="460" customWidth="1"/>
    <col min="2811" max="2811" width="10.28515625" style="460" customWidth="1"/>
    <col min="2812" max="2812" width="15" style="460" bestFit="1" customWidth="1"/>
    <col min="2813" max="2813" width="10.28515625" style="460" customWidth="1"/>
    <col min="2814" max="2814" width="8.5703125" style="460" customWidth="1"/>
    <col min="2815" max="2816" width="6.28515625" style="460" customWidth="1"/>
    <col min="2817" max="2817" width="10.28515625" style="460" customWidth="1"/>
    <col min="2818" max="2818" width="9.140625" style="460" customWidth="1"/>
    <col min="2819" max="2823" width="14.28515625" style="460" customWidth="1"/>
    <col min="2824" max="2824" width="9.140625" style="460" customWidth="1"/>
    <col min="2825" max="2825" width="10.28515625" style="460" customWidth="1"/>
    <col min="2826" max="2826" width="13.7109375" style="460" customWidth="1"/>
    <col min="2827" max="2827" width="11.28515625" style="460" customWidth="1"/>
    <col min="2828" max="2828" width="12" style="460" customWidth="1"/>
    <col min="2829" max="3059" width="9.140625" style="460"/>
    <col min="3060" max="3060" width="4.140625" style="460" customWidth="1"/>
    <col min="3061" max="3061" width="30.7109375" style="460" customWidth="1"/>
    <col min="3062" max="3062" width="17.5703125" style="460" bestFit="1" customWidth="1"/>
    <col min="3063" max="3063" width="5.42578125" style="460" bestFit="1" customWidth="1"/>
    <col min="3064" max="3065" width="13.140625" style="460" customWidth="1"/>
    <col min="3066" max="3066" width="24.140625" style="460" customWidth="1"/>
    <col min="3067" max="3067" width="10.28515625" style="460" customWidth="1"/>
    <col min="3068" max="3068" width="15" style="460" bestFit="1" customWidth="1"/>
    <col min="3069" max="3069" width="10.28515625" style="460" customWidth="1"/>
    <col min="3070" max="3070" width="8.5703125" style="460" customWidth="1"/>
    <col min="3071" max="3072" width="6.28515625" style="460" customWidth="1"/>
    <col min="3073" max="3073" width="10.28515625" style="460" customWidth="1"/>
    <col min="3074" max="3074" width="9.140625" style="460" customWidth="1"/>
    <col min="3075" max="3079" width="14.28515625" style="460" customWidth="1"/>
    <col min="3080" max="3080" width="9.140625" style="460" customWidth="1"/>
    <col min="3081" max="3081" width="10.28515625" style="460" customWidth="1"/>
    <col min="3082" max="3082" width="13.7109375" style="460" customWidth="1"/>
    <col min="3083" max="3083" width="11.28515625" style="460" customWidth="1"/>
    <col min="3084" max="3084" width="12" style="460" customWidth="1"/>
    <col min="3085" max="3315" width="9.140625" style="460"/>
    <col min="3316" max="3316" width="4.140625" style="460" customWidth="1"/>
    <col min="3317" max="3317" width="30.7109375" style="460" customWidth="1"/>
    <col min="3318" max="3318" width="17.5703125" style="460" bestFit="1" customWidth="1"/>
    <col min="3319" max="3319" width="5.42578125" style="460" bestFit="1" customWidth="1"/>
    <col min="3320" max="3321" width="13.140625" style="460" customWidth="1"/>
    <col min="3322" max="3322" width="24.140625" style="460" customWidth="1"/>
    <col min="3323" max="3323" width="10.28515625" style="460" customWidth="1"/>
    <col min="3324" max="3324" width="15" style="460" bestFit="1" customWidth="1"/>
    <col min="3325" max="3325" width="10.28515625" style="460" customWidth="1"/>
    <col min="3326" max="3326" width="8.5703125" style="460" customWidth="1"/>
    <col min="3327" max="3328" width="6.28515625" style="460" customWidth="1"/>
    <col min="3329" max="3329" width="10.28515625" style="460" customWidth="1"/>
    <col min="3330" max="3330" width="9.140625" style="460" customWidth="1"/>
    <col min="3331" max="3335" width="14.28515625" style="460" customWidth="1"/>
    <col min="3336" max="3336" width="9.140625" style="460" customWidth="1"/>
    <col min="3337" max="3337" width="10.28515625" style="460" customWidth="1"/>
    <col min="3338" max="3338" width="13.7109375" style="460" customWidth="1"/>
    <col min="3339" max="3339" width="11.28515625" style="460" customWidth="1"/>
    <col min="3340" max="3340" width="12" style="460" customWidth="1"/>
    <col min="3341" max="3571" width="9.140625" style="460"/>
    <col min="3572" max="3572" width="4.140625" style="460" customWidth="1"/>
    <col min="3573" max="3573" width="30.7109375" style="460" customWidth="1"/>
    <col min="3574" max="3574" width="17.5703125" style="460" bestFit="1" customWidth="1"/>
    <col min="3575" max="3575" width="5.42578125" style="460" bestFit="1" customWidth="1"/>
    <col min="3576" max="3577" width="13.140625" style="460" customWidth="1"/>
    <col min="3578" max="3578" width="24.140625" style="460" customWidth="1"/>
    <col min="3579" max="3579" width="10.28515625" style="460" customWidth="1"/>
    <col min="3580" max="3580" width="15" style="460" bestFit="1" customWidth="1"/>
    <col min="3581" max="3581" width="10.28515625" style="460" customWidth="1"/>
    <col min="3582" max="3582" width="8.5703125" style="460" customWidth="1"/>
    <col min="3583" max="3584" width="6.28515625" style="460" customWidth="1"/>
    <col min="3585" max="3585" width="10.28515625" style="460" customWidth="1"/>
    <col min="3586" max="3586" width="9.140625" style="460" customWidth="1"/>
    <col min="3587" max="3591" width="14.28515625" style="460" customWidth="1"/>
    <col min="3592" max="3592" width="9.140625" style="460" customWidth="1"/>
    <col min="3593" max="3593" width="10.28515625" style="460" customWidth="1"/>
    <col min="3594" max="3594" width="13.7109375" style="460" customWidth="1"/>
    <col min="3595" max="3595" width="11.28515625" style="460" customWidth="1"/>
    <col min="3596" max="3596" width="12" style="460" customWidth="1"/>
    <col min="3597" max="3827" width="9.140625" style="460"/>
    <col min="3828" max="3828" width="4.140625" style="460" customWidth="1"/>
    <col min="3829" max="3829" width="30.7109375" style="460" customWidth="1"/>
    <col min="3830" max="3830" width="17.5703125" style="460" bestFit="1" customWidth="1"/>
    <col min="3831" max="3831" width="5.42578125" style="460" bestFit="1" customWidth="1"/>
    <col min="3832" max="3833" width="13.140625" style="460" customWidth="1"/>
    <col min="3834" max="3834" width="24.140625" style="460" customWidth="1"/>
    <col min="3835" max="3835" width="10.28515625" style="460" customWidth="1"/>
    <col min="3836" max="3836" width="15" style="460" bestFit="1" customWidth="1"/>
    <col min="3837" max="3837" width="10.28515625" style="460" customWidth="1"/>
    <col min="3838" max="3838" width="8.5703125" style="460" customWidth="1"/>
    <col min="3839" max="3840" width="6.28515625" style="460" customWidth="1"/>
    <col min="3841" max="3841" width="10.28515625" style="460" customWidth="1"/>
    <col min="3842" max="3842" width="9.140625" style="460" customWidth="1"/>
    <col min="3843" max="3847" width="14.28515625" style="460" customWidth="1"/>
    <col min="3848" max="3848" width="9.140625" style="460" customWidth="1"/>
    <col min="3849" max="3849" width="10.28515625" style="460" customWidth="1"/>
    <col min="3850" max="3850" width="13.7109375" style="460" customWidth="1"/>
    <col min="3851" max="3851" width="11.28515625" style="460" customWidth="1"/>
    <col min="3852" max="3852" width="12" style="460" customWidth="1"/>
    <col min="3853" max="4083" width="9.140625" style="460"/>
    <col min="4084" max="4084" width="4.140625" style="460" customWidth="1"/>
    <col min="4085" max="4085" width="30.7109375" style="460" customWidth="1"/>
    <col min="4086" max="4086" width="17.5703125" style="460" bestFit="1" customWidth="1"/>
    <col min="4087" max="4087" width="5.42578125" style="460" bestFit="1" customWidth="1"/>
    <col min="4088" max="4089" width="13.140625" style="460" customWidth="1"/>
    <col min="4090" max="4090" width="24.140625" style="460" customWidth="1"/>
    <col min="4091" max="4091" width="10.28515625" style="460" customWidth="1"/>
    <col min="4092" max="4092" width="15" style="460" bestFit="1" customWidth="1"/>
    <col min="4093" max="4093" width="10.28515625" style="460" customWidth="1"/>
    <col min="4094" max="4094" width="8.5703125" style="460" customWidth="1"/>
    <col min="4095" max="4096" width="6.28515625" style="460" customWidth="1"/>
    <col min="4097" max="4097" width="10.28515625" style="460" customWidth="1"/>
    <col min="4098" max="4098" width="9.140625" style="460" customWidth="1"/>
    <col min="4099" max="4103" width="14.28515625" style="460" customWidth="1"/>
    <col min="4104" max="4104" width="9.140625" style="460" customWidth="1"/>
    <col min="4105" max="4105" width="10.28515625" style="460" customWidth="1"/>
    <col min="4106" max="4106" width="13.7109375" style="460" customWidth="1"/>
    <col min="4107" max="4107" width="11.28515625" style="460" customWidth="1"/>
    <col min="4108" max="4108" width="12" style="460" customWidth="1"/>
    <col min="4109" max="4339" width="9.140625" style="460"/>
    <col min="4340" max="4340" width="4.140625" style="460" customWidth="1"/>
    <col min="4341" max="4341" width="30.7109375" style="460" customWidth="1"/>
    <col min="4342" max="4342" width="17.5703125" style="460" bestFit="1" customWidth="1"/>
    <col min="4343" max="4343" width="5.42578125" style="460" bestFit="1" customWidth="1"/>
    <col min="4344" max="4345" width="13.140625" style="460" customWidth="1"/>
    <col min="4346" max="4346" width="24.140625" style="460" customWidth="1"/>
    <col min="4347" max="4347" width="10.28515625" style="460" customWidth="1"/>
    <col min="4348" max="4348" width="15" style="460" bestFit="1" customWidth="1"/>
    <col min="4349" max="4349" width="10.28515625" style="460" customWidth="1"/>
    <col min="4350" max="4350" width="8.5703125" style="460" customWidth="1"/>
    <col min="4351" max="4352" width="6.28515625" style="460" customWidth="1"/>
    <col min="4353" max="4353" width="10.28515625" style="460" customWidth="1"/>
    <col min="4354" max="4354" width="9.140625" style="460" customWidth="1"/>
    <col min="4355" max="4359" width="14.28515625" style="460" customWidth="1"/>
    <col min="4360" max="4360" width="9.140625" style="460" customWidth="1"/>
    <col min="4361" max="4361" width="10.28515625" style="460" customWidth="1"/>
    <col min="4362" max="4362" width="13.7109375" style="460" customWidth="1"/>
    <col min="4363" max="4363" width="11.28515625" style="460" customWidth="1"/>
    <col min="4364" max="4364" width="12" style="460" customWidth="1"/>
    <col min="4365" max="4595" width="9.140625" style="460"/>
    <col min="4596" max="4596" width="4.140625" style="460" customWidth="1"/>
    <col min="4597" max="4597" width="30.7109375" style="460" customWidth="1"/>
    <col min="4598" max="4598" width="17.5703125" style="460" bestFit="1" customWidth="1"/>
    <col min="4599" max="4599" width="5.42578125" style="460" bestFit="1" customWidth="1"/>
    <col min="4600" max="4601" width="13.140625" style="460" customWidth="1"/>
    <col min="4602" max="4602" width="24.140625" style="460" customWidth="1"/>
    <col min="4603" max="4603" width="10.28515625" style="460" customWidth="1"/>
    <col min="4604" max="4604" width="15" style="460" bestFit="1" customWidth="1"/>
    <col min="4605" max="4605" width="10.28515625" style="460" customWidth="1"/>
    <col min="4606" max="4606" width="8.5703125" style="460" customWidth="1"/>
    <col min="4607" max="4608" width="6.28515625" style="460" customWidth="1"/>
    <col min="4609" max="4609" width="10.28515625" style="460" customWidth="1"/>
    <col min="4610" max="4610" width="9.140625" style="460" customWidth="1"/>
    <col min="4611" max="4615" width="14.28515625" style="460" customWidth="1"/>
    <col min="4616" max="4616" width="9.140625" style="460" customWidth="1"/>
    <col min="4617" max="4617" width="10.28515625" style="460" customWidth="1"/>
    <col min="4618" max="4618" width="13.7109375" style="460" customWidth="1"/>
    <col min="4619" max="4619" width="11.28515625" style="460" customWidth="1"/>
    <col min="4620" max="4620" width="12" style="460" customWidth="1"/>
    <col min="4621" max="4851" width="9.140625" style="460"/>
    <col min="4852" max="4852" width="4.140625" style="460" customWidth="1"/>
    <col min="4853" max="4853" width="30.7109375" style="460" customWidth="1"/>
    <col min="4854" max="4854" width="17.5703125" style="460" bestFit="1" customWidth="1"/>
    <col min="4855" max="4855" width="5.42578125" style="460" bestFit="1" customWidth="1"/>
    <col min="4856" max="4857" width="13.140625" style="460" customWidth="1"/>
    <col min="4858" max="4858" width="24.140625" style="460" customWidth="1"/>
    <col min="4859" max="4859" width="10.28515625" style="460" customWidth="1"/>
    <col min="4860" max="4860" width="15" style="460" bestFit="1" customWidth="1"/>
    <col min="4861" max="4861" width="10.28515625" style="460" customWidth="1"/>
    <col min="4862" max="4862" width="8.5703125" style="460" customWidth="1"/>
    <col min="4863" max="4864" width="6.28515625" style="460" customWidth="1"/>
    <col min="4865" max="4865" width="10.28515625" style="460" customWidth="1"/>
    <col min="4866" max="4866" width="9.140625" style="460" customWidth="1"/>
    <col min="4867" max="4871" width="14.28515625" style="460" customWidth="1"/>
    <col min="4872" max="4872" width="9.140625" style="460" customWidth="1"/>
    <col min="4873" max="4873" width="10.28515625" style="460" customWidth="1"/>
    <col min="4874" max="4874" width="13.7109375" style="460" customWidth="1"/>
    <col min="4875" max="4875" width="11.28515625" style="460" customWidth="1"/>
    <col min="4876" max="4876" width="12" style="460" customWidth="1"/>
    <col min="4877" max="5107" width="9.140625" style="460"/>
    <col min="5108" max="5108" width="4.140625" style="460" customWidth="1"/>
    <col min="5109" max="5109" width="30.7109375" style="460" customWidth="1"/>
    <col min="5110" max="5110" width="17.5703125" style="460" bestFit="1" customWidth="1"/>
    <col min="5111" max="5111" width="5.42578125" style="460" bestFit="1" customWidth="1"/>
    <col min="5112" max="5113" width="13.140625" style="460" customWidth="1"/>
    <col min="5114" max="5114" width="24.140625" style="460" customWidth="1"/>
    <col min="5115" max="5115" width="10.28515625" style="460" customWidth="1"/>
    <col min="5116" max="5116" width="15" style="460" bestFit="1" customWidth="1"/>
    <col min="5117" max="5117" width="10.28515625" style="460" customWidth="1"/>
    <col min="5118" max="5118" width="8.5703125" style="460" customWidth="1"/>
    <col min="5119" max="5120" width="6.28515625" style="460" customWidth="1"/>
    <col min="5121" max="5121" width="10.28515625" style="460" customWidth="1"/>
    <col min="5122" max="5122" width="9.140625" style="460" customWidth="1"/>
    <col min="5123" max="5127" width="14.28515625" style="460" customWidth="1"/>
    <col min="5128" max="5128" width="9.140625" style="460" customWidth="1"/>
    <col min="5129" max="5129" width="10.28515625" style="460" customWidth="1"/>
    <col min="5130" max="5130" width="13.7109375" style="460" customWidth="1"/>
    <col min="5131" max="5131" width="11.28515625" style="460" customWidth="1"/>
    <col min="5132" max="5132" width="12" style="460" customWidth="1"/>
    <col min="5133" max="5363" width="9.140625" style="460"/>
    <col min="5364" max="5364" width="4.140625" style="460" customWidth="1"/>
    <col min="5365" max="5365" width="30.7109375" style="460" customWidth="1"/>
    <col min="5366" max="5366" width="17.5703125" style="460" bestFit="1" customWidth="1"/>
    <col min="5367" max="5367" width="5.42578125" style="460" bestFit="1" customWidth="1"/>
    <col min="5368" max="5369" width="13.140625" style="460" customWidth="1"/>
    <col min="5370" max="5370" width="24.140625" style="460" customWidth="1"/>
    <col min="5371" max="5371" width="10.28515625" style="460" customWidth="1"/>
    <col min="5372" max="5372" width="15" style="460" bestFit="1" customWidth="1"/>
    <col min="5373" max="5373" width="10.28515625" style="460" customWidth="1"/>
    <col min="5374" max="5374" width="8.5703125" style="460" customWidth="1"/>
    <col min="5375" max="5376" width="6.28515625" style="460" customWidth="1"/>
    <col min="5377" max="5377" width="10.28515625" style="460" customWidth="1"/>
    <col min="5378" max="5378" width="9.140625" style="460" customWidth="1"/>
    <col min="5379" max="5383" width="14.28515625" style="460" customWidth="1"/>
    <col min="5384" max="5384" width="9.140625" style="460" customWidth="1"/>
    <col min="5385" max="5385" width="10.28515625" style="460" customWidth="1"/>
    <col min="5386" max="5386" width="13.7109375" style="460" customWidth="1"/>
    <col min="5387" max="5387" width="11.28515625" style="460" customWidth="1"/>
    <col min="5388" max="5388" width="12" style="460" customWidth="1"/>
    <col min="5389" max="5619" width="9.140625" style="460"/>
    <col min="5620" max="5620" width="4.140625" style="460" customWidth="1"/>
    <col min="5621" max="5621" width="30.7109375" style="460" customWidth="1"/>
    <col min="5622" max="5622" width="17.5703125" style="460" bestFit="1" customWidth="1"/>
    <col min="5623" max="5623" width="5.42578125" style="460" bestFit="1" customWidth="1"/>
    <col min="5624" max="5625" width="13.140625" style="460" customWidth="1"/>
    <col min="5626" max="5626" width="24.140625" style="460" customWidth="1"/>
    <col min="5627" max="5627" width="10.28515625" style="460" customWidth="1"/>
    <col min="5628" max="5628" width="15" style="460" bestFit="1" customWidth="1"/>
    <col min="5629" max="5629" width="10.28515625" style="460" customWidth="1"/>
    <col min="5630" max="5630" width="8.5703125" style="460" customWidth="1"/>
    <col min="5631" max="5632" width="6.28515625" style="460" customWidth="1"/>
    <col min="5633" max="5633" width="10.28515625" style="460" customWidth="1"/>
    <col min="5634" max="5634" width="9.140625" style="460" customWidth="1"/>
    <col min="5635" max="5639" width="14.28515625" style="460" customWidth="1"/>
    <col min="5640" max="5640" width="9.140625" style="460" customWidth="1"/>
    <col min="5641" max="5641" width="10.28515625" style="460" customWidth="1"/>
    <col min="5642" max="5642" width="13.7109375" style="460" customWidth="1"/>
    <col min="5643" max="5643" width="11.28515625" style="460" customWidth="1"/>
    <col min="5644" max="5644" width="12" style="460" customWidth="1"/>
    <col min="5645" max="5875" width="9.140625" style="460"/>
    <col min="5876" max="5876" width="4.140625" style="460" customWidth="1"/>
    <col min="5877" max="5877" width="30.7109375" style="460" customWidth="1"/>
    <col min="5878" max="5878" width="17.5703125" style="460" bestFit="1" customWidth="1"/>
    <col min="5879" max="5879" width="5.42578125" style="460" bestFit="1" customWidth="1"/>
    <col min="5880" max="5881" width="13.140625" style="460" customWidth="1"/>
    <col min="5882" max="5882" width="24.140625" style="460" customWidth="1"/>
    <col min="5883" max="5883" width="10.28515625" style="460" customWidth="1"/>
    <col min="5884" max="5884" width="15" style="460" bestFit="1" customWidth="1"/>
    <col min="5885" max="5885" width="10.28515625" style="460" customWidth="1"/>
    <col min="5886" max="5886" width="8.5703125" style="460" customWidth="1"/>
    <col min="5887" max="5888" width="6.28515625" style="460" customWidth="1"/>
    <col min="5889" max="5889" width="10.28515625" style="460" customWidth="1"/>
    <col min="5890" max="5890" width="9.140625" style="460" customWidth="1"/>
    <col min="5891" max="5895" width="14.28515625" style="460" customWidth="1"/>
    <col min="5896" max="5896" width="9.140625" style="460" customWidth="1"/>
    <col min="5897" max="5897" width="10.28515625" style="460" customWidth="1"/>
    <col min="5898" max="5898" width="13.7109375" style="460" customWidth="1"/>
    <col min="5899" max="5899" width="11.28515625" style="460" customWidth="1"/>
    <col min="5900" max="5900" width="12" style="460" customWidth="1"/>
    <col min="5901" max="6131" width="9.140625" style="460"/>
    <col min="6132" max="6132" width="4.140625" style="460" customWidth="1"/>
    <col min="6133" max="6133" width="30.7109375" style="460" customWidth="1"/>
    <col min="6134" max="6134" width="17.5703125" style="460" bestFit="1" customWidth="1"/>
    <col min="6135" max="6135" width="5.42578125" style="460" bestFit="1" customWidth="1"/>
    <col min="6136" max="6137" width="13.140625" style="460" customWidth="1"/>
    <col min="6138" max="6138" width="24.140625" style="460" customWidth="1"/>
    <col min="6139" max="6139" width="10.28515625" style="460" customWidth="1"/>
    <col min="6140" max="6140" width="15" style="460" bestFit="1" customWidth="1"/>
    <col min="6141" max="6141" width="10.28515625" style="460" customWidth="1"/>
    <col min="6142" max="6142" width="8.5703125" style="460" customWidth="1"/>
    <col min="6143" max="6144" width="6.28515625" style="460" customWidth="1"/>
    <col min="6145" max="6145" width="10.28515625" style="460" customWidth="1"/>
    <col min="6146" max="6146" width="9.140625" style="460" customWidth="1"/>
    <col min="6147" max="6151" width="14.28515625" style="460" customWidth="1"/>
    <col min="6152" max="6152" width="9.140625" style="460" customWidth="1"/>
    <col min="6153" max="6153" width="10.28515625" style="460" customWidth="1"/>
    <col min="6154" max="6154" width="13.7109375" style="460" customWidth="1"/>
    <col min="6155" max="6155" width="11.28515625" style="460" customWidth="1"/>
    <col min="6156" max="6156" width="12" style="460" customWidth="1"/>
    <col min="6157" max="6387" width="9.140625" style="460"/>
    <col min="6388" max="6388" width="4.140625" style="460" customWidth="1"/>
    <col min="6389" max="6389" width="30.7109375" style="460" customWidth="1"/>
    <col min="6390" max="6390" width="17.5703125" style="460" bestFit="1" customWidth="1"/>
    <col min="6391" max="6391" width="5.42578125" style="460" bestFit="1" customWidth="1"/>
    <col min="6392" max="6393" width="13.140625" style="460" customWidth="1"/>
    <col min="6394" max="6394" width="24.140625" style="460" customWidth="1"/>
    <col min="6395" max="6395" width="10.28515625" style="460" customWidth="1"/>
    <col min="6396" max="6396" width="15" style="460" bestFit="1" customWidth="1"/>
    <col min="6397" max="6397" width="10.28515625" style="460" customWidth="1"/>
    <col min="6398" max="6398" width="8.5703125" style="460" customWidth="1"/>
    <col min="6399" max="6400" width="6.28515625" style="460" customWidth="1"/>
    <col min="6401" max="6401" width="10.28515625" style="460" customWidth="1"/>
    <col min="6402" max="6402" width="9.140625" style="460" customWidth="1"/>
    <col min="6403" max="6407" width="14.28515625" style="460" customWidth="1"/>
    <col min="6408" max="6408" width="9.140625" style="460" customWidth="1"/>
    <col min="6409" max="6409" width="10.28515625" style="460" customWidth="1"/>
    <col min="6410" max="6410" width="13.7109375" style="460" customWidth="1"/>
    <col min="6411" max="6411" width="11.28515625" style="460" customWidth="1"/>
    <col min="6412" max="6412" width="12" style="460" customWidth="1"/>
    <col min="6413" max="6643" width="9.140625" style="460"/>
    <col min="6644" max="6644" width="4.140625" style="460" customWidth="1"/>
    <col min="6645" max="6645" width="30.7109375" style="460" customWidth="1"/>
    <col min="6646" max="6646" width="17.5703125" style="460" bestFit="1" customWidth="1"/>
    <col min="6647" max="6647" width="5.42578125" style="460" bestFit="1" customWidth="1"/>
    <col min="6648" max="6649" width="13.140625" style="460" customWidth="1"/>
    <col min="6650" max="6650" width="24.140625" style="460" customWidth="1"/>
    <col min="6651" max="6651" width="10.28515625" style="460" customWidth="1"/>
    <col min="6652" max="6652" width="15" style="460" bestFit="1" customWidth="1"/>
    <col min="6653" max="6653" width="10.28515625" style="460" customWidth="1"/>
    <col min="6654" max="6654" width="8.5703125" style="460" customWidth="1"/>
    <col min="6655" max="6656" width="6.28515625" style="460" customWidth="1"/>
    <col min="6657" max="6657" width="10.28515625" style="460" customWidth="1"/>
    <col min="6658" max="6658" width="9.140625" style="460" customWidth="1"/>
    <col min="6659" max="6663" width="14.28515625" style="460" customWidth="1"/>
    <col min="6664" max="6664" width="9.140625" style="460" customWidth="1"/>
    <col min="6665" max="6665" width="10.28515625" style="460" customWidth="1"/>
    <col min="6666" max="6666" width="13.7109375" style="460" customWidth="1"/>
    <col min="6667" max="6667" width="11.28515625" style="460" customWidth="1"/>
    <col min="6668" max="6668" width="12" style="460" customWidth="1"/>
    <col min="6669" max="6899" width="9.140625" style="460"/>
    <col min="6900" max="6900" width="4.140625" style="460" customWidth="1"/>
    <col min="6901" max="6901" width="30.7109375" style="460" customWidth="1"/>
    <col min="6902" max="6902" width="17.5703125" style="460" bestFit="1" customWidth="1"/>
    <col min="6903" max="6903" width="5.42578125" style="460" bestFit="1" customWidth="1"/>
    <col min="6904" max="6905" width="13.140625" style="460" customWidth="1"/>
    <col min="6906" max="6906" width="24.140625" style="460" customWidth="1"/>
    <col min="6907" max="6907" width="10.28515625" style="460" customWidth="1"/>
    <col min="6908" max="6908" width="15" style="460" bestFit="1" customWidth="1"/>
    <col min="6909" max="6909" width="10.28515625" style="460" customWidth="1"/>
    <col min="6910" max="6910" width="8.5703125" style="460" customWidth="1"/>
    <col min="6911" max="6912" width="6.28515625" style="460" customWidth="1"/>
    <col min="6913" max="6913" width="10.28515625" style="460" customWidth="1"/>
    <col min="6914" max="6914" width="9.140625" style="460" customWidth="1"/>
    <col min="6915" max="6919" width="14.28515625" style="460" customWidth="1"/>
    <col min="6920" max="6920" width="9.140625" style="460" customWidth="1"/>
    <col min="6921" max="6921" width="10.28515625" style="460" customWidth="1"/>
    <col min="6922" max="6922" width="13.7109375" style="460" customWidth="1"/>
    <col min="6923" max="6923" width="11.28515625" style="460" customWidth="1"/>
    <col min="6924" max="6924" width="12" style="460" customWidth="1"/>
    <col min="6925" max="7155" width="9.140625" style="460"/>
    <col min="7156" max="7156" width="4.140625" style="460" customWidth="1"/>
    <col min="7157" max="7157" width="30.7109375" style="460" customWidth="1"/>
    <col min="7158" max="7158" width="17.5703125" style="460" bestFit="1" customWidth="1"/>
    <col min="7159" max="7159" width="5.42578125" style="460" bestFit="1" customWidth="1"/>
    <col min="7160" max="7161" width="13.140625" style="460" customWidth="1"/>
    <col min="7162" max="7162" width="24.140625" style="460" customWidth="1"/>
    <col min="7163" max="7163" width="10.28515625" style="460" customWidth="1"/>
    <col min="7164" max="7164" width="15" style="460" bestFit="1" customWidth="1"/>
    <col min="7165" max="7165" width="10.28515625" style="460" customWidth="1"/>
    <col min="7166" max="7166" width="8.5703125" style="460" customWidth="1"/>
    <col min="7167" max="7168" width="6.28515625" style="460" customWidth="1"/>
    <col min="7169" max="7169" width="10.28515625" style="460" customWidth="1"/>
    <col min="7170" max="7170" width="9.140625" style="460" customWidth="1"/>
    <col min="7171" max="7175" width="14.28515625" style="460" customWidth="1"/>
    <col min="7176" max="7176" width="9.140625" style="460" customWidth="1"/>
    <col min="7177" max="7177" width="10.28515625" style="460" customWidth="1"/>
    <col min="7178" max="7178" width="13.7109375" style="460" customWidth="1"/>
    <col min="7179" max="7179" width="11.28515625" style="460" customWidth="1"/>
    <col min="7180" max="7180" width="12" style="460" customWidth="1"/>
    <col min="7181" max="7411" width="9.140625" style="460"/>
    <col min="7412" max="7412" width="4.140625" style="460" customWidth="1"/>
    <col min="7413" max="7413" width="30.7109375" style="460" customWidth="1"/>
    <col min="7414" max="7414" width="17.5703125" style="460" bestFit="1" customWidth="1"/>
    <col min="7415" max="7415" width="5.42578125" style="460" bestFit="1" customWidth="1"/>
    <col min="7416" max="7417" width="13.140625" style="460" customWidth="1"/>
    <col min="7418" max="7418" width="24.140625" style="460" customWidth="1"/>
    <col min="7419" max="7419" width="10.28515625" style="460" customWidth="1"/>
    <col min="7420" max="7420" width="15" style="460" bestFit="1" customWidth="1"/>
    <col min="7421" max="7421" width="10.28515625" style="460" customWidth="1"/>
    <col min="7422" max="7422" width="8.5703125" style="460" customWidth="1"/>
    <col min="7423" max="7424" width="6.28515625" style="460" customWidth="1"/>
    <col min="7425" max="7425" width="10.28515625" style="460" customWidth="1"/>
    <col min="7426" max="7426" width="9.140625" style="460" customWidth="1"/>
    <col min="7427" max="7431" width="14.28515625" style="460" customWidth="1"/>
    <col min="7432" max="7432" width="9.140625" style="460" customWidth="1"/>
    <col min="7433" max="7433" width="10.28515625" style="460" customWidth="1"/>
    <col min="7434" max="7434" width="13.7109375" style="460" customWidth="1"/>
    <col min="7435" max="7435" width="11.28515625" style="460" customWidth="1"/>
    <col min="7436" max="7436" width="12" style="460" customWidth="1"/>
    <col min="7437" max="7667" width="9.140625" style="460"/>
    <col min="7668" max="7668" width="4.140625" style="460" customWidth="1"/>
    <col min="7669" max="7669" width="30.7109375" style="460" customWidth="1"/>
    <col min="7670" max="7670" width="17.5703125" style="460" bestFit="1" customWidth="1"/>
    <col min="7671" max="7671" width="5.42578125" style="460" bestFit="1" customWidth="1"/>
    <col min="7672" max="7673" width="13.140625" style="460" customWidth="1"/>
    <col min="7674" max="7674" width="24.140625" style="460" customWidth="1"/>
    <col min="7675" max="7675" width="10.28515625" style="460" customWidth="1"/>
    <col min="7676" max="7676" width="15" style="460" bestFit="1" customWidth="1"/>
    <col min="7677" max="7677" width="10.28515625" style="460" customWidth="1"/>
    <col min="7678" max="7678" width="8.5703125" style="460" customWidth="1"/>
    <col min="7679" max="7680" width="6.28515625" style="460" customWidth="1"/>
    <col min="7681" max="7681" width="10.28515625" style="460" customWidth="1"/>
    <col min="7682" max="7682" width="9.140625" style="460" customWidth="1"/>
    <col min="7683" max="7687" width="14.28515625" style="460" customWidth="1"/>
    <col min="7688" max="7688" width="9.140625" style="460" customWidth="1"/>
    <col min="7689" max="7689" width="10.28515625" style="460" customWidth="1"/>
    <col min="7690" max="7690" width="13.7109375" style="460" customWidth="1"/>
    <col min="7691" max="7691" width="11.28515625" style="460" customWidth="1"/>
    <col min="7692" max="7692" width="12" style="460" customWidth="1"/>
    <col min="7693" max="7923" width="9.140625" style="460"/>
    <col min="7924" max="7924" width="4.140625" style="460" customWidth="1"/>
    <col min="7925" max="7925" width="30.7109375" style="460" customWidth="1"/>
    <col min="7926" max="7926" width="17.5703125" style="460" bestFit="1" customWidth="1"/>
    <col min="7927" max="7927" width="5.42578125" style="460" bestFit="1" customWidth="1"/>
    <col min="7928" max="7929" width="13.140625" style="460" customWidth="1"/>
    <col min="7930" max="7930" width="24.140625" style="460" customWidth="1"/>
    <col min="7931" max="7931" width="10.28515625" style="460" customWidth="1"/>
    <col min="7932" max="7932" width="15" style="460" bestFit="1" customWidth="1"/>
    <col min="7933" max="7933" width="10.28515625" style="460" customWidth="1"/>
    <col min="7934" max="7934" width="8.5703125" style="460" customWidth="1"/>
    <col min="7935" max="7936" width="6.28515625" style="460" customWidth="1"/>
    <col min="7937" max="7937" width="10.28515625" style="460" customWidth="1"/>
    <col min="7938" max="7938" width="9.140625" style="460" customWidth="1"/>
    <col min="7939" max="7943" width="14.28515625" style="460" customWidth="1"/>
    <col min="7944" max="7944" width="9.140625" style="460" customWidth="1"/>
    <col min="7945" max="7945" width="10.28515625" style="460" customWidth="1"/>
    <col min="7946" max="7946" width="13.7109375" style="460" customWidth="1"/>
    <col min="7947" max="7947" width="11.28515625" style="460" customWidth="1"/>
    <col min="7948" max="7948" width="12" style="460" customWidth="1"/>
    <col min="7949" max="8179" width="9.140625" style="460"/>
    <col min="8180" max="8180" width="4.140625" style="460" customWidth="1"/>
    <col min="8181" max="8181" width="30.7109375" style="460" customWidth="1"/>
    <col min="8182" max="8182" width="17.5703125" style="460" bestFit="1" customWidth="1"/>
    <col min="8183" max="8183" width="5.42578125" style="460" bestFit="1" customWidth="1"/>
    <col min="8184" max="8185" width="13.140625" style="460" customWidth="1"/>
    <col min="8186" max="8186" width="24.140625" style="460" customWidth="1"/>
    <col min="8187" max="8187" width="10.28515625" style="460" customWidth="1"/>
    <col min="8188" max="8188" width="15" style="460" bestFit="1" customWidth="1"/>
    <col min="8189" max="8189" width="10.28515625" style="460" customWidth="1"/>
    <col min="8190" max="8190" width="8.5703125" style="460" customWidth="1"/>
    <col min="8191" max="8192" width="6.28515625" style="460" customWidth="1"/>
    <col min="8193" max="8193" width="10.28515625" style="460" customWidth="1"/>
    <col min="8194" max="8194" width="9.140625" style="460" customWidth="1"/>
    <col min="8195" max="8199" width="14.28515625" style="460" customWidth="1"/>
    <col min="8200" max="8200" width="9.140625" style="460" customWidth="1"/>
    <col min="8201" max="8201" width="10.28515625" style="460" customWidth="1"/>
    <col min="8202" max="8202" width="13.7109375" style="460" customWidth="1"/>
    <col min="8203" max="8203" width="11.28515625" style="460" customWidth="1"/>
    <col min="8204" max="8204" width="12" style="460" customWidth="1"/>
    <col min="8205" max="8435" width="9.140625" style="460"/>
    <col min="8436" max="8436" width="4.140625" style="460" customWidth="1"/>
    <col min="8437" max="8437" width="30.7109375" style="460" customWidth="1"/>
    <col min="8438" max="8438" width="17.5703125" style="460" bestFit="1" customWidth="1"/>
    <col min="8439" max="8439" width="5.42578125" style="460" bestFit="1" customWidth="1"/>
    <col min="8440" max="8441" width="13.140625" style="460" customWidth="1"/>
    <col min="8442" max="8442" width="24.140625" style="460" customWidth="1"/>
    <col min="8443" max="8443" width="10.28515625" style="460" customWidth="1"/>
    <col min="8444" max="8444" width="15" style="460" bestFit="1" customWidth="1"/>
    <col min="8445" max="8445" width="10.28515625" style="460" customWidth="1"/>
    <col min="8446" max="8446" width="8.5703125" style="460" customWidth="1"/>
    <col min="8447" max="8448" width="6.28515625" style="460" customWidth="1"/>
    <col min="8449" max="8449" width="10.28515625" style="460" customWidth="1"/>
    <col min="8450" max="8450" width="9.140625" style="460" customWidth="1"/>
    <col min="8451" max="8455" width="14.28515625" style="460" customWidth="1"/>
    <col min="8456" max="8456" width="9.140625" style="460" customWidth="1"/>
    <col min="8457" max="8457" width="10.28515625" style="460" customWidth="1"/>
    <col min="8458" max="8458" width="13.7109375" style="460" customWidth="1"/>
    <col min="8459" max="8459" width="11.28515625" style="460" customWidth="1"/>
    <col min="8460" max="8460" width="12" style="460" customWidth="1"/>
    <col min="8461" max="8691" width="9.140625" style="460"/>
    <col min="8692" max="8692" width="4.140625" style="460" customWidth="1"/>
    <col min="8693" max="8693" width="30.7109375" style="460" customWidth="1"/>
    <col min="8694" max="8694" width="17.5703125" style="460" bestFit="1" customWidth="1"/>
    <col min="8695" max="8695" width="5.42578125" style="460" bestFit="1" customWidth="1"/>
    <col min="8696" max="8697" width="13.140625" style="460" customWidth="1"/>
    <col min="8698" max="8698" width="24.140625" style="460" customWidth="1"/>
    <col min="8699" max="8699" width="10.28515625" style="460" customWidth="1"/>
    <col min="8700" max="8700" width="15" style="460" bestFit="1" customWidth="1"/>
    <col min="8701" max="8701" width="10.28515625" style="460" customWidth="1"/>
    <col min="8702" max="8702" width="8.5703125" style="460" customWidth="1"/>
    <col min="8703" max="8704" width="6.28515625" style="460" customWidth="1"/>
    <col min="8705" max="8705" width="10.28515625" style="460" customWidth="1"/>
    <col min="8706" max="8706" width="9.140625" style="460" customWidth="1"/>
    <col min="8707" max="8711" width="14.28515625" style="460" customWidth="1"/>
    <col min="8712" max="8712" width="9.140625" style="460" customWidth="1"/>
    <col min="8713" max="8713" width="10.28515625" style="460" customWidth="1"/>
    <col min="8714" max="8714" width="13.7109375" style="460" customWidth="1"/>
    <col min="8715" max="8715" width="11.28515625" style="460" customWidth="1"/>
    <col min="8716" max="8716" width="12" style="460" customWidth="1"/>
    <col min="8717" max="8947" width="9.140625" style="460"/>
    <col min="8948" max="8948" width="4.140625" style="460" customWidth="1"/>
    <col min="8949" max="8949" width="30.7109375" style="460" customWidth="1"/>
    <col min="8950" max="8950" width="17.5703125" style="460" bestFit="1" customWidth="1"/>
    <col min="8951" max="8951" width="5.42578125" style="460" bestFit="1" customWidth="1"/>
    <col min="8952" max="8953" width="13.140625" style="460" customWidth="1"/>
    <col min="8954" max="8954" width="24.140625" style="460" customWidth="1"/>
    <col min="8955" max="8955" width="10.28515625" style="460" customWidth="1"/>
    <col min="8956" max="8956" width="15" style="460" bestFit="1" customWidth="1"/>
    <col min="8957" max="8957" width="10.28515625" style="460" customWidth="1"/>
    <col min="8958" max="8958" width="8.5703125" style="460" customWidth="1"/>
    <col min="8959" max="8960" width="6.28515625" style="460" customWidth="1"/>
    <col min="8961" max="8961" width="10.28515625" style="460" customWidth="1"/>
    <col min="8962" max="8962" width="9.140625" style="460" customWidth="1"/>
    <col min="8963" max="8967" width="14.28515625" style="460" customWidth="1"/>
    <col min="8968" max="8968" width="9.140625" style="460" customWidth="1"/>
    <col min="8969" max="8969" width="10.28515625" style="460" customWidth="1"/>
    <col min="8970" max="8970" width="13.7109375" style="460" customWidth="1"/>
    <col min="8971" max="8971" width="11.28515625" style="460" customWidth="1"/>
    <col min="8972" max="8972" width="12" style="460" customWidth="1"/>
    <col min="8973" max="9203" width="9.140625" style="460"/>
    <col min="9204" max="9204" width="4.140625" style="460" customWidth="1"/>
    <col min="9205" max="9205" width="30.7109375" style="460" customWidth="1"/>
    <col min="9206" max="9206" width="17.5703125" style="460" bestFit="1" customWidth="1"/>
    <col min="9207" max="9207" width="5.42578125" style="460" bestFit="1" customWidth="1"/>
    <col min="9208" max="9209" width="13.140625" style="460" customWidth="1"/>
    <col min="9210" max="9210" width="24.140625" style="460" customWidth="1"/>
    <col min="9211" max="9211" width="10.28515625" style="460" customWidth="1"/>
    <col min="9212" max="9212" width="15" style="460" bestFit="1" customWidth="1"/>
    <col min="9213" max="9213" width="10.28515625" style="460" customWidth="1"/>
    <col min="9214" max="9214" width="8.5703125" style="460" customWidth="1"/>
    <col min="9215" max="9216" width="6.28515625" style="460" customWidth="1"/>
    <col min="9217" max="9217" width="10.28515625" style="460" customWidth="1"/>
    <col min="9218" max="9218" width="9.140625" style="460" customWidth="1"/>
    <col min="9219" max="9223" width="14.28515625" style="460" customWidth="1"/>
    <col min="9224" max="9224" width="9.140625" style="460" customWidth="1"/>
    <col min="9225" max="9225" width="10.28515625" style="460" customWidth="1"/>
    <col min="9226" max="9226" width="13.7109375" style="460" customWidth="1"/>
    <col min="9227" max="9227" width="11.28515625" style="460" customWidth="1"/>
    <col min="9228" max="9228" width="12" style="460" customWidth="1"/>
    <col min="9229" max="9459" width="9.140625" style="460"/>
    <col min="9460" max="9460" width="4.140625" style="460" customWidth="1"/>
    <col min="9461" max="9461" width="30.7109375" style="460" customWidth="1"/>
    <col min="9462" max="9462" width="17.5703125" style="460" bestFit="1" customWidth="1"/>
    <col min="9463" max="9463" width="5.42578125" style="460" bestFit="1" customWidth="1"/>
    <col min="9464" max="9465" width="13.140625" style="460" customWidth="1"/>
    <col min="9466" max="9466" width="24.140625" style="460" customWidth="1"/>
    <col min="9467" max="9467" width="10.28515625" style="460" customWidth="1"/>
    <col min="9468" max="9468" width="15" style="460" bestFit="1" customWidth="1"/>
    <col min="9469" max="9469" width="10.28515625" style="460" customWidth="1"/>
    <col min="9470" max="9470" width="8.5703125" style="460" customWidth="1"/>
    <col min="9471" max="9472" width="6.28515625" style="460" customWidth="1"/>
    <col min="9473" max="9473" width="10.28515625" style="460" customWidth="1"/>
    <col min="9474" max="9474" width="9.140625" style="460" customWidth="1"/>
    <col min="9475" max="9479" width="14.28515625" style="460" customWidth="1"/>
    <col min="9480" max="9480" width="9.140625" style="460" customWidth="1"/>
    <col min="9481" max="9481" width="10.28515625" style="460" customWidth="1"/>
    <col min="9482" max="9482" width="13.7109375" style="460" customWidth="1"/>
    <col min="9483" max="9483" width="11.28515625" style="460" customWidth="1"/>
    <col min="9484" max="9484" width="12" style="460" customWidth="1"/>
    <col min="9485" max="9715" width="9.140625" style="460"/>
    <col min="9716" max="9716" width="4.140625" style="460" customWidth="1"/>
    <col min="9717" max="9717" width="30.7109375" style="460" customWidth="1"/>
    <col min="9718" max="9718" width="17.5703125" style="460" bestFit="1" customWidth="1"/>
    <col min="9719" max="9719" width="5.42578125" style="460" bestFit="1" customWidth="1"/>
    <col min="9720" max="9721" width="13.140625" style="460" customWidth="1"/>
    <col min="9722" max="9722" width="24.140625" style="460" customWidth="1"/>
    <col min="9723" max="9723" width="10.28515625" style="460" customWidth="1"/>
    <col min="9724" max="9724" width="15" style="460" bestFit="1" customWidth="1"/>
    <col min="9725" max="9725" width="10.28515625" style="460" customWidth="1"/>
    <col min="9726" max="9726" width="8.5703125" style="460" customWidth="1"/>
    <col min="9727" max="9728" width="6.28515625" style="460" customWidth="1"/>
    <col min="9729" max="9729" width="10.28515625" style="460" customWidth="1"/>
    <col min="9730" max="9730" width="9.140625" style="460" customWidth="1"/>
    <col min="9731" max="9735" width="14.28515625" style="460" customWidth="1"/>
    <col min="9736" max="9736" width="9.140625" style="460" customWidth="1"/>
    <col min="9737" max="9737" width="10.28515625" style="460" customWidth="1"/>
    <col min="9738" max="9738" width="13.7109375" style="460" customWidth="1"/>
    <col min="9739" max="9739" width="11.28515625" style="460" customWidth="1"/>
    <col min="9740" max="9740" width="12" style="460" customWidth="1"/>
    <col min="9741" max="9971" width="9.140625" style="460"/>
    <col min="9972" max="9972" width="4.140625" style="460" customWidth="1"/>
    <col min="9973" max="9973" width="30.7109375" style="460" customWidth="1"/>
    <col min="9974" max="9974" width="17.5703125" style="460" bestFit="1" customWidth="1"/>
    <col min="9975" max="9975" width="5.42578125" style="460" bestFit="1" customWidth="1"/>
    <col min="9976" max="9977" width="13.140625" style="460" customWidth="1"/>
    <col min="9978" max="9978" width="24.140625" style="460" customWidth="1"/>
    <col min="9979" max="9979" width="10.28515625" style="460" customWidth="1"/>
    <col min="9980" max="9980" width="15" style="460" bestFit="1" customWidth="1"/>
    <col min="9981" max="9981" width="10.28515625" style="460" customWidth="1"/>
    <col min="9982" max="9982" width="8.5703125" style="460" customWidth="1"/>
    <col min="9983" max="9984" width="6.28515625" style="460" customWidth="1"/>
    <col min="9985" max="9985" width="10.28515625" style="460" customWidth="1"/>
    <col min="9986" max="9986" width="9.140625" style="460" customWidth="1"/>
    <col min="9987" max="9991" width="14.28515625" style="460" customWidth="1"/>
    <col min="9992" max="9992" width="9.140625" style="460" customWidth="1"/>
    <col min="9993" max="9993" width="10.28515625" style="460" customWidth="1"/>
    <col min="9994" max="9994" width="13.7109375" style="460" customWidth="1"/>
    <col min="9995" max="9995" width="11.28515625" style="460" customWidth="1"/>
    <col min="9996" max="9996" width="12" style="460" customWidth="1"/>
    <col min="9997" max="10227" width="9.140625" style="460"/>
    <col min="10228" max="10228" width="4.140625" style="460" customWidth="1"/>
    <col min="10229" max="10229" width="30.7109375" style="460" customWidth="1"/>
    <col min="10230" max="10230" width="17.5703125" style="460" bestFit="1" customWidth="1"/>
    <col min="10231" max="10231" width="5.42578125" style="460" bestFit="1" customWidth="1"/>
    <col min="10232" max="10233" width="13.140625" style="460" customWidth="1"/>
    <col min="10234" max="10234" width="24.140625" style="460" customWidth="1"/>
    <col min="10235" max="10235" width="10.28515625" style="460" customWidth="1"/>
    <col min="10236" max="10236" width="15" style="460" bestFit="1" customWidth="1"/>
    <col min="10237" max="10237" width="10.28515625" style="460" customWidth="1"/>
    <col min="10238" max="10238" width="8.5703125" style="460" customWidth="1"/>
    <col min="10239" max="10240" width="6.28515625" style="460" customWidth="1"/>
    <col min="10241" max="10241" width="10.28515625" style="460" customWidth="1"/>
    <col min="10242" max="10242" width="9.140625" style="460" customWidth="1"/>
    <col min="10243" max="10247" width="14.28515625" style="460" customWidth="1"/>
    <col min="10248" max="10248" width="9.140625" style="460" customWidth="1"/>
    <col min="10249" max="10249" width="10.28515625" style="460" customWidth="1"/>
    <col min="10250" max="10250" width="13.7109375" style="460" customWidth="1"/>
    <col min="10251" max="10251" width="11.28515625" style="460" customWidth="1"/>
    <col min="10252" max="10252" width="12" style="460" customWidth="1"/>
    <col min="10253" max="10483" width="9.140625" style="460"/>
    <col min="10484" max="10484" width="4.140625" style="460" customWidth="1"/>
    <col min="10485" max="10485" width="30.7109375" style="460" customWidth="1"/>
    <col min="10486" max="10486" width="17.5703125" style="460" bestFit="1" customWidth="1"/>
    <col min="10487" max="10487" width="5.42578125" style="460" bestFit="1" customWidth="1"/>
    <col min="10488" max="10489" width="13.140625" style="460" customWidth="1"/>
    <col min="10490" max="10490" width="24.140625" style="460" customWidth="1"/>
    <col min="10491" max="10491" width="10.28515625" style="460" customWidth="1"/>
    <col min="10492" max="10492" width="15" style="460" bestFit="1" customWidth="1"/>
    <col min="10493" max="10493" width="10.28515625" style="460" customWidth="1"/>
    <col min="10494" max="10494" width="8.5703125" style="460" customWidth="1"/>
    <col min="10495" max="10496" width="6.28515625" style="460" customWidth="1"/>
    <col min="10497" max="10497" width="10.28515625" style="460" customWidth="1"/>
    <col min="10498" max="10498" width="9.140625" style="460" customWidth="1"/>
    <col min="10499" max="10503" width="14.28515625" style="460" customWidth="1"/>
    <col min="10504" max="10504" width="9.140625" style="460" customWidth="1"/>
    <col min="10505" max="10505" width="10.28515625" style="460" customWidth="1"/>
    <col min="10506" max="10506" width="13.7109375" style="460" customWidth="1"/>
    <col min="10507" max="10507" width="11.28515625" style="460" customWidth="1"/>
    <col min="10508" max="10508" width="12" style="460" customWidth="1"/>
    <col min="10509" max="10739" width="9.140625" style="460"/>
    <col min="10740" max="10740" width="4.140625" style="460" customWidth="1"/>
    <col min="10741" max="10741" width="30.7109375" style="460" customWidth="1"/>
    <col min="10742" max="10742" width="17.5703125" style="460" bestFit="1" customWidth="1"/>
    <col min="10743" max="10743" width="5.42578125" style="460" bestFit="1" customWidth="1"/>
    <col min="10744" max="10745" width="13.140625" style="460" customWidth="1"/>
    <col min="10746" max="10746" width="24.140625" style="460" customWidth="1"/>
    <col min="10747" max="10747" width="10.28515625" style="460" customWidth="1"/>
    <col min="10748" max="10748" width="15" style="460" bestFit="1" customWidth="1"/>
    <col min="10749" max="10749" width="10.28515625" style="460" customWidth="1"/>
    <col min="10750" max="10750" width="8.5703125" style="460" customWidth="1"/>
    <col min="10751" max="10752" width="6.28515625" style="460" customWidth="1"/>
    <col min="10753" max="10753" width="10.28515625" style="460" customWidth="1"/>
    <col min="10754" max="10754" width="9.140625" style="460" customWidth="1"/>
    <col min="10755" max="10759" width="14.28515625" style="460" customWidth="1"/>
    <col min="10760" max="10760" width="9.140625" style="460" customWidth="1"/>
    <col min="10761" max="10761" width="10.28515625" style="460" customWidth="1"/>
    <col min="10762" max="10762" width="13.7109375" style="460" customWidth="1"/>
    <col min="10763" max="10763" width="11.28515625" style="460" customWidth="1"/>
    <col min="10764" max="10764" width="12" style="460" customWidth="1"/>
    <col min="10765" max="10995" width="9.140625" style="460"/>
    <col min="10996" max="10996" width="4.140625" style="460" customWidth="1"/>
    <col min="10997" max="10997" width="30.7109375" style="460" customWidth="1"/>
    <col min="10998" max="10998" width="17.5703125" style="460" bestFit="1" customWidth="1"/>
    <col min="10999" max="10999" width="5.42578125" style="460" bestFit="1" customWidth="1"/>
    <col min="11000" max="11001" width="13.140625" style="460" customWidth="1"/>
    <col min="11002" max="11002" width="24.140625" style="460" customWidth="1"/>
    <col min="11003" max="11003" width="10.28515625" style="460" customWidth="1"/>
    <col min="11004" max="11004" width="15" style="460" bestFit="1" customWidth="1"/>
    <col min="11005" max="11005" width="10.28515625" style="460" customWidth="1"/>
    <col min="11006" max="11006" width="8.5703125" style="460" customWidth="1"/>
    <col min="11007" max="11008" width="6.28515625" style="460" customWidth="1"/>
    <col min="11009" max="11009" width="10.28515625" style="460" customWidth="1"/>
    <col min="11010" max="11010" width="9.140625" style="460" customWidth="1"/>
    <col min="11011" max="11015" width="14.28515625" style="460" customWidth="1"/>
    <col min="11016" max="11016" width="9.140625" style="460" customWidth="1"/>
    <col min="11017" max="11017" width="10.28515625" style="460" customWidth="1"/>
    <col min="11018" max="11018" width="13.7109375" style="460" customWidth="1"/>
    <col min="11019" max="11019" width="11.28515625" style="460" customWidth="1"/>
    <col min="11020" max="11020" width="12" style="460" customWidth="1"/>
    <col min="11021" max="11251" width="9.140625" style="460"/>
    <col min="11252" max="11252" width="4.140625" style="460" customWidth="1"/>
    <col min="11253" max="11253" width="30.7109375" style="460" customWidth="1"/>
    <col min="11254" max="11254" width="17.5703125" style="460" bestFit="1" customWidth="1"/>
    <col min="11255" max="11255" width="5.42578125" style="460" bestFit="1" customWidth="1"/>
    <col min="11256" max="11257" width="13.140625" style="460" customWidth="1"/>
    <col min="11258" max="11258" width="24.140625" style="460" customWidth="1"/>
    <col min="11259" max="11259" width="10.28515625" style="460" customWidth="1"/>
    <col min="11260" max="11260" width="15" style="460" bestFit="1" customWidth="1"/>
    <col min="11261" max="11261" width="10.28515625" style="460" customWidth="1"/>
    <col min="11262" max="11262" width="8.5703125" style="460" customWidth="1"/>
    <col min="11263" max="11264" width="6.28515625" style="460" customWidth="1"/>
    <col min="11265" max="11265" width="10.28515625" style="460" customWidth="1"/>
    <col min="11266" max="11266" width="9.140625" style="460" customWidth="1"/>
    <col min="11267" max="11271" width="14.28515625" style="460" customWidth="1"/>
    <col min="11272" max="11272" width="9.140625" style="460" customWidth="1"/>
    <col min="11273" max="11273" width="10.28515625" style="460" customWidth="1"/>
    <col min="11274" max="11274" width="13.7109375" style="460" customWidth="1"/>
    <col min="11275" max="11275" width="11.28515625" style="460" customWidth="1"/>
    <col min="11276" max="11276" width="12" style="460" customWidth="1"/>
    <col min="11277" max="11507" width="9.140625" style="460"/>
    <col min="11508" max="11508" width="4.140625" style="460" customWidth="1"/>
    <col min="11509" max="11509" width="30.7109375" style="460" customWidth="1"/>
    <col min="11510" max="11510" width="17.5703125" style="460" bestFit="1" customWidth="1"/>
    <col min="11511" max="11511" width="5.42578125" style="460" bestFit="1" customWidth="1"/>
    <col min="11512" max="11513" width="13.140625" style="460" customWidth="1"/>
    <col min="11514" max="11514" width="24.140625" style="460" customWidth="1"/>
    <col min="11515" max="11515" width="10.28515625" style="460" customWidth="1"/>
    <col min="11516" max="11516" width="15" style="460" bestFit="1" customWidth="1"/>
    <col min="11517" max="11517" width="10.28515625" style="460" customWidth="1"/>
    <col min="11518" max="11518" width="8.5703125" style="460" customWidth="1"/>
    <col min="11519" max="11520" width="6.28515625" style="460" customWidth="1"/>
    <col min="11521" max="11521" width="10.28515625" style="460" customWidth="1"/>
    <col min="11522" max="11522" width="9.140625" style="460" customWidth="1"/>
    <col min="11523" max="11527" width="14.28515625" style="460" customWidth="1"/>
    <col min="11528" max="11528" width="9.140625" style="460" customWidth="1"/>
    <col min="11529" max="11529" width="10.28515625" style="460" customWidth="1"/>
    <col min="11530" max="11530" width="13.7109375" style="460" customWidth="1"/>
    <col min="11531" max="11531" width="11.28515625" style="460" customWidth="1"/>
    <col min="11532" max="11532" width="12" style="460" customWidth="1"/>
    <col min="11533" max="11763" width="9.140625" style="460"/>
    <col min="11764" max="11764" width="4.140625" style="460" customWidth="1"/>
    <col min="11765" max="11765" width="30.7109375" style="460" customWidth="1"/>
    <col min="11766" max="11766" width="17.5703125" style="460" bestFit="1" customWidth="1"/>
    <col min="11767" max="11767" width="5.42578125" style="460" bestFit="1" customWidth="1"/>
    <col min="11768" max="11769" width="13.140625" style="460" customWidth="1"/>
    <col min="11770" max="11770" width="24.140625" style="460" customWidth="1"/>
    <col min="11771" max="11771" width="10.28515625" style="460" customWidth="1"/>
    <col min="11772" max="11772" width="15" style="460" bestFit="1" customWidth="1"/>
    <col min="11773" max="11773" width="10.28515625" style="460" customWidth="1"/>
    <col min="11774" max="11774" width="8.5703125" style="460" customWidth="1"/>
    <col min="11775" max="11776" width="6.28515625" style="460" customWidth="1"/>
    <col min="11777" max="11777" width="10.28515625" style="460" customWidth="1"/>
    <col min="11778" max="11778" width="9.140625" style="460" customWidth="1"/>
    <col min="11779" max="11783" width="14.28515625" style="460" customWidth="1"/>
    <col min="11784" max="11784" width="9.140625" style="460" customWidth="1"/>
    <col min="11785" max="11785" width="10.28515625" style="460" customWidth="1"/>
    <col min="11786" max="11786" width="13.7109375" style="460" customWidth="1"/>
    <col min="11787" max="11787" width="11.28515625" style="460" customWidth="1"/>
    <col min="11788" max="11788" width="12" style="460" customWidth="1"/>
    <col min="11789" max="12019" width="9.140625" style="460"/>
    <col min="12020" max="12020" width="4.140625" style="460" customWidth="1"/>
    <col min="12021" max="12021" width="30.7109375" style="460" customWidth="1"/>
    <col min="12022" max="12022" width="17.5703125" style="460" bestFit="1" customWidth="1"/>
    <col min="12023" max="12023" width="5.42578125" style="460" bestFit="1" customWidth="1"/>
    <col min="12024" max="12025" width="13.140625" style="460" customWidth="1"/>
    <col min="12026" max="12026" width="24.140625" style="460" customWidth="1"/>
    <col min="12027" max="12027" width="10.28515625" style="460" customWidth="1"/>
    <col min="12028" max="12028" width="15" style="460" bestFit="1" customWidth="1"/>
    <col min="12029" max="12029" width="10.28515625" style="460" customWidth="1"/>
    <col min="12030" max="12030" width="8.5703125" style="460" customWidth="1"/>
    <col min="12031" max="12032" width="6.28515625" style="460" customWidth="1"/>
    <col min="12033" max="12033" width="10.28515625" style="460" customWidth="1"/>
    <col min="12034" max="12034" width="9.140625" style="460" customWidth="1"/>
    <col min="12035" max="12039" width="14.28515625" style="460" customWidth="1"/>
    <col min="12040" max="12040" width="9.140625" style="460" customWidth="1"/>
    <col min="12041" max="12041" width="10.28515625" style="460" customWidth="1"/>
    <col min="12042" max="12042" width="13.7109375" style="460" customWidth="1"/>
    <col min="12043" max="12043" width="11.28515625" style="460" customWidth="1"/>
    <col min="12044" max="12044" width="12" style="460" customWidth="1"/>
    <col min="12045" max="12275" width="9.140625" style="460"/>
    <col min="12276" max="12276" width="4.140625" style="460" customWidth="1"/>
    <col min="12277" max="12277" width="30.7109375" style="460" customWidth="1"/>
    <col min="12278" max="12278" width="17.5703125" style="460" bestFit="1" customWidth="1"/>
    <col min="12279" max="12279" width="5.42578125" style="460" bestFit="1" customWidth="1"/>
    <col min="12280" max="12281" width="13.140625" style="460" customWidth="1"/>
    <col min="12282" max="12282" width="24.140625" style="460" customWidth="1"/>
    <col min="12283" max="12283" width="10.28515625" style="460" customWidth="1"/>
    <col min="12284" max="12284" width="15" style="460" bestFit="1" customWidth="1"/>
    <col min="12285" max="12285" width="10.28515625" style="460" customWidth="1"/>
    <col min="12286" max="12286" width="8.5703125" style="460" customWidth="1"/>
    <col min="12287" max="12288" width="6.28515625" style="460" customWidth="1"/>
    <col min="12289" max="12289" width="10.28515625" style="460" customWidth="1"/>
    <col min="12290" max="12290" width="9.140625" style="460" customWidth="1"/>
    <col min="12291" max="12295" width="14.28515625" style="460" customWidth="1"/>
    <col min="12296" max="12296" width="9.140625" style="460" customWidth="1"/>
    <col min="12297" max="12297" width="10.28515625" style="460" customWidth="1"/>
    <col min="12298" max="12298" width="13.7109375" style="460" customWidth="1"/>
    <col min="12299" max="12299" width="11.28515625" style="460" customWidth="1"/>
    <col min="12300" max="12300" width="12" style="460" customWidth="1"/>
    <col min="12301" max="12531" width="9.140625" style="460"/>
    <col min="12532" max="12532" width="4.140625" style="460" customWidth="1"/>
    <col min="12533" max="12533" width="30.7109375" style="460" customWidth="1"/>
    <col min="12534" max="12534" width="17.5703125" style="460" bestFit="1" customWidth="1"/>
    <col min="12535" max="12535" width="5.42578125" style="460" bestFit="1" customWidth="1"/>
    <col min="12536" max="12537" width="13.140625" style="460" customWidth="1"/>
    <col min="12538" max="12538" width="24.140625" style="460" customWidth="1"/>
    <col min="12539" max="12539" width="10.28515625" style="460" customWidth="1"/>
    <col min="12540" max="12540" width="15" style="460" bestFit="1" customWidth="1"/>
    <col min="12541" max="12541" width="10.28515625" style="460" customWidth="1"/>
    <col min="12542" max="12542" width="8.5703125" style="460" customWidth="1"/>
    <col min="12543" max="12544" width="6.28515625" style="460" customWidth="1"/>
    <col min="12545" max="12545" width="10.28515625" style="460" customWidth="1"/>
    <col min="12546" max="12546" width="9.140625" style="460" customWidth="1"/>
    <col min="12547" max="12551" width="14.28515625" style="460" customWidth="1"/>
    <col min="12552" max="12552" width="9.140625" style="460" customWidth="1"/>
    <col min="12553" max="12553" width="10.28515625" style="460" customWidth="1"/>
    <col min="12554" max="12554" width="13.7109375" style="460" customWidth="1"/>
    <col min="12555" max="12555" width="11.28515625" style="460" customWidth="1"/>
    <col min="12556" max="12556" width="12" style="460" customWidth="1"/>
    <col min="12557" max="12787" width="9.140625" style="460"/>
    <col min="12788" max="12788" width="4.140625" style="460" customWidth="1"/>
    <col min="12789" max="12789" width="30.7109375" style="460" customWidth="1"/>
    <col min="12790" max="12790" width="17.5703125" style="460" bestFit="1" customWidth="1"/>
    <col min="12791" max="12791" width="5.42578125" style="460" bestFit="1" customWidth="1"/>
    <col min="12792" max="12793" width="13.140625" style="460" customWidth="1"/>
    <col min="12794" max="12794" width="24.140625" style="460" customWidth="1"/>
    <col min="12795" max="12795" width="10.28515625" style="460" customWidth="1"/>
    <col min="12796" max="12796" width="15" style="460" bestFit="1" customWidth="1"/>
    <col min="12797" max="12797" width="10.28515625" style="460" customWidth="1"/>
    <col min="12798" max="12798" width="8.5703125" style="460" customWidth="1"/>
    <col min="12799" max="12800" width="6.28515625" style="460" customWidth="1"/>
    <col min="12801" max="12801" width="10.28515625" style="460" customWidth="1"/>
    <col min="12802" max="12802" width="9.140625" style="460" customWidth="1"/>
    <col min="12803" max="12807" width="14.28515625" style="460" customWidth="1"/>
    <col min="12808" max="12808" width="9.140625" style="460" customWidth="1"/>
    <col min="12809" max="12809" width="10.28515625" style="460" customWidth="1"/>
    <col min="12810" max="12810" width="13.7109375" style="460" customWidth="1"/>
    <col min="12811" max="12811" width="11.28515625" style="460" customWidth="1"/>
    <col min="12812" max="12812" width="12" style="460" customWidth="1"/>
    <col min="12813" max="13043" width="9.140625" style="460"/>
    <col min="13044" max="13044" width="4.140625" style="460" customWidth="1"/>
    <col min="13045" max="13045" width="30.7109375" style="460" customWidth="1"/>
    <col min="13046" max="13046" width="17.5703125" style="460" bestFit="1" customWidth="1"/>
    <col min="13047" max="13047" width="5.42578125" style="460" bestFit="1" customWidth="1"/>
    <col min="13048" max="13049" width="13.140625" style="460" customWidth="1"/>
    <col min="13050" max="13050" width="24.140625" style="460" customWidth="1"/>
    <col min="13051" max="13051" width="10.28515625" style="460" customWidth="1"/>
    <col min="13052" max="13052" width="15" style="460" bestFit="1" customWidth="1"/>
    <col min="13053" max="13053" width="10.28515625" style="460" customWidth="1"/>
    <col min="13054" max="13054" width="8.5703125" style="460" customWidth="1"/>
    <col min="13055" max="13056" width="6.28515625" style="460" customWidth="1"/>
    <col min="13057" max="13057" width="10.28515625" style="460" customWidth="1"/>
    <col min="13058" max="13058" width="9.140625" style="460" customWidth="1"/>
    <col min="13059" max="13063" width="14.28515625" style="460" customWidth="1"/>
    <col min="13064" max="13064" width="9.140625" style="460" customWidth="1"/>
    <col min="13065" max="13065" width="10.28515625" style="460" customWidth="1"/>
    <col min="13066" max="13066" width="13.7109375" style="460" customWidth="1"/>
    <col min="13067" max="13067" width="11.28515625" style="460" customWidth="1"/>
    <col min="13068" max="13068" width="12" style="460" customWidth="1"/>
    <col min="13069" max="13299" width="9.140625" style="460"/>
    <col min="13300" max="13300" width="4.140625" style="460" customWidth="1"/>
    <col min="13301" max="13301" width="30.7109375" style="460" customWidth="1"/>
    <col min="13302" max="13302" width="17.5703125" style="460" bestFit="1" customWidth="1"/>
    <col min="13303" max="13303" width="5.42578125" style="460" bestFit="1" customWidth="1"/>
    <col min="13304" max="13305" width="13.140625" style="460" customWidth="1"/>
    <col min="13306" max="13306" width="24.140625" style="460" customWidth="1"/>
    <col min="13307" max="13307" width="10.28515625" style="460" customWidth="1"/>
    <col min="13308" max="13308" width="15" style="460" bestFit="1" customWidth="1"/>
    <col min="13309" max="13309" width="10.28515625" style="460" customWidth="1"/>
    <col min="13310" max="13310" width="8.5703125" style="460" customWidth="1"/>
    <col min="13311" max="13312" width="6.28515625" style="460" customWidth="1"/>
    <col min="13313" max="13313" width="10.28515625" style="460" customWidth="1"/>
    <col min="13314" max="13314" width="9.140625" style="460" customWidth="1"/>
    <col min="13315" max="13319" width="14.28515625" style="460" customWidth="1"/>
    <col min="13320" max="13320" width="9.140625" style="460" customWidth="1"/>
    <col min="13321" max="13321" width="10.28515625" style="460" customWidth="1"/>
    <col min="13322" max="13322" width="13.7109375" style="460" customWidth="1"/>
    <col min="13323" max="13323" width="11.28515625" style="460" customWidth="1"/>
    <col min="13324" max="13324" width="12" style="460" customWidth="1"/>
    <col min="13325" max="13555" width="9.140625" style="460"/>
    <col min="13556" max="13556" width="4.140625" style="460" customWidth="1"/>
    <col min="13557" max="13557" width="30.7109375" style="460" customWidth="1"/>
    <col min="13558" max="13558" width="17.5703125" style="460" bestFit="1" customWidth="1"/>
    <col min="13559" max="13559" width="5.42578125" style="460" bestFit="1" customWidth="1"/>
    <col min="13560" max="13561" width="13.140625" style="460" customWidth="1"/>
    <col min="13562" max="13562" width="24.140625" style="460" customWidth="1"/>
    <col min="13563" max="13563" width="10.28515625" style="460" customWidth="1"/>
    <col min="13564" max="13564" width="15" style="460" bestFit="1" customWidth="1"/>
    <col min="13565" max="13565" width="10.28515625" style="460" customWidth="1"/>
    <col min="13566" max="13566" width="8.5703125" style="460" customWidth="1"/>
    <col min="13567" max="13568" width="6.28515625" style="460" customWidth="1"/>
    <col min="13569" max="13569" width="10.28515625" style="460" customWidth="1"/>
    <col min="13570" max="13570" width="9.140625" style="460" customWidth="1"/>
    <col min="13571" max="13575" width="14.28515625" style="460" customWidth="1"/>
    <col min="13576" max="13576" width="9.140625" style="460" customWidth="1"/>
    <col min="13577" max="13577" width="10.28515625" style="460" customWidth="1"/>
    <col min="13578" max="13578" width="13.7109375" style="460" customWidth="1"/>
    <col min="13579" max="13579" width="11.28515625" style="460" customWidth="1"/>
    <col min="13580" max="13580" width="12" style="460" customWidth="1"/>
    <col min="13581" max="13811" width="9.140625" style="460"/>
    <col min="13812" max="13812" width="4.140625" style="460" customWidth="1"/>
    <col min="13813" max="13813" width="30.7109375" style="460" customWidth="1"/>
    <col min="13814" max="13814" width="17.5703125" style="460" bestFit="1" customWidth="1"/>
    <col min="13815" max="13815" width="5.42578125" style="460" bestFit="1" customWidth="1"/>
    <col min="13816" max="13817" width="13.140625" style="460" customWidth="1"/>
    <col min="13818" max="13818" width="24.140625" style="460" customWidth="1"/>
    <col min="13819" max="13819" width="10.28515625" style="460" customWidth="1"/>
    <col min="13820" max="13820" width="15" style="460" bestFit="1" customWidth="1"/>
    <col min="13821" max="13821" width="10.28515625" style="460" customWidth="1"/>
    <col min="13822" max="13822" width="8.5703125" style="460" customWidth="1"/>
    <col min="13823" max="13824" width="6.28515625" style="460" customWidth="1"/>
    <col min="13825" max="13825" width="10.28515625" style="460" customWidth="1"/>
    <col min="13826" max="13826" width="9.140625" style="460" customWidth="1"/>
    <col min="13827" max="13831" width="14.28515625" style="460" customWidth="1"/>
    <col min="13832" max="13832" width="9.140625" style="460" customWidth="1"/>
    <col min="13833" max="13833" width="10.28515625" style="460" customWidth="1"/>
    <col min="13834" max="13834" width="13.7109375" style="460" customWidth="1"/>
    <col min="13835" max="13835" width="11.28515625" style="460" customWidth="1"/>
    <col min="13836" max="13836" width="12" style="460" customWidth="1"/>
    <col min="13837" max="14067" width="9.140625" style="460"/>
    <col min="14068" max="14068" width="4.140625" style="460" customWidth="1"/>
    <col min="14069" max="14069" width="30.7109375" style="460" customWidth="1"/>
    <col min="14070" max="14070" width="17.5703125" style="460" bestFit="1" customWidth="1"/>
    <col min="14071" max="14071" width="5.42578125" style="460" bestFit="1" customWidth="1"/>
    <col min="14072" max="14073" width="13.140625" style="460" customWidth="1"/>
    <col min="14074" max="14074" width="24.140625" style="460" customWidth="1"/>
    <col min="14075" max="14075" width="10.28515625" style="460" customWidth="1"/>
    <col min="14076" max="14076" width="15" style="460" bestFit="1" customWidth="1"/>
    <col min="14077" max="14077" width="10.28515625" style="460" customWidth="1"/>
    <col min="14078" max="14078" width="8.5703125" style="460" customWidth="1"/>
    <col min="14079" max="14080" width="6.28515625" style="460" customWidth="1"/>
    <col min="14081" max="14081" width="10.28515625" style="460" customWidth="1"/>
    <col min="14082" max="14082" width="9.140625" style="460" customWidth="1"/>
    <col min="14083" max="14087" width="14.28515625" style="460" customWidth="1"/>
    <col min="14088" max="14088" width="9.140625" style="460" customWidth="1"/>
    <col min="14089" max="14089" width="10.28515625" style="460" customWidth="1"/>
    <col min="14090" max="14090" width="13.7109375" style="460" customWidth="1"/>
    <col min="14091" max="14091" width="11.28515625" style="460" customWidth="1"/>
    <col min="14092" max="14092" width="12" style="460" customWidth="1"/>
    <col min="14093" max="14323" width="9.140625" style="460"/>
    <col min="14324" max="14324" width="4.140625" style="460" customWidth="1"/>
    <col min="14325" max="14325" width="30.7109375" style="460" customWidth="1"/>
    <col min="14326" max="14326" width="17.5703125" style="460" bestFit="1" customWidth="1"/>
    <col min="14327" max="14327" width="5.42578125" style="460" bestFit="1" customWidth="1"/>
    <col min="14328" max="14329" width="13.140625" style="460" customWidth="1"/>
    <col min="14330" max="14330" width="24.140625" style="460" customWidth="1"/>
    <col min="14331" max="14331" width="10.28515625" style="460" customWidth="1"/>
    <col min="14332" max="14332" width="15" style="460" bestFit="1" customWidth="1"/>
    <col min="14333" max="14333" width="10.28515625" style="460" customWidth="1"/>
    <col min="14334" max="14334" width="8.5703125" style="460" customWidth="1"/>
    <col min="14335" max="14336" width="6.28515625" style="460" customWidth="1"/>
    <col min="14337" max="14337" width="10.28515625" style="460" customWidth="1"/>
    <col min="14338" max="14338" width="9.140625" style="460" customWidth="1"/>
    <col min="14339" max="14343" width="14.28515625" style="460" customWidth="1"/>
    <col min="14344" max="14344" width="9.140625" style="460" customWidth="1"/>
    <col min="14345" max="14345" width="10.28515625" style="460" customWidth="1"/>
    <col min="14346" max="14346" width="13.7109375" style="460" customWidth="1"/>
    <col min="14347" max="14347" width="11.28515625" style="460" customWidth="1"/>
    <col min="14348" max="14348" width="12" style="460" customWidth="1"/>
    <col min="14349" max="14579" width="9.140625" style="460"/>
    <col min="14580" max="14580" width="4.140625" style="460" customWidth="1"/>
    <col min="14581" max="14581" width="30.7109375" style="460" customWidth="1"/>
    <col min="14582" max="14582" width="17.5703125" style="460" bestFit="1" customWidth="1"/>
    <col min="14583" max="14583" width="5.42578125" style="460" bestFit="1" customWidth="1"/>
    <col min="14584" max="14585" width="13.140625" style="460" customWidth="1"/>
    <col min="14586" max="14586" width="24.140625" style="460" customWidth="1"/>
    <col min="14587" max="14587" width="10.28515625" style="460" customWidth="1"/>
    <col min="14588" max="14588" width="15" style="460" bestFit="1" customWidth="1"/>
    <col min="14589" max="14589" width="10.28515625" style="460" customWidth="1"/>
    <col min="14590" max="14590" width="8.5703125" style="460" customWidth="1"/>
    <col min="14591" max="14592" width="6.28515625" style="460" customWidth="1"/>
    <col min="14593" max="14593" width="10.28515625" style="460" customWidth="1"/>
    <col min="14594" max="14594" width="9.140625" style="460" customWidth="1"/>
    <col min="14595" max="14599" width="14.28515625" style="460" customWidth="1"/>
    <col min="14600" max="14600" width="9.140625" style="460" customWidth="1"/>
    <col min="14601" max="14601" width="10.28515625" style="460" customWidth="1"/>
    <col min="14602" max="14602" width="13.7109375" style="460" customWidth="1"/>
    <col min="14603" max="14603" width="11.28515625" style="460" customWidth="1"/>
    <col min="14604" max="14604" width="12" style="460" customWidth="1"/>
    <col min="14605" max="14835" width="9.140625" style="460"/>
    <col min="14836" max="14836" width="4.140625" style="460" customWidth="1"/>
    <col min="14837" max="14837" width="30.7109375" style="460" customWidth="1"/>
    <col min="14838" max="14838" width="17.5703125" style="460" bestFit="1" customWidth="1"/>
    <col min="14839" max="14839" width="5.42578125" style="460" bestFit="1" customWidth="1"/>
    <col min="14840" max="14841" width="13.140625" style="460" customWidth="1"/>
    <col min="14842" max="14842" width="24.140625" style="460" customWidth="1"/>
    <col min="14843" max="14843" width="10.28515625" style="460" customWidth="1"/>
    <col min="14844" max="14844" width="15" style="460" bestFit="1" customWidth="1"/>
    <col min="14845" max="14845" width="10.28515625" style="460" customWidth="1"/>
    <col min="14846" max="14846" width="8.5703125" style="460" customWidth="1"/>
    <col min="14847" max="14848" width="6.28515625" style="460" customWidth="1"/>
    <col min="14849" max="14849" width="10.28515625" style="460" customWidth="1"/>
    <col min="14850" max="14850" width="9.140625" style="460" customWidth="1"/>
    <col min="14851" max="14855" width="14.28515625" style="460" customWidth="1"/>
    <col min="14856" max="14856" width="9.140625" style="460" customWidth="1"/>
    <col min="14857" max="14857" width="10.28515625" style="460" customWidth="1"/>
    <col min="14858" max="14858" width="13.7109375" style="460" customWidth="1"/>
    <col min="14859" max="14859" width="11.28515625" style="460" customWidth="1"/>
    <col min="14860" max="14860" width="12" style="460" customWidth="1"/>
    <col min="14861" max="15091" width="9.140625" style="460"/>
    <col min="15092" max="15092" width="4.140625" style="460" customWidth="1"/>
    <col min="15093" max="15093" width="30.7109375" style="460" customWidth="1"/>
    <col min="15094" max="15094" width="17.5703125" style="460" bestFit="1" customWidth="1"/>
    <col min="15095" max="15095" width="5.42578125" style="460" bestFit="1" customWidth="1"/>
    <col min="15096" max="15097" width="13.140625" style="460" customWidth="1"/>
    <col min="15098" max="15098" width="24.140625" style="460" customWidth="1"/>
    <col min="15099" max="15099" width="10.28515625" style="460" customWidth="1"/>
    <col min="15100" max="15100" width="15" style="460" bestFit="1" customWidth="1"/>
    <col min="15101" max="15101" width="10.28515625" style="460" customWidth="1"/>
    <col min="15102" max="15102" width="8.5703125" style="460" customWidth="1"/>
    <col min="15103" max="15104" width="6.28515625" style="460" customWidth="1"/>
    <col min="15105" max="15105" width="10.28515625" style="460" customWidth="1"/>
    <col min="15106" max="15106" width="9.140625" style="460" customWidth="1"/>
    <col min="15107" max="15111" width="14.28515625" style="460" customWidth="1"/>
    <col min="15112" max="15112" width="9.140625" style="460" customWidth="1"/>
    <col min="15113" max="15113" width="10.28515625" style="460" customWidth="1"/>
    <col min="15114" max="15114" width="13.7109375" style="460" customWidth="1"/>
    <col min="15115" max="15115" width="11.28515625" style="460" customWidth="1"/>
    <col min="15116" max="15116" width="12" style="460" customWidth="1"/>
    <col min="15117" max="15347" width="9.140625" style="460"/>
    <col min="15348" max="15348" width="4.140625" style="460" customWidth="1"/>
    <col min="15349" max="15349" width="30.7109375" style="460" customWidth="1"/>
    <col min="15350" max="15350" width="17.5703125" style="460" bestFit="1" customWidth="1"/>
    <col min="15351" max="15351" width="5.42578125" style="460" bestFit="1" customWidth="1"/>
    <col min="15352" max="15353" width="13.140625" style="460" customWidth="1"/>
    <col min="15354" max="15354" width="24.140625" style="460" customWidth="1"/>
    <col min="15355" max="15355" width="10.28515625" style="460" customWidth="1"/>
    <col min="15356" max="15356" width="15" style="460" bestFit="1" customWidth="1"/>
    <col min="15357" max="15357" width="10.28515625" style="460" customWidth="1"/>
    <col min="15358" max="15358" width="8.5703125" style="460" customWidth="1"/>
    <col min="15359" max="15360" width="6.28515625" style="460" customWidth="1"/>
    <col min="15361" max="15361" width="10.28515625" style="460" customWidth="1"/>
    <col min="15362" max="15362" width="9.140625" style="460" customWidth="1"/>
    <col min="15363" max="15367" width="14.28515625" style="460" customWidth="1"/>
    <col min="15368" max="15368" width="9.140625" style="460" customWidth="1"/>
    <col min="15369" max="15369" width="10.28515625" style="460" customWidth="1"/>
    <col min="15370" max="15370" width="13.7109375" style="460" customWidth="1"/>
    <col min="15371" max="15371" width="11.28515625" style="460" customWidth="1"/>
    <col min="15372" max="15372" width="12" style="460" customWidth="1"/>
    <col min="15373" max="15603" width="9.140625" style="460"/>
    <col min="15604" max="15604" width="4.140625" style="460" customWidth="1"/>
    <col min="15605" max="15605" width="30.7109375" style="460" customWidth="1"/>
    <col min="15606" max="15606" width="17.5703125" style="460" bestFit="1" customWidth="1"/>
    <col min="15607" max="15607" width="5.42578125" style="460" bestFit="1" customWidth="1"/>
    <col min="15608" max="15609" width="13.140625" style="460" customWidth="1"/>
    <col min="15610" max="15610" width="24.140625" style="460" customWidth="1"/>
    <col min="15611" max="15611" width="10.28515625" style="460" customWidth="1"/>
    <col min="15612" max="15612" width="15" style="460" bestFit="1" customWidth="1"/>
    <col min="15613" max="15613" width="10.28515625" style="460" customWidth="1"/>
    <col min="15614" max="15614" width="8.5703125" style="460" customWidth="1"/>
    <col min="15615" max="15616" width="6.28515625" style="460" customWidth="1"/>
    <col min="15617" max="15617" width="10.28515625" style="460" customWidth="1"/>
    <col min="15618" max="15618" width="9.140625" style="460" customWidth="1"/>
    <col min="15619" max="15623" width="14.28515625" style="460" customWidth="1"/>
    <col min="15624" max="15624" width="9.140625" style="460" customWidth="1"/>
    <col min="15625" max="15625" width="10.28515625" style="460" customWidth="1"/>
    <col min="15626" max="15626" width="13.7109375" style="460" customWidth="1"/>
    <col min="15627" max="15627" width="11.28515625" style="460" customWidth="1"/>
    <col min="15628" max="15628" width="12" style="460" customWidth="1"/>
    <col min="15629" max="15859" width="9.140625" style="460"/>
    <col min="15860" max="15860" width="4.140625" style="460" customWidth="1"/>
    <col min="15861" max="15861" width="30.7109375" style="460" customWidth="1"/>
    <col min="15862" max="15862" width="17.5703125" style="460" bestFit="1" customWidth="1"/>
    <col min="15863" max="15863" width="5.42578125" style="460" bestFit="1" customWidth="1"/>
    <col min="15864" max="15865" width="13.140625" style="460" customWidth="1"/>
    <col min="15866" max="15866" width="24.140625" style="460" customWidth="1"/>
    <col min="15867" max="15867" width="10.28515625" style="460" customWidth="1"/>
    <col min="15868" max="15868" width="15" style="460" bestFit="1" customWidth="1"/>
    <col min="15869" max="15869" width="10.28515625" style="460" customWidth="1"/>
    <col min="15870" max="15870" width="8.5703125" style="460" customWidth="1"/>
    <col min="15871" max="15872" width="6.28515625" style="460" customWidth="1"/>
    <col min="15873" max="15873" width="10.28515625" style="460" customWidth="1"/>
    <col min="15874" max="15874" width="9.140625" style="460" customWidth="1"/>
    <col min="15875" max="15879" width="14.28515625" style="460" customWidth="1"/>
    <col min="15880" max="15880" width="9.140625" style="460" customWidth="1"/>
    <col min="15881" max="15881" width="10.28515625" style="460" customWidth="1"/>
    <col min="15882" max="15882" width="13.7109375" style="460" customWidth="1"/>
    <col min="15883" max="15883" width="11.28515625" style="460" customWidth="1"/>
    <col min="15884" max="15884" width="12" style="460" customWidth="1"/>
    <col min="15885" max="16115" width="9.140625" style="460"/>
    <col min="16116" max="16116" width="4.140625" style="460" customWidth="1"/>
    <col min="16117" max="16117" width="30.7109375" style="460" customWidth="1"/>
    <col min="16118" max="16118" width="17.5703125" style="460" bestFit="1" customWidth="1"/>
    <col min="16119" max="16119" width="5.42578125" style="460" bestFit="1" customWidth="1"/>
    <col min="16120" max="16121" width="13.140625" style="460" customWidth="1"/>
    <col min="16122" max="16122" width="24.140625" style="460" customWidth="1"/>
    <col min="16123" max="16123" width="10.28515625" style="460" customWidth="1"/>
    <col min="16124" max="16124" width="15" style="460" bestFit="1" customWidth="1"/>
    <col min="16125" max="16125" width="10.28515625" style="460" customWidth="1"/>
    <col min="16126" max="16126" width="8.5703125" style="460" customWidth="1"/>
    <col min="16127" max="16128" width="6.28515625" style="460" customWidth="1"/>
    <col min="16129" max="16129" width="10.28515625" style="460" customWidth="1"/>
    <col min="16130" max="16130" width="9.140625" style="460" customWidth="1"/>
    <col min="16131" max="16135" width="14.28515625" style="460" customWidth="1"/>
    <col min="16136" max="16136" width="9.140625" style="460" customWidth="1"/>
    <col min="16137" max="16137" width="10.28515625" style="460" customWidth="1"/>
    <col min="16138" max="16138" width="13.7109375" style="460" customWidth="1"/>
    <col min="16139" max="16139" width="11.28515625" style="460" customWidth="1"/>
    <col min="16140" max="16140" width="12" style="460" customWidth="1"/>
    <col min="16141" max="16384" width="9.140625" style="460"/>
  </cols>
  <sheetData>
    <row r="1" spans="1:17" x14ac:dyDescent="0.25">
      <c r="A1" s="870" t="s">
        <v>2840</v>
      </c>
      <c r="B1" s="870"/>
      <c r="C1" s="870"/>
      <c r="D1" s="870"/>
      <c r="E1" s="870"/>
      <c r="F1" s="870"/>
      <c r="G1" s="870"/>
      <c r="H1" s="870"/>
      <c r="I1" s="870"/>
      <c r="J1" s="870"/>
      <c r="K1" s="870"/>
      <c r="L1" s="870"/>
      <c r="M1" s="870"/>
      <c r="N1" s="871"/>
      <c r="O1" s="870"/>
      <c r="P1" s="870"/>
      <c r="Q1" s="870"/>
    </row>
    <row r="2" spans="1:17" ht="19.5" customHeight="1" x14ac:dyDescent="0.25">
      <c r="A2" s="862" t="s">
        <v>4059</v>
      </c>
      <c r="B2" s="862"/>
      <c r="C2" s="862"/>
      <c r="D2" s="862"/>
      <c r="E2" s="862"/>
      <c r="F2" s="862"/>
      <c r="G2" s="862"/>
      <c r="H2" s="862"/>
      <c r="I2" s="862"/>
      <c r="J2" s="862"/>
      <c r="K2" s="862"/>
      <c r="L2" s="862"/>
      <c r="M2" s="862"/>
      <c r="N2" s="862"/>
      <c r="O2" s="868"/>
      <c r="P2" s="868"/>
      <c r="Q2" s="868"/>
    </row>
    <row r="4" spans="1:17" s="677" customFormat="1" ht="45.75" customHeight="1" x14ac:dyDescent="0.25">
      <c r="A4" s="859" t="s">
        <v>6</v>
      </c>
      <c r="B4" s="864" t="s">
        <v>2839</v>
      </c>
      <c r="C4" s="864" t="s">
        <v>1410</v>
      </c>
      <c r="D4" s="859"/>
      <c r="E4" s="867" t="s">
        <v>2838</v>
      </c>
      <c r="F4" s="864" t="s">
        <v>1963</v>
      </c>
      <c r="G4" s="866" t="s">
        <v>2837</v>
      </c>
      <c r="H4" s="857" t="s">
        <v>2836</v>
      </c>
      <c r="I4" s="858" t="s">
        <v>1960</v>
      </c>
      <c r="J4" s="858"/>
      <c r="K4" s="858"/>
      <c r="L4" s="858"/>
      <c r="M4" s="859" t="s">
        <v>2835</v>
      </c>
      <c r="N4" s="857"/>
      <c r="O4" s="859" t="s">
        <v>1993</v>
      </c>
      <c r="P4" s="859"/>
      <c r="Q4" s="859" t="s">
        <v>7</v>
      </c>
    </row>
    <row r="5" spans="1:17" s="677" customFormat="1" ht="86.25" customHeight="1" x14ac:dyDescent="0.25">
      <c r="A5" s="859"/>
      <c r="B5" s="865"/>
      <c r="C5" s="865"/>
      <c r="D5" s="859"/>
      <c r="E5" s="867"/>
      <c r="F5" s="865"/>
      <c r="G5" s="866"/>
      <c r="H5" s="857"/>
      <c r="I5" s="771" t="s">
        <v>1958</v>
      </c>
      <c r="J5" s="771" t="s">
        <v>1957</v>
      </c>
      <c r="K5" s="771" t="s">
        <v>1956</v>
      </c>
      <c r="L5" s="774" t="s">
        <v>1955</v>
      </c>
      <c r="M5" s="772" t="s">
        <v>1954</v>
      </c>
      <c r="N5" s="773" t="s">
        <v>1953</v>
      </c>
      <c r="O5" s="770" t="s">
        <v>1992</v>
      </c>
      <c r="P5" s="773" t="s">
        <v>1953</v>
      </c>
      <c r="Q5" s="859"/>
    </row>
    <row r="6" spans="1:17" s="676" customFormat="1" ht="36.75" customHeight="1" x14ac:dyDescent="0.25">
      <c r="A6" s="620">
        <f>SUM(A308,A258,A240,A237,A230,A215,A180,A166,A150,A114,A81,A58,A31,A26)</f>
        <v>289</v>
      </c>
      <c r="B6" s="620" t="s">
        <v>285</v>
      </c>
      <c r="C6" s="674"/>
      <c r="D6" s="620"/>
      <c r="E6" s="675">
        <f>+SUM(E7,E27,E32,E59,E82,E115,E151,E167,E181,E216,E231,E238,E241,)</f>
        <v>19497755.879999999</v>
      </c>
      <c r="F6" s="622"/>
      <c r="G6" s="621"/>
      <c r="H6" s="621"/>
      <c r="I6" s="675">
        <f>+SUM(I7,I27,I32,I59,I82,I115,I151,I167,I181,I216,I231,I238,I241,)</f>
        <v>356726.44999999995</v>
      </c>
      <c r="J6" s="675">
        <f>+SUM(J7,J27,J32,J59,J82,J115,J151,J167,J181,J216,J231,J238,J241,)</f>
        <v>0</v>
      </c>
      <c r="K6" s="675">
        <f>+SUM(K7,K27,K32,K59,K82,K115,K151,K167,K181,K216,K231,K238,K241,)</f>
        <v>0</v>
      </c>
      <c r="L6" s="675">
        <f>+SUM(L7,L27,L32,L59,L82,L115,L151,L167,L181,L216,L231,L238,L241,)</f>
        <v>19141029.43</v>
      </c>
      <c r="M6" s="623"/>
      <c r="N6" s="624"/>
      <c r="O6" s="625"/>
      <c r="P6" s="626"/>
      <c r="Q6" s="620"/>
    </row>
    <row r="7" spans="1:17" s="662" customFormat="1" ht="36.75" customHeight="1" x14ac:dyDescent="0.25">
      <c r="A7" s="655" t="s">
        <v>2</v>
      </c>
      <c r="B7" s="656" t="s">
        <v>41</v>
      </c>
      <c r="C7" s="657"/>
      <c r="D7" s="655"/>
      <c r="E7" s="658">
        <f>+SUM(E8:E26)</f>
        <v>81521.5</v>
      </c>
      <c r="F7" s="657"/>
      <c r="G7" s="659"/>
      <c r="H7" s="660"/>
      <c r="I7" s="658">
        <f>+SUM(I8:I26)</f>
        <v>8791.4</v>
      </c>
      <c r="J7" s="658">
        <f>+SUM(J8:J26)</f>
        <v>0</v>
      </c>
      <c r="K7" s="658">
        <f>+SUM(K8:K26)</f>
        <v>0</v>
      </c>
      <c r="L7" s="658">
        <f>+SUM(L8:L26)</f>
        <v>72730.100000000006</v>
      </c>
      <c r="M7" s="661"/>
      <c r="N7" s="660"/>
      <c r="O7" s="659"/>
      <c r="P7" s="659"/>
      <c r="Q7" s="655"/>
    </row>
    <row r="8" spans="1:17" ht="31.5" outlineLevel="1" x14ac:dyDescent="0.25">
      <c r="A8" s="775">
        <v>1</v>
      </c>
      <c r="B8" s="486" t="s">
        <v>2834</v>
      </c>
      <c r="C8" s="485" t="s">
        <v>1934</v>
      </c>
      <c r="D8" s="775" t="s">
        <v>1930</v>
      </c>
      <c r="E8" s="480">
        <v>1691.9</v>
      </c>
      <c r="F8" s="641" t="s">
        <v>2833</v>
      </c>
      <c r="G8" s="509">
        <v>2014</v>
      </c>
      <c r="H8" s="483">
        <v>53966</v>
      </c>
      <c r="I8" s="480"/>
      <c r="J8" s="480"/>
      <c r="K8" s="480"/>
      <c r="L8" s="480">
        <f t="shared" ref="L8:L26" si="0">+E8-I8</f>
        <v>1691.9</v>
      </c>
      <c r="M8" s="775" t="s">
        <v>2832</v>
      </c>
      <c r="N8" s="483">
        <v>41841</v>
      </c>
      <c r="O8" s="775">
        <v>63</v>
      </c>
      <c r="P8" s="476">
        <v>41898</v>
      </c>
      <c r="Q8" s="775"/>
    </row>
    <row r="9" spans="1:17" ht="31.5" outlineLevel="1" x14ac:dyDescent="0.25">
      <c r="A9" s="775">
        <v>2</v>
      </c>
      <c r="B9" s="486" t="s">
        <v>2831</v>
      </c>
      <c r="C9" s="485" t="s">
        <v>1934</v>
      </c>
      <c r="D9" s="775" t="s">
        <v>1930</v>
      </c>
      <c r="E9" s="480">
        <v>4047.8</v>
      </c>
      <c r="F9" s="485" t="s">
        <v>2830</v>
      </c>
      <c r="G9" s="509">
        <v>2014</v>
      </c>
      <c r="H9" s="483">
        <v>60198</v>
      </c>
      <c r="I9" s="480"/>
      <c r="J9" s="480"/>
      <c r="K9" s="480"/>
      <c r="L9" s="480">
        <f t="shared" si="0"/>
        <v>4047.8</v>
      </c>
      <c r="M9" s="775" t="s">
        <v>2829</v>
      </c>
      <c r="N9" s="483">
        <v>41935</v>
      </c>
      <c r="O9" s="775">
        <v>97</v>
      </c>
      <c r="P9" s="476">
        <v>41964</v>
      </c>
      <c r="Q9" s="775"/>
    </row>
    <row r="10" spans="1:17" outlineLevel="1" x14ac:dyDescent="0.25">
      <c r="A10" s="775">
        <v>3</v>
      </c>
      <c r="B10" s="486" t="s">
        <v>2828</v>
      </c>
      <c r="C10" s="485" t="s">
        <v>1941</v>
      </c>
      <c r="D10" s="775" t="s">
        <v>1930</v>
      </c>
      <c r="E10" s="480">
        <v>2140</v>
      </c>
      <c r="F10" s="485" t="s">
        <v>2827</v>
      </c>
      <c r="G10" s="509">
        <v>2014</v>
      </c>
      <c r="H10" s="483">
        <v>60064</v>
      </c>
      <c r="I10" s="480"/>
      <c r="J10" s="480"/>
      <c r="K10" s="480"/>
      <c r="L10" s="480">
        <f t="shared" si="0"/>
        <v>2140</v>
      </c>
      <c r="M10" s="775" t="s">
        <v>2826</v>
      </c>
      <c r="N10" s="483">
        <v>41962</v>
      </c>
      <c r="O10" s="775">
        <v>119</v>
      </c>
      <c r="P10" s="476">
        <v>41970</v>
      </c>
      <c r="Q10" s="775"/>
    </row>
    <row r="11" spans="1:17" ht="31.5" outlineLevel="1" x14ac:dyDescent="0.25">
      <c r="A11" s="775">
        <v>4</v>
      </c>
      <c r="B11" s="486" t="s">
        <v>2232</v>
      </c>
      <c r="C11" s="485" t="s">
        <v>989</v>
      </c>
      <c r="D11" s="775" t="s">
        <v>1930</v>
      </c>
      <c r="E11" s="480">
        <v>1377</v>
      </c>
      <c r="F11" s="485" t="s">
        <v>2825</v>
      </c>
      <c r="G11" s="509">
        <v>2014</v>
      </c>
      <c r="H11" s="483">
        <v>58545</v>
      </c>
      <c r="I11" s="480">
        <v>1377</v>
      </c>
      <c r="J11" s="480"/>
      <c r="K11" s="480"/>
      <c r="L11" s="480">
        <f t="shared" si="0"/>
        <v>0</v>
      </c>
      <c r="M11" s="775" t="s">
        <v>2824</v>
      </c>
      <c r="N11" s="483">
        <v>41963</v>
      </c>
      <c r="O11" s="775">
        <v>125</v>
      </c>
      <c r="P11" s="476">
        <v>41977</v>
      </c>
      <c r="Q11" s="775"/>
    </row>
    <row r="12" spans="1:17" ht="31.5" outlineLevel="1" x14ac:dyDescent="0.25">
      <c r="A12" s="775">
        <v>5</v>
      </c>
      <c r="B12" s="486" t="s">
        <v>2823</v>
      </c>
      <c r="C12" s="485" t="s">
        <v>1985</v>
      </c>
      <c r="D12" s="775" t="s">
        <v>1930</v>
      </c>
      <c r="E12" s="480">
        <v>4282.5</v>
      </c>
      <c r="F12" s="485" t="s">
        <v>2822</v>
      </c>
      <c r="G12" s="509">
        <v>2014</v>
      </c>
      <c r="H12" s="483">
        <v>60233</v>
      </c>
      <c r="I12" s="480"/>
      <c r="J12" s="480"/>
      <c r="K12" s="480"/>
      <c r="L12" s="480">
        <f t="shared" si="0"/>
        <v>4282.5</v>
      </c>
      <c r="M12" s="775" t="s">
        <v>2821</v>
      </c>
      <c r="N12" s="483">
        <v>41970</v>
      </c>
      <c r="O12" s="775">
        <v>133</v>
      </c>
      <c r="P12" s="476">
        <v>41981</v>
      </c>
      <c r="Q12" s="775"/>
    </row>
    <row r="13" spans="1:17" ht="35.25" customHeight="1" outlineLevel="1" x14ac:dyDescent="0.25">
      <c r="A13" s="775">
        <v>6</v>
      </c>
      <c r="B13" s="486" t="s">
        <v>2720</v>
      </c>
      <c r="C13" s="485" t="s">
        <v>1941</v>
      </c>
      <c r="D13" s="775" t="s">
        <v>1930</v>
      </c>
      <c r="E13" s="480">
        <v>1797.6</v>
      </c>
      <c r="F13" s="485" t="s">
        <v>2820</v>
      </c>
      <c r="G13" s="509">
        <v>2015</v>
      </c>
      <c r="H13" s="483">
        <v>60283</v>
      </c>
      <c r="I13" s="480"/>
      <c r="J13" s="480"/>
      <c r="K13" s="480"/>
      <c r="L13" s="480">
        <f t="shared" si="0"/>
        <v>1797.6</v>
      </c>
      <c r="M13" s="775" t="s">
        <v>2819</v>
      </c>
      <c r="N13" s="483">
        <v>42020</v>
      </c>
      <c r="O13" s="775">
        <v>30</v>
      </c>
      <c r="P13" s="476">
        <v>42079</v>
      </c>
      <c r="Q13" s="775"/>
    </row>
    <row r="14" spans="1:17" outlineLevel="1" x14ac:dyDescent="0.25">
      <c r="A14" s="775">
        <v>7</v>
      </c>
      <c r="B14" s="486" t="s">
        <v>2818</v>
      </c>
      <c r="C14" s="485" t="s">
        <v>2817</v>
      </c>
      <c r="D14" s="775" t="s">
        <v>1930</v>
      </c>
      <c r="E14" s="480">
        <v>2522</v>
      </c>
      <c r="F14" s="485" t="s">
        <v>1857</v>
      </c>
      <c r="G14" s="509">
        <v>2015</v>
      </c>
      <c r="H14" s="483">
        <v>60312</v>
      </c>
      <c r="I14" s="480"/>
      <c r="J14" s="480"/>
      <c r="K14" s="480"/>
      <c r="L14" s="480">
        <f t="shared" si="0"/>
        <v>2522</v>
      </c>
      <c r="M14" s="775" t="s">
        <v>2816</v>
      </c>
      <c r="N14" s="483">
        <v>42049</v>
      </c>
      <c r="O14" s="775">
        <v>33</v>
      </c>
      <c r="P14" s="476">
        <v>42081</v>
      </c>
      <c r="Q14" s="775"/>
    </row>
    <row r="15" spans="1:17" ht="31.5" outlineLevel="1" x14ac:dyDescent="0.25">
      <c r="A15" s="775">
        <v>8</v>
      </c>
      <c r="B15" s="486" t="s">
        <v>1952</v>
      </c>
      <c r="C15" s="485" t="s">
        <v>2815</v>
      </c>
      <c r="D15" s="775" t="s">
        <v>1930</v>
      </c>
      <c r="E15" s="480">
        <v>18766</v>
      </c>
      <c r="F15" s="485" t="s">
        <v>2814</v>
      </c>
      <c r="G15" s="509">
        <v>2015</v>
      </c>
      <c r="H15" s="483">
        <v>60479</v>
      </c>
      <c r="I15" s="480"/>
      <c r="J15" s="480"/>
      <c r="K15" s="480"/>
      <c r="L15" s="480">
        <f t="shared" si="0"/>
        <v>18766</v>
      </c>
      <c r="M15" s="775" t="s">
        <v>1949</v>
      </c>
      <c r="N15" s="483">
        <v>42216</v>
      </c>
      <c r="O15" s="775"/>
      <c r="P15" s="476"/>
      <c r="Q15" s="775"/>
    </row>
    <row r="16" spans="1:17" ht="31.5" outlineLevel="1" x14ac:dyDescent="0.25">
      <c r="A16" s="775">
        <v>9</v>
      </c>
      <c r="B16" s="486" t="s">
        <v>2210</v>
      </c>
      <c r="C16" s="485" t="s">
        <v>990</v>
      </c>
      <c r="D16" s="775" t="s">
        <v>1930</v>
      </c>
      <c r="E16" s="480">
        <v>1579.6</v>
      </c>
      <c r="F16" s="485" t="s">
        <v>2208</v>
      </c>
      <c r="G16" s="509">
        <v>2015</v>
      </c>
      <c r="H16" s="483">
        <v>55953</v>
      </c>
      <c r="I16" s="480"/>
      <c r="J16" s="480"/>
      <c r="K16" s="480"/>
      <c r="L16" s="480">
        <f t="shared" si="0"/>
        <v>1579.6</v>
      </c>
      <c r="M16" s="775" t="s">
        <v>2813</v>
      </c>
      <c r="N16" s="483">
        <v>42293</v>
      </c>
      <c r="O16" s="775">
        <v>126</v>
      </c>
      <c r="P16" s="476">
        <v>42280</v>
      </c>
      <c r="Q16" s="775" t="s">
        <v>2812</v>
      </c>
    </row>
    <row r="17" spans="1:17" ht="31.5" outlineLevel="1" x14ac:dyDescent="0.25">
      <c r="A17" s="775">
        <v>10</v>
      </c>
      <c r="B17" s="486" t="s">
        <v>2811</v>
      </c>
      <c r="C17" s="485" t="s">
        <v>990</v>
      </c>
      <c r="D17" s="775" t="s">
        <v>1930</v>
      </c>
      <c r="E17" s="480">
        <v>1144.9000000000001</v>
      </c>
      <c r="F17" s="485" t="s">
        <v>1888</v>
      </c>
      <c r="G17" s="509">
        <v>2015</v>
      </c>
      <c r="H17" s="483">
        <v>60584</v>
      </c>
      <c r="I17" s="480"/>
      <c r="J17" s="480"/>
      <c r="K17" s="480"/>
      <c r="L17" s="480">
        <f t="shared" si="0"/>
        <v>1144.9000000000001</v>
      </c>
      <c r="M17" s="775" t="s">
        <v>2810</v>
      </c>
      <c r="N17" s="483">
        <v>42321</v>
      </c>
      <c r="O17" s="775">
        <v>137</v>
      </c>
      <c r="P17" s="476">
        <v>42328</v>
      </c>
      <c r="Q17" s="775"/>
    </row>
    <row r="18" spans="1:17" ht="31.5" outlineLevel="1" x14ac:dyDescent="0.25">
      <c r="A18" s="775">
        <v>11</v>
      </c>
      <c r="B18" s="486" t="s">
        <v>2809</v>
      </c>
      <c r="C18" s="485" t="s">
        <v>1941</v>
      </c>
      <c r="D18" s="775" t="s">
        <v>1930</v>
      </c>
      <c r="E18" s="480">
        <v>2175.4</v>
      </c>
      <c r="F18" s="485" t="s">
        <v>2808</v>
      </c>
      <c r="G18" s="509">
        <v>2016</v>
      </c>
      <c r="H18" s="483">
        <v>60643</v>
      </c>
      <c r="I18" s="480"/>
      <c r="J18" s="480"/>
      <c r="K18" s="480"/>
      <c r="L18" s="480">
        <f t="shared" si="0"/>
        <v>2175.4</v>
      </c>
      <c r="M18" s="775" t="s">
        <v>2807</v>
      </c>
      <c r="N18" s="483">
        <v>42380</v>
      </c>
      <c r="O18" s="775">
        <v>40</v>
      </c>
      <c r="P18" s="476">
        <v>42486</v>
      </c>
      <c r="Q18" s="775"/>
    </row>
    <row r="19" spans="1:17" ht="31.5" outlineLevel="1" x14ac:dyDescent="0.25">
      <c r="A19" s="775">
        <v>12</v>
      </c>
      <c r="B19" s="486" t="s">
        <v>2806</v>
      </c>
      <c r="C19" s="485" t="s">
        <v>989</v>
      </c>
      <c r="D19" s="775" t="s">
        <v>1930</v>
      </c>
      <c r="E19" s="480">
        <v>4500</v>
      </c>
      <c r="F19" s="485" t="s">
        <v>2805</v>
      </c>
      <c r="G19" s="509">
        <v>2016</v>
      </c>
      <c r="H19" s="483">
        <v>60668</v>
      </c>
      <c r="I19" s="480">
        <v>4230</v>
      </c>
      <c r="J19" s="480"/>
      <c r="K19" s="480"/>
      <c r="L19" s="480">
        <f t="shared" si="0"/>
        <v>270</v>
      </c>
      <c r="M19" s="775" t="s">
        <v>2804</v>
      </c>
      <c r="N19" s="483">
        <v>42501</v>
      </c>
      <c r="O19" s="775">
        <v>50</v>
      </c>
      <c r="P19" s="476">
        <v>42510</v>
      </c>
      <c r="Q19" s="775"/>
    </row>
    <row r="20" spans="1:17" ht="31.5" outlineLevel="1" x14ac:dyDescent="0.25">
      <c r="A20" s="775">
        <v>13</v>
      </c>
      <c r="B20" s="486" t="s">
        <v>2803</v>
      </c>
      <c r="C20" s="485" t="s">
        <v>1934</v>
      </c>
      <c r="D20" s="775" t="s">
        <v>1930</v>
      </c>
      <c r="E20" s="480">
        <v>2700</v>
      </c>
      <c r="F20" s="485" t="s">
        <v>2802</v>
      </c>
      <c r="G20" s="509">
        <v>2016</v>
      </c>
      <c r="H20" s="483">
        <v>60777</v>
      </c>
      <c r="I20" s="480"/>
      <c r="J20" s="480"/>
      <c r="K20" s="480"/>
      <c r="L20" s="480">
        <f t="shared" si="0"/>
        <v>2700</v>
      </c>
      <c r="M20" s="775" t="s">
        <v>2801</v>
      </c>
      <c r="N20" s="483">
        <v>42515</v>
      </c>
      <c r="O20" s="775">
        <v>59</v>
      </c>
      <c r="P20" s="476">
        <v>42527</v>
      </c>
      <c r="Q20" s="775"/>
    </row>
    <row r="21" spans="1:17" ht="31.5" outlineLevel="1" x14ac:dyDescent="0.25">
      <c r="A21" s="775">
        <v>14</v>
      </c>
      <c r="B21" s="486" t="s">
        <v>2800</v>
      </c>
      <c r="C21" s="485" t="s">
        <v>2799</v>
      </c>
      <c r="D21" s="775" t="s">
        <v>1930</v>
      </c>
      <c r="E21" s="480">
        <v>256</v>
      </c>
      <c r="F21" s="485" t="s">
        <v>2798</v>
      </c>
      <c r="G21" s="509">
        <v>2016</v>
      </c>
      <c r="H21" s="483">
        <v>57236</v>
      </c>
      <c r="I21" s="480"/>
      <c r="J21" s="480"/>
      <c r="K21" s="480"/>
      <c r="L21" s="480">
        <f t="shared" si="0"/>
        <v>256</v>
      </c>
      <c r="M21" s="775" t="s">
        <v>2797</v>
      </c>
      <c r="N21" s="483">
        <v>42538</v>
      </c>
      <c r="O21" s="775">
        <v>66</v>
      </c>
      <c r="P21" s="476">
        <v>42551</v>
      </c>
      <c r="Q21" s="775"/>
    </row>
    <row r="22" spans="1:17" ht="31.5" outlineLevel="1" x14ac:dyDescent="0.25">
      <c r="A22" s="775">
        <v>15</v>
      </c>
      <c r="B22" s="486" t="s">
        <v>2796</v>
      </c>
      <c r="C22" s="485" t="s">
        <v>1931</v>
      </c>
      <c r="D22" s="775" t="s">
        <v>1930</v>
      </c>
      <c r="E22" s="480">
        <v>248.2</v>
      </c>
      <c r="F22" s="485" t="s">
        <v>2795</v>
      </c>
      <c r="G22" s="509">
        <v>2016</v>
      </c>
      <c r="H22" s="483">
        <v>55042</v>
      </c>
      <c r="I22" s="480"/>
      <c r="J22" s="480"/>
      <c r="K22" s="480"/>
      <c r="L22" s="480">
        <f t="shared" si="0"/>
        <v>248.2</v>
      </c>
      <c r="M22" s="775" t="s">
        <v>2794</v>
      </c>
      <c r="N22" s="483">
        <v>42551</v>
      </c>
      <c r="O22" s="775">
        <v>71</v>
      </c>
      <c r="P22" s="476">
        <v>42566</v>
      </c>
      <c r="Q22" s="775"/>
    </row>
    <row r="23" spans="1:17" ht="78.75" outlineLevel="1" x14ac:dyDescent="0.25">
      <c r="A23" s="775">
        <v>16</v>
      </c>
      <c r="B23" s="486" t="s">
        <v>2793</v>
      </c>
      <c r="C23" s="485" t="s">
        <v>989</v>
      </c>
      <c r="D23" s="775" t="s">
        <v>1930</v>
      </c>
      <c r="E23" s="480">
        <v>14203.6</v>
      </c>
      <c r="F23" s="485" t="s">
        <v>2792</v>
      </c>
      <c r="G23" s="509">
        <v>2016</v>
      </c>
      <c r="H23" s="483">
        <v>60667</v>
      </c>
      <c r="I23" s="480"/>
      <c r="J23" s="480"/>
      <c r="K23" s="480"/>
      <c r="L23" s="480">
        <f t="shared" si="0"/>
        <v>14203.6</v>
      </c>
      <c r="M23" s="775" t="s">
        <v>2791</v>
      </c>
      <c r="N23" s="483">
        <v>42655</v>
      </c>
      <c r="O23" s="775"/>
      <c r="P23" s="476"/>
      <c r="Q23" s="775"/>
    </row>
    <row r="24" spans="1:17" ht="31.5" outlineLevel="1" x14ac:dyDescent="0.25">
      <c r="A24" s="775">
        <v>17</v>
      </c>
      <c r="B24" s="486" t="s">
        <v>2790</v>
      </c>
      <c r="C24" s="485" t="s">
        <v>1941</v>
      </c>
      <c r="D24" s="775" t="s">
        <v>1930</v>
      </c>
      <c r="E24" s="480">
        <v>8149.4</v>
      </c>
      <c r="F24" s="485" t="s">
        <v>2789</v>
      </c>
      <c r="G24" s="509">
        <v>2016</v>
      </c>
      <c r="H24" s="483">
        <v>59720</v>
      </c>
      <c r="I24" s="480"/>
      <c r="J24" s="480"/>
      <c r="K24" s="480"/>
      <c r="L24" s="480">
        <f t="shared" si="0"/>
        <v>8149.4</v>
      </c>
      <c r="M24" s="775" t="s">
        <v>2788</v>
      </c>
      <c r="N24" s="483">
        <v>42656</v>
      </c>
      <c r="O24" s="775"/>
      <c r="P24" s="476"/>
      <c r="Q24" s="775"/>
    </row>
    <row r="25" spans="1:17" ht="31.5" outlineLevel="1" x14ac:dyDescent="0.25">
      <c r="A25" s="775">
        <v>18</v>
      </c>
      <c r="B25" s="486" t="s">
        <v>2787</v>
      </c>
      <c r="C25" s="485" t="s">
        <v>990</v>
      </c>
      <c r="D25" s="775" t="s">
        <v>1930</v>
      </c>
      <c r="E25" s="480">
        <v>1579.6</v>
      </c>
      <c r="F25" s="485" t="s">
        <v>2786</v>
      </c>
      <c r="G25" s="509">
        <v>2016</v>
      </c>
      <c r="H25" s="483">
        <v>56318</v>
      </c>
      <c r="I25" s="480"/>
      <c r="J25" s="480"/>
      <c r="K25" s="480"/>
      <c r="L25" s="480">
        <f t="shared" si="0"/>
        <v>1579.6</v>
      </c>
      <c r="M25" s="775" t="s">
        <v>2785</v>
      </c>
      <c r="N25" s="483">
        <v>42704</v>
      </c>
      <c r="O25" s="775"/>
      <c r="P25" s="476"/>
      <c r="Q25" s="775"/>
    </row>
    <row r="26" spans="1:17" ht="31.5" outlineLevel="1" x14ac:dyDescent="0.25">
      <c r="A26" s="775">
        <v>19</v>
      </c>
      <c r="B26" s="486" t="s">
        <v>2784</v>
      </c>
      <c r="C26" s="485" t="s">
        <v>989</v>
      </c>
      <c r="D26" s="775" t="s">
        <v>1930</v>
      </c>
      <c r="E26" s="480">
        <v>8360</v>
      </c>
      <c r="F26" s="485" t="s">
        <v>2783</v>
      </c>
      <c r="G26" s="509">
        <v>2017</v>
      </c>
      <c r="H26" s="483">
        <v>60848</v>
      </c>
      <c r="I26" s="480">
        <v>3184.4</v>
      </c>
      <c r="J26" s="480"/>
      <c r="K26" s="480"/>
      <c r="L26" s="480">
        <f t="shared" si="0"/>
        <v>5175.6000000000004</v>
      </c>
      <c r="M26" s="775" t="s">
        <v>2782</v>
      </c>
      <c r="N26" s="483">
        <v>42810</v>
      </c>
      <c r="O26" s="775"/>
      <c r="P26" s="476"/>
      <c r="Q26" s="775"/>
    </row>
    <row r="27" spans="1:17" s="671" customFormat="1" ht="36.75" customHeight="1" x14ac:dyDescent="0.25">
      <c r="A27" s="663" t="s">
        <v>3</v>
      </c>
      <c r="B27" s="664" t="s">
        <v>50</v>
      </c>
      <c r="C27" s="665"/>
      <c r="D27" s="663"/>
      <c r="E27" s="666">
        <f>+SUM(E28:E31)</f>
        <v>69544</v>
      </c>
      <c r="F27" s="667"/>
      <c r="G27" s="668"/>
      <c r="H27" s="669"/>
      <c r="I27" s="666">
        <f>+SUM(I28:I31)</f>
        <v>0</v>
      </c>
      <c r="J27" s="666">
        <f>+SUM(J28:J31)</f>
        <v>0</v>
      </c>
      <c r="K27" s="666">
        <f>+SUM(K28:K31)</f>
        <v>0</v>
      </c>
      <c r="L27" s="666">
        <f>+SUM(L28:L31)</f>
        <v>69544</v>
      </c>
      <c r="M27" s="663"/>
      <c r="N27" s="669"/>
      <c r="O27" s="663"/>
      <c r="P27" s="670"/>
      <c r="Q27" s="663"/>
    </row>
    <row r="28" spans="1:17" ht="31.5" outlineLevel="1" x14ac:dyDescent="0.25">
      <c r="A28" s="775">
        <v>1</v>
      </c>
      <c r="B28" s="486" t="s">
        <v>2720</v>
      </c>
      <c r="C28" s="485" t="s">
        <v>1923</v>
      </c>
      <c r="D28" s="775" t="s">
        <v>1915</v>
      </c>
      <c r="E28" s="480">
        <v>1408.3</v>
      </c>
      <c r="F28" s="485" t="s">
        <v>2781</v>
      </c>
      <c r="G28" s="509">
        <v>2014</v>
      </c>
      <c r="H28" s="483">
        <v>59812</v>
      </c>
      <c r="I28" s="480"/>
      <c r="J28" s="480"/>
      <c r="K28" s="480"/>
      <c r="L28" s="480">
        <f>+E28-I28</f>
        <v>1408.3</v>
      </c>
      <c r="M28" s="775" t="s">
        <v>2780</v>
      </c>
      <c r="N28" s="483">
        <v>41915</v>
      </c>
      <c r="O28" s="775">
        <v>85</v>
      </c>
      <c r="P28" s="476">
        <v>41927</v>
      </c>
      <c r="Q28" s="775"/>
    </row>
    <row r="29" spans="1:17" ht="31.5" outlineLevel="1" x14ac:dyDescent="0.25">
      <c r="A29" s="775">
        <v>2</v>
      </c>
      <c r="B29" s="486" t="s">
        <v>1982</v>
      </c>
      <c r="C29" s="485" t="s">
        <v>1923</v>
      </c>
      <c r="D29" s="775" t="s">
        <v>1915</v>
      </c>
      <c r="E29" s="480">
        <v>28000</v>
      </c>
      <c r="F29" s="485" t="s">
        <v>2779</v>
      </c>
      <c r="G29" s="509">
        <v>2014</v>
      </c>
      <c r="H29" s="483">
        <v>60248</v>
      </c>
      <c r="I29" s="480"/>
      <c r="J29" s="480"/>
      <c r="K29" s="480"/>
      <c r="L29" s="480">
        <f>+E29-I29</f>
        <v>28000</v>
      </c>
      <c r="M29" s="775" t="s">
        <v>1980</v>
      </c>
      <c r="N29" s="483">
        <v>41985</v>
      </c>
      <c r="O29" s="775"/>
      <c r="P29" s="476"/>
      <c r="Q29" s="775"/>
    </row>
    <row r="30" spans="1:17" ht="31.5" outlineLevel="1" x14ac:dyDescent="0.25">
      <c r="A30" s="775">
        <f>+A29+1</f>
        <v>3</v>
      </c>
      <c r="B30" s="486" t="s">
        <v>2778</v>
      </c>
      <c r="C30" s="485" t="s">
        <v>2777</v>
      </c>
      <c r="D30" s="775" t="s">
        <v>1915</v>
      </c>
      <c r="E30" s="480">
        <v>1135.7</v>
      </c>
      <c r="F30" s="485" t="s">
        <v>2694</v>
      </c>
      <c r="G30" s="509">
        <v>2015</v>
      </c>
      <c r="H30" s="483">
        <v>60429</v>
      </c>
      <c r="I30" s="480"/>
      <c r="J30" s="480"/>
      <c r="K30" s="480"/>
      <c r="L30" s="480">
        <f>+E30-I30</f>
        <v>1135.7</v>
      </c>
      <c r="M30" s="775" t="s">
        <v>2776</v>
      </c>
      <c r="N30" s="483">
        <v>42166</v>
      </c>
      <c r="O30" s="775">
        <v>68</v>
      </c>
      <c r="P30" s="476">
        <v>42180</v>
      </c>
      <c r="Q30" s="775"/>
    </row>
    <row r="31" spans="1:17" ht="31.5" outlineLevel="1" x14ac:dyDescent="0.25">
      <c r="A31" s="775">
        <f>+A30+1</f>
        <v>4</v>
      </c>
      <c r="B31" s="486" t="s">
        <v>2775</v>
      </c>
      <c r="C31" s="485" t="s">
        <v>2774</v>
      </c>
      <c r="D31" s="775" t="s">
        <v>1915</v>
      </c>
      <c r="E31" s="480">
        <v>39000</v>
      </c>
      <c r="F31" s="485" t="s">
        <v>2773</v>
      </c>
      <c r="G31" s="509">
        <v>2016</v>
      </c>
      <c r="H31" s="483">
        <v>43465</v>
      </c>
      <c r="I31" s="480"/>
      <c r="J31" s="480"/>
      <c r="K31" s="480"/>
      <c r="L31" s="480">
        <f>+E31-I31</f>
        <v>39000</v>
      </c>
      <c r="M31" s="775" t="s">
        <v>2772</v>
      </c>
      <c r="N31" s="483">
        <v>42510</v>
      </c>
      <c r="O31" s="775">
        <v>57</v>
      </c>
      <c r="P31" s="476">
        <v>42527</v>
      </c>
      <c r="Q31" s="775"/>
    </row>
    <row r="32" spans="1:17" s="671" customFormat="1" ht="36.75" customHeight="1" x14ac:dyDescent="0.25">
      <c r="A32" s="663" t="s">
        <v>4</v>
      </c>
      <c r="B32" s="664" t="s">
        <v>49</v>
      </c>
      <c r="C32" s="665"/>
      <c r="D32" s="663"/>
      <c r="E32" s="666">
        <f>+SUM(E33:E58)</f>
        <v>318858.73000000004</v>
      </c>
      <c r="F32" s="667"/>
      <c r="G32" s="668"/>
      <c r="H32" s="669"/>
      <c r="I32" s="666">
        <f>+SUM(I33:I58)</f>
        <v>3722.9</v>
      </c>
      <c r="J32" s="666">
        <f>+SUM(J33:J58)</f>
        <v>0</v>
      </c>
      <c r="K32" s="666">
        <f>+SUM(K33:K58)</f>
        <v>0</v>
      </c>
      <c r="L32" s="666">
        <f>+SUM(L33:L58)</f>
        <v>315135.83000000007</v>
      </c>
      <c r="M32" s="663"/>
      <c r="N32" s="669"/>
      <c r="O32" s="663"/>
      <c r="P32" s="670"/>
      <c r="Q32" s="663"/>
    </row>
    <row r="33" spans="1:17" ht="31.5" outlineLevel="1" x14ac:dyDescent="0.25">
      <c r="A33" s="775">
        <v>1</v>
      </c>
      <c r="B33" s="486" t="s">
        <v>2312</v>
      </c>
      <c r="C33" s="485" t="s">
        <v>1170</v>
      </c>
      <c r="D33" s="775" t="s">
        <v>1975</v>
      </c>
      <c r="E33" s="480">
        <v>7369</v>
      </c>
      <c r="F33" s="485" t="s">
        <v>2771</v>
      </c>
      <c r="G33" s="509">
        <v>2014</v>
      </c>
      <c r="H33" s="483">
        <v>60107</v>
      </c>
      <c r="I33" s="480"/>
      <c r="J33" s="480"/>
      <c r="K33" s="480"/>
      <c r="L33" s="480">
        <f t="shared" ref="L33:L58" si="1">+E33-I33</f>
        <v>7369</v>
      </c>
      <c r="M33" s="775" t="s">
        <v>2770</v>
      </c>
      <c r="N33" s="483">
        <v>41844</v>
      </c>
      <c r="O33" s="775">
        <v>72</v>
      </c>
      <c r="P33" s="476">
        <v>41908</v>
      </c>
      <c r="Q33" s="775"/>
    </row>
    <row r="34" spans="1:17" outlineLevel="1" x14ac:dyDescent="0.25">
      <c r="A34" s="775">
        <f t="shared" ref="A34:A58" si="2">+A33+1</f>
        <v>2</v>
      </c>
      <c r="B34" s="486" t="s">
        <v>2769</v>
      </c>
      <c r="C34" s="485" t="s">
        <v>1170</v>
      </c>
      <c r="D34" s="775" t="s">
        <v>1975</v>
      </c>
      <c r="E34" s="480">
        <v>18000</v>
      </c>
      <c r="F34" s="485" t="s">
        <v>2768</v>
      </c>
      <c r="G34" s="509">
        <v>2014</v>
      </c>
      <c r="H34" s="483">
        <v>42368</v>
      </c>
      <c r="I34" s="480"/>
      <c r="J34" s="480"/>
      <c r="K34" s="480"/>
      <c r="L34" s="480">
        <f t="shared" si="1"/>
        <v>18000</v>
      </c>
      <c r="M34" s="775" t="s">
        <v>2767</v>
      </c>
      <c r="N34" s="483">
        <v>41859</v>
      </c>
      <c r="O34" s="775">
        <v>83</v>
      </c>
      <c r="P34" s="476">
        <v>41927</v>
      </c>
      <c r="Q34" s="775" t="s">
        <v>2333</v>
      </c>
    </row>
    <row r="35" spans="1:17" ht="31.5" outlineLevel="1" x14ac:dyDescent="0.25">
      <c r="A35" s="775">
        <f t="shared" si="2"/>
        <v>3</v>
      </c>
      <c r="B35" s="486" t="s">
        <v>2766</v>
      </c>
      <c r="C35" s="485" t="s">
        <v>1172</v>
      </c>
      <c r="D35" s="775" t="s">
        <v>1975</v>
      </c>
      <c r="E35" s="480">
        <v>4945</v>
      </c>
      <c r="F35" s="485" t="s">
        <v>2765</v>
      </c>
      <c r="G35" s="509">
        <v>2014</v>
      </c>
      <c r="H35" s="483">
        <v>60519</v>
      </c>
      <c r="I35" s="480"/>
      <c r="J35" s="480"/>
      <c r="K35" s="480"/>
      <c r="L35" s="480">
        <f t="shared" si="1"/>
        <v>4945</v>
      </c>
      <c r="M35" s="775" t="s">
        <v>2764</v>
      </c>
      <c r="N35" s="483">
        <v>42256</v>
      </c>
      <c r="O35" s="775">
        <v>108</v>
      </c>
      <c r="P35" s="476">
        <v>42269</v>
      </c>
      <c r="Q35" s="775"/>
    </row>
    <row r="36" spans="1:17" outlineLevel="1" x14ac:dyDescent="0.25">
      <c r="A36" s="775">
        <f t="shared" si="2"/>
        <v>4</v>
      </c>
      <c r="B36" s="486" t="s">
        <v>2763</v>
      </c>
      <c r="C36" s="485" t="s">
        <v>1170</v>
      </c>
      <c r="D36" s="775" t="s">
        <v>1975</v>
      </c>
      <c r="E36" s="480">
        <v>53800</v>
      </c>
      <c r="F36" s="485" t="s">
        <v>2360</v>
      </c>
      <c r="G36" s="509">
        <v>2014</v>
      </c>
      <c r="H36" s="483">
        <v>42369</v>
      </c>
      <c r="I36" s="480"/>
      <c r="J36" s="480"/>
      <c r="K36" s="480"/>
      <c r="L36" s="480">
        <f t="shared" si="1"/>
        <v>53800</v>
      </c>
      <c r="M36" s="775" t="s">
        <v>2762</v>
      </c>
      <c r="N36" s="483">
        <v>41906</v>
      </c>
      <c r="O36" s="775"/>
      <c r="P36" s="476"/>
      <c r="Q36" s="775" t="s">
        <v>2333</v>
      </c>
    </row>
    <row r="37" spans="1:17" ht="31.5" outlineLevel="1" x14ac:dyDescent="0.25">
      <c r="A37" s="775">
        <f t="shared" si="2"/>
        <v>5</v>
      </c>
      <c r="B37" s="486" t="s">
        <v>2761</v>
      </c>
      <c r="C37" s="485" t="s">
        <v>1170</v>
      </c>
      <c r="D37" s="775" t="s">
        <v>1975</v>
      </c>
      <c r="E37" s="480">
        <v>20092</v>
      </c>
      <c r="F37" s="485" t="s">
        <v>2760</v>
      </c>
      <c r="G37" s="509">
        <v>2014</v>
      </c>
      <c r="H37" s="483">
        <v>42368</v>
      </c>
      <c r="I37" s="480"/>
      <c r="J37" s="480"/>
      <c r="K37" s="480"/>
      <c r="L37" s="480">
        <f t="shared" si="1"/>
        <v>20092</v>
      </c>
      <c r="M37" s="775" t="s">
        <v>2759</v>
      </c>
      <c r="N37" s="483">
        <v>41913</v>
      </c>
      <c r="O37" s="775">
        <v>86</v>
      </c>
      <c r="P37" s="476">
        <v>41927</v>
      </c>
      <c r="Q37" s="775" t="s">
        <v>2333</v>
      </c>
    </row>
    <row r="38" spans="1:17" ht="31.5" outlineLevel="1" x14ac:dyDescent="0.25">
      <c r="A38" s="775">
        <f t="shared" si="2"/>
        <v>6</v>
      </c>
      <c r="B38" s="486" t="s">
        <v>2758</v>
      </c>
      <c r="C38" s="485" t="s">
        <v>1171</v>
      </c>
      <c r="D38" s="775" t="s">
        <v>1975</v>
      </c>
      <c r="E38" s="480">
        <v>3392.7</v>
      </c>
      <c r="F38" s="485" t="s">
        <v>2757</v>
      </c>
      <c r="G38" s="509">
        <v>2014</v>
      </c>
      <c r="H38" s="483">
        <v>60190</v>
      </c>
      <c r="I38" s="480"/>
      <c r="J38" s="480"/>
      <c r="K38" s="480"/>
      <c r="L38" s="480">
        <f t="shared" si="1"/>
        <v>3392.7</v>
      </c>
      <c r="M38" s="775" t="s">
        <v>2756</v>
      </c>
      <c r="N38" s="483">
        <v>41927</v>
      </c>
      <c r="O38" s="775"/>
      <c r="P38" s="476"/>
      <c r="Q38" s="775"/>
    </row>
    <row r="39" spans="1:17" ht="31.5" outlineLevel="1" x14ac:dyDescent="0.25">
      <c r="A39" s="775">
        <f t="shared" si="2"/>
        <v>7</v>
      </c>
      <c r="B39" s="486" t="s">
        <v>2350</v>
      </c>
      <c r="C39" s="485" t="s">
        <v>1170</v>
      </c>
      <c r="D39" s="775" t="s">
        <v>1975</v>
      </c>
      <c r="E39" s="480">
        <v>22000</v>
      </c>
      <c r="F39" s="485" t="s">
        <v>2296</v>
      </c>
      <c r="G39" s="509">
        <v>2014</v>
      </c>
      <c r="H39" s="483">
        <v>42258</v>
      </c>
      <c r="I39" s="480"/>
      <c r="J39" s="480"/>
      <c r="K39" s="480"/>
      <c r="L39" s="480">
        <f t="shared" si="1"/>
        <v>22000</v>
      </c>
      <c r="M39" s="775" t="s">
        <v>2755</v>
      </c>
      <c r="N39" s="483">
        <v>41963</v>
      </c>
      <c r="O39" s="775"/>
      <c r="P39" s="476"/>
      <c r="Q39" s="775" t="s">
        <v>2333</v>
      </c>
    </row>
    <row r="40" spans="1:17" ht="47.25" outlineLevel="1" x14ac:dyDescent="0.25">
      <c r="A40" s="775">
        <f t="shared" si="2"/>
        <v>8</v>
      </c>
      <c r="B40" s="486" t="s">
        <v>2754</v>
      </c>
      <c r="C40" s="485" t="s">
        <v>1173</v>
      </c>
      <c r="D40" s="775" t="s">
        <v>1975</v>
      </c>
      <c r="E40" s="480">
        <v>2189.9</v>
      </c>
      <c r="F40" s="485" t="s">
        <v>2753</v>
      </c>
      <c r="G40" s="509">
        <v>2014</v>
      </c>
      <c r="H40" s="483">
        <v>58087</v>
      </c>
      <c r="I40" s="480"/>
      <c r="J40" s="480"/>
      <c r="K40" s="480"/>
      <c r="L40" s="480">
        <f t="shared" si="1"/>
        <v>2189.9</v>
      </c>
      <c r="M40" s="775" t="s">
        <v>2752</v>
      </c>
      <c r="N40" s="483">
        <v>41974</v>
      </c>
      <c r="O40" s="775"/>
      <c r="P40" s="476"/>
      <c r="Q40" s="775"/>
    </row>
    <row r="41" spans="1:17" outlineLevel="1" x14ac:dyDescent="0.25">
      <c r="A41" s="775">
        <f t="shared" si="2"/>
        <v>9</v>
      </c>
      <c r="B41" s="486" t="s">
        <v>1976</v>
      </c>
      <c r="C41" s="485" t="s">
        <v>1172</v>
      </c>
      <c r="D41" s="775" t="s">
        <v>1975</v>
      </c>
      <c r="E41" s="480">
        <v>10899</v>
      </c>
      <c r="F41" s="485" t="s">
        <v>2746</v>
      </c>
      <c r="G41" s="509">
        <v>2014</v>
      </c>
      <c r="H41" s="483">
        <v>60133</v>
      </c>
      <c r="I41" s="480"/>
      <c r="J41" s="480"/>
      <c r="K41" s="480"/>
      <c r="L41" s="480">
        <f t="shared" si="1"/>
        <v>10899</v>
      </c>
      <c r="M41" s="775" t="s">
        <v>1979</v>
      </c>
      <c r="N41" s="483">
        <v>41974</v>
      </c>
      <c r="O41" s="775"/>
      <c r="P41" s="476"/>
      <c r="Q41" s="775"/>
    </row>
    <row r="42" spans="1:17" ht="31.5" outlineLevel="1" x14ac:dyDescent="0.25">
      <c r="A42" s="775">
        <f t="shared" si="2"/>
        <v>10</v>
      </c>
      <c r="B42" s="486" t="s">
        <v>2751</v>
      </c>
      <c r="C42" s="485" t="s">
        <v>1170</v>
      </c>
      <c r="D42" s="775" t="s">
        <v>1975</v>
      </c>
      <c r="E42" s="480">
        <v>45540</v>
      </c>
      <c r="F42" s="485" t="s">
        <v>2750</v>
      </c>
      <c r="G42" s="509">
        <v>2014</v>
      </c>
      <c r="H42" s="483">
        <v>60241</v>
      </c>
      <c r="I42" s="480"/>
      <c r="J42" s="480"/>
      <c r="K42" s="480"/>
      <c r="L42" s="480">
        <f t="shared" si="1"/>
        <v>45540</v>
      </c>
      <c r="M42" s="775" t="s">
        <v>2749</v>
      </c>
      <c r="N42" s="483">
        <v>41978</v>
      </c>
      <c r="O42" s="775"/>
      <c r="P42" s="476"/>
      <c r="Q42" s="775"/>
    </row>
    <row r="43" spans="1:17" ht="47.25" outlineLevel="1" x14ac:dyDescent="0.25">
      <c r="A43" s="775">
        <f t="shared" si="2"/>
        <v>11</v>
      </c>
      <c r="B43" s="486" t="s">
        <v>2009</v>
      </c>
      <c r="C43" s="485" t="s">
        <v>1171</v>
      </c>
      <c r="D43" s="775" t="s">
        <v>1975</v>
      </c>
      <c r="E43" s="480">
        <v>617.6</v>
      </c>
      <c r="F43" s="485" t="s">
        <v>2215</v>
      </c>
      <c r="G43" s="509">
        <v>2015</v>
      </c>
      <c r="H43" s="505" t="s">
        <v>2748</v>
      </c>
      <c r="I43" s="480"/>
      <c r="J43" s="480"/>
      <c r="K43" s="480"/>
      <c r="L43" s="480">
        <f t="shared" si="1"/>
        <v>617.6</v>
      </c>
      <c r="M43" s="775" t="s">
        <v>1856</v>
      </c>
      <c r="N43" s="483"/>
      <c r="O43" s="775">
        <v>4</v>
      </c>
      <c r="P43" s="476">
        <v>42380</v>
      </c>
      <c r="Q43" s="775" t="s">
        <v>2747</v>
      </c>
    </row>
    <row r="44" spans="1:17" outlineLevel="1" x14ac:dyDescent="0.25">
      <c r="A44" s="775">
        <f t="shared" si="2"/>
        <v>12</v>
      </c>
      <c r="B44" s="486" t="s">
        <v>1976</v>
      </c>
      <c r="C44" s="485" t="s">
        <v>1172</v>
      </c>
      <c r="D44" s="775" t="s">
        <v>1975</v>
      </c>
      <c r="E44" s="480">
        <v>4344.3</v>
      </c>
      <c r="F44" s="485" t="s">
        <v>2746</v>
      </c>
      <c r="G44" s="509">
        <v>2015</v>
      </c>
      <c r="H44" s="483">
        <v>60133</v>
      </c>
      <c r="I44" s="480"/>
      <c r="J44" s="480"/>
      <c r="K44" s="480"/>
      <c r="L44" s="480">
        <f t="shared" si="1"/>
        <v>4344.3</v>
      </c>
      <c r="M44" s="775" t="s">
        <v>1977</v>
      </c>
      <c r="N44" s="483">
        <v>42104</v>
      </c>
      <c r="O44" s="775">
        <v>88</v>
      </c>
      <c r="P44" s="476">
        <v>42229</v>
      </c>
      <c r="Q44" s="775"/>
    </row>
    <row r="45" spans="1:17" ht="31.5" outlineLevel="1" x14ac:dyDescent="0.25">
      <c r="A45" s="775">
        <f t="shared" si="2"/>
        <v>13</v>
      </c>
      <c r="B45" s="486" t="s">
        <v>2745</v>
      </c>
      <c r="C45" s="485" t="s">
        <v>1172</v>
      </c>
      <c r="D45" s="775" t="s">
        <v>1975</v>
      </c>
      <c r="E45" s="480">
        <v>3357.33</v>
      </c>
      <c r="F45" s="485" t="s">
        <v>2744</v>
      </c>
      <c r="G45" s="509">
        <v>2015</v>
      </c>
      <c r="H45" s="483">
        <v>60384</v>
      </c>
      <c r="I45" s="480"/>
      <c r="J45" s="480"/>
      <c r="K45" s="480"/>
      <c r="L45" s="480">
        <f t="shared" si="1"/>
        <v>3357.33</v>
      </c>
      <c r="M45" s="775" t="s">
        <v>2743</v>
      </c>
      <c r="N45" s="483">
        <v>42121</v>
      </c>
      <c r="O45" s="775">
        <v>50</v>
      </c>
      <c r="P45" s="476">
        <v>42136</v>
      </c>
      <c r="Q45" s="775"/>
    </row>
    <row r="46" spans="1:17" ht="31.5" outlineLevel="1" x14ac:dyDescent="0.25">
      <c r="A46" s="775">
        <f t="shared" si="2"/>
        <v>14</v>
      </c>
      <c r="B46" s="486" t="s">
        <v>2232</v>
      </c>
      <c r="C46" s="485" t="s">
        <v>1169</v>
      </c>
      <c r="D46" s="775" t="s">
        <v>1975</v>
      </c>
      <c r="E46" s="480">
        <v>2643</v>
      </c>
      <c r="F46" s="485" t="s">
        <v>2429</v>
      </c>
      <c r="G46" s="509">
        <v>2015</v>
      </c>
      <c r="H46" s="483">
        <v>60384</v>
      </c>
      <c r="I46" s="480">
        <v>2643</v>
      </c>
      <c r="J46" s="480"/>
      <c r="K46" s="480"/>
      <c r="L46" s="480">
        <f t="shared" si="1"/>
        <v>0</v>
      </c>
      <c r="M46" s="775" t="s">
        <v>1856</v>
      </c>
      <c r="N46" s="483"/>
      <c r="O46" s="775">
        <v>59</v>
      </c>
      <c r="P46" s="476">
        <v>42142</v>
      </c>
      <c r="Q46" s="775" t="s">
        <v>2742</v>
      </c>
    </row>
    <row r="47" spans="1:17" ht="47.25" outlineLevel="1" x14ac:dyDescent="0.25">
      <c r="A47" s="775">
        <f t="shared" si="2"/>
        <v>15</v>
      </c>
      <c r="B47" s="486" t="s">
        <v>2741</v>
      </c>
      <c r="C47" s="485" t="s">
        <v>2740</v>
      </c>
      <c r="D47" s="775" t="s">
        <v>1975</v>
      </c>
      <c r="E47" s="480">
        <v>36800</v>
      </c>
      <c r="F47" s="485" t="s">
        <v>2296</v>
      </c>
      <c r="G47" s="509">
        <v>2015</v>
      </c>
      <c r="H47" s="483">
        <v>45761</v>
      </c>
      <c r="I47" s="480"/>
      <c r="J47" s="480"/>
      <c r="K47" s="480"/>
      <c r="L47" s="480">
        <f t="shared" si="1"/>
        <v>36800</v>
      </c>
      <c r="M47" s="775" t="s">
        <v>2739</v>
      </c>
      <c r="N47" s="483">
        <v>42214</v>
      </c>
      <c r="O47" s="775">
        <v>111</v>
      </c>
      <c r="P47" s="476">
        <v>42276</v>
      </c>
      <c r="Q47" s="775"/>
    </row>
    <row r="48" spans="1:17" ht="31.5" outlineLevel="1" x14ac:dyDescent="0.25">
      <c r="A48" s="775">
        <f t="shared" si="2"/>
        <v>16</v>
      </c>
      <c r="B48" s="486" t="s">
        <v>2738</v>
      </c>
      <c r="C48" s="485" t="s">
        <v>1172</v>
      </c>
      <c r="D48" s="775" t="s">
        <v>1975</v>
      </c>
      <c r="E48" s="480">
        <v>727.6</v>
      </c>
      <c r="F48" s="485" t="s">
        <v>2737</v>
      </c>
      <c r="G48" s="509">
        <v>2015</v>
      </c>
      <c r="H48" s="483">
        <v>60133</v>
      </c>
      <c r="I48" s="480"/>
      <c r="J48" s="480"/>
      <c r="K48" s="480"/>
      <c r="L48" s="480">
        <f t="shared" si="1"/>
        <v>727.6</v>
      </c>
      <c r="M48" s="775" t="s">
        <v>1973</v>
      </c>
      <c r="N48" s="483">
        <v>42263</v>
      </c>
      <c r="O48" s="775">
        <v>148</v>
      </c>
      <c r="P48" s="476">
        <v>42356</v>
      </c>
      <c r="Q48" s="775"/>
    </row>
    <row r="49" spans="1:17" ht="31.5" outlineLevel="1" x14ac:dyDescent="0.25">
      <c r="A49" s="775">
        <f t="shared" si="2"/>
        <v>17</v>
      </c>
      <c r="B49" s="486" t="s">
        <v>2725</v>
      </c>
      <c r="C49" s="485" t="s">
        <v>1170</v>
      </c>
      <c r="D49" s="775" t="s">
        <v>1975</v>
      </c>
      <c r="E49" s="480">
        <v>4078</v>
      </c>
      <c r="F49" s="485" t="s">
        <v>2736</v>
      </c>
      <c r="G49" s="509">
        <v>2015</v>
      </c>
      <c r="H49" s="483">
        <v>60546</v>
      </c>
      <c r="I49" s="480">
        <v>1079.9000000000001</v>
      </c>
      <c r="J49" s="480"/>
      <c r="K49" s="480"/>
      <c r="L49" s="480">
        <f t="shared" si="1"/>
        <v>2998.1</v>
      </c>
      <c r="M49" s="775" t="s">
        <v>2735</v>
      </c>
      <c r="N49" s="483">
        <v>42283</v>
      </c>
      <c r="O49" s="775">
        <v>1</v>
      </c>
      <c r="P49" s="476">
        <v>42377</v>
      </c>
      <c r="Q49" s="775"/>
    </row>
    <row r="50" spans="1:17" ht="31.5" outlineLevel="1" x14ac:dyDescent="0.25">
      <c r="A50" s="775">
        <f t="shared" si="2"/>
        <v>18</v>
      </c>
      <c r="B50" s="486" t="s">
        <v>2734</v>
      </c>
      <c r="C50" s="485" t="s">
        <v>1170</v>
      </c>
      <c r="D50" s="775" t="s">
        <v>1975</v>
      </c>
      <c r="E50" s="480">
        <v>32637.5</v>
      </c>
      <c r="F50" s="485" t="s">
        <v>2733</v>
      </c>
      <c r="G50" s="509">
        <v>2015</v>
      </c>
      <c r="H50" s="483">
        <v>42369</v>
      </c>
      <c r="I50" s="480"/>
      <c r="J50" s="480"/>
      <c r="K50" s="480"/>
      <c r="L50" s="480">
        <f t="shared" si="1"/>
        <v>32637.5</v>
      </c>
      <c r="M50" s="775" t="s">
        <v>2732</v>
      </c>
      <c r="N50" s="483">
        <v>42289</v>
      </c>
      <c r="O50" s="775"/>
      <c r="P50" s="476"/>
      <c r="Q50" s="775" t="s">
        <v>2333</v>
      </c>
    </row>
    <row r="51" spans="1:17" ht="31.5" outlineLevel="1" x14ac:dyDescent="0.25">
      <c r="A51" s="775">
        <f t="shared" si="2"/>
        <v>19</v>
      </c>
      <c r="B51" s="486" t="s">
        <v>2731</v>
      </c>
      <c r="C51" s="485" t="s">
        <v>1170</v>
      </c>
      <c r="D51" s="775" t="s">
        <v>1975</v>
      </c>
      <c r="E51" s="480">
        <v>21284.400000000001</v>
      </c>
      <c r="F51" s="485" t="s">
        <v>2730</v>
      </c>
      <c r="G51" s="509">
        <v>2015</v>
      </c>
      <c r="H51" s="483">
        <v>53256</v>
      </c>
      <c r="I51" s="480"/>
      <c r="J51" s="480"/>
      <c r="K51" s="480"/>
      <c r="L51" s="480">
        <f t="shared" si="1"/>
        <v>21284.400000000001</v>
      </c>
      <c r="M51" s="775" t="s">
        <v>2729</v>
      </c>
      <c r="N51" s="483">
        <v>42298</v>
      </c>
      <c r="O51" s="775">
        <v>123</v>
      </c>
      <c r="P51" s="476">
        <v>42306</v>
      </c>
      <c r="Q51" s="775"/>
    </row>
    <row r="52" spans="1:17" ht="47.25" outlineLevel="1" x14ac:dyDescent="0.25">
      <c r="A52" s="775">
        <f t="shared" si="2"/>
        <v>20</v>
      </c>
      <c r="B52" s="486" t="s">
        <v>2728</v>
      </c>
      <c r="C52" s="485" t="s">
        <v>1170</v>
      </c>
      <c r="D52" s="775" t="s">
        <v>1975</v>
      </c>
      <c r="E52" s="480">
        <v>4869.5</v>
      </c>
      <c r="F52" s="485" t="s">
        <v>2727</v>
      </c>
      <c r="G52" s="509">
        <v>2015</v>
      </c>
      <c r="H52" s="483">
        <v>60632</v>
      </c>
      <c r="I52" s="480"/>
      <c r="J52" s="480"/>
      <c r="K52" s="480"/>
      <c r="L52" s="480">
        <f t="shared" si="1"/>
        <v>4869.5</v>
      </c>
      <c r="M52" s="775" t="s">
        <v>1856</v>
      </c>
      <c r="N52" s="483"/>
      <c r="O52" s="775">
        <v>8</v>
      </c>
      <c r="P52" s="476">
        <v>42424</v>
      </c>
      <c r="Q52" s="775" t="s">
        <v>2726</v>
      </c>
    </row>
    <row r="53" spans="1:17" ht="63" outlineLevel="1" x14ac:dyDescent="0.25">
      <c r="A53" s="775">
        <f t="shared" si="2"/>
        <v>21</v>
      </c>
      <c r="B53" s="486" t="s">
        <v>2725</v>
      </c>
      <c r="C53" s="485" t="s">
        <v>2724</v>
      </c>
      <c r="D53" s="775" t="s">
        <v>1975</v>
      </c>
      <c r="E53" s="480">
        <v>3225</v>
      </c>
      <c r="F53" s="485" t="s">
        <v>2723</v>
      </c>
      <c r="G53" s="509">
        <v>2016</v>
      </c>
      <c r="H53" s="483">
        <v>59519</v>
      </c>
      <c r="I53" s="480"/>
      <c r="J53" s="480"/>
      <c r="K53" s="480"/>
      <c r="L53" s="480">
        <f t="shared" si="1"/>
        <v>3225</v>
      </c>
      <c r="M53" s="775" t="s">
        <v>2722</v>
      </c>
      <c r="N53" s="483">
        <v>42503</v>
      </c>
      <c r="O53" s="775"/>
      <c r="P53" s="476"/>
      <c r="Q53" s="775" t="s">
        <v>2721</v>
      </c>
    </row>
    <row r="54" spans="1:17" ht="31.5" outlineLevel="1" x14ac:dyDescent="0.25">
      <c r="A54" s="775">
        <f t="shared" si="2"/>
        <v>22</v>
      </c>
      <c r="B54" s="486" t="s">
        <v>2720</v>
      </c>
      <c r="C54" s="485" t="s">
        <v>1171</v>
      </c>
      <c r="D54" s="775" t="s">
        <v>1975</v>
      </c>
      <c r="E54" s="480">
        <v>242.4</v>
      </c>
      <c r="F54" s="485" t="s">
        <v>2719</v>
      </c>
      <c r="G54" s="509">
        <v>2016</v>
      </c>
      <c r="H54" s="483">
        <v>46195</v>
      </c>
      <c r="I54" s="480"/>
      <c r="J54" s="480"/>
      <c r="K54" s="480"/>
      <c r="L54" s="480">
        <f t="shared" si="1"/>
        <v>242.4</v>
      </c>
      <c r="M54" s="775" t="s">
        <v>2718</v>
      </c>
      <c r="N54" s="483">
        <v>42551</v>
      </c>
      <c r="O54" s="775">
        <v>92</v>
      </c>
      <c r="P54" s="476">
        <v>42600</v>
      </c>
      <c r="Q54" s="775"/>
    </row>
    <row r="55" spans="1:17" ht="31.5" outlineLevel="1" x14ac:dyDescent="0.25">
      <c r="A55" s="775">
        <f t="shared" si="2"/>
        <v>23</v>
      </c>
      <c r="B55" s="486" t="s">
        <v>2717</v>
      </c>
      <c r="C55" s="485" t="s">
        <v>1171</v>
      </c>
      <c r="D55" s="775" t="s">
        <v>1975</v>
      </c>
      <c r="E55" s="480">
        <v>216.5</v>
      </c>
      <c r="F55" s="485" t="s">
        <v>2716</v>
      </c>
      <c r="G55" s="509">
        <v>2016</v>
      </c>
      <c r="H55" s="483">
        <v>57480</v>
      </c>
      <c r="I55" s="480"/>
      <c r="J55" s="480"/>
      <c r="K55" s="480"/>
      <c r="L55" s="480">
        <f t="shared" si="1"/>
        <v>216.5</v>
      </c>
      <c r="M55" s="775" t="s">
        <v>2715</v>
      </c>
      <c r="N55" s="483">
        <v>42551</v>
      </c>
      <c r="O55" s="775">
        <v>70</v>
      </c>
      <c r="P55" s="476">
        <v>42559</v>
      </c>
      <c r="Q55" s="775"/>
    </row>
    <row r="56" spans="1:17" ht="31.5" outlineLevel="1" x14ac:dyDescent="0.25">
      <c r="A56" s="775">
        <f t="shared" si="2"/>
        <v>24</v>
      </c>
      <c r="B56" s="486" t="s">
        <v>2714</v>
      </c>
      <c r="C56" s="485" t="s">
        <v>1170</v>
      </c>
      <c r="D56" s="775" t="s">
        <v>1975</v>
      </c>
      <c r="E56" s="480">
        <v>5000</v>
      </c>
      <c r="F56" s="485" t="s">
        <v>2713</v>
      </c>
      <c r="G56" s="509">
        <v>2016</v>
      </c>
      <c r="H56" s="483">
        <v>60852</v>
      </c>
      <c r="I56" s="480"/>
      <c r="J56" s="480"/>
      <c r="K56" s="480"/>
      <c r="L56" s="480">
        <f t="shared" si="1"/>
        <v>5000</v>
      </c>
      <c r="M56" s="775" t="s">
        <v>2712</v>
      </c>
      <c r="N56" s="483">
        <v>42723</v>
      </c>
      <c r="O56" s="775"/>
      <c r="P56" s="476"/>
      <c r="Q56" s="775"/>
    </row>
    <row r="57" spans="1:17" ht="31.5" outlineLevel="1" x14ac:dyDescent="0.25">
      <c r="A57" s="775">
        <f t="shared" si="2"/>
        <v>25</v>
      </c>
      <c r="B57" s="486" t="s">
        <v>2711</v>
      </c>
      <c r="C57" s="485" t="s">
        <v>1170</v>
      </c>
      <c r="D57" s="775" t="s">
        <v>1975</v>
      </c>
      <c r="E57" s="480">
        <v>3589</v>
      </c>
      <c r="F57" s="485" t="s">
        <v>2710</v>
      </c>
      <c r="G57" s="509">
        <v>2017</v>
      </c>
      <c r="H57" s="483">
        <v>61021</v>
      </c>
      <c r="I57" s="480"/>
      <c r="J57" s="480"/>
      <c r="K57" s="480"/>
      <c r="L57" s="480">
        <f t="shared" si="1"/>
        <v>3589</v>
      </c>
      <c r="M57" s="775" t="s">
        <v>2709</v>
      </c>
      <c r="N57" s="483">
        <v>42759</v>
      </c>
      <c r="O57" s="775"/>
      <c r="P57" s="476"/>
      <c r="Q57" s="775"/>
    </row>
    <row r="58" spans="1:17" ht="31.5" outlineLevel="1" x14ac:dyDescent="0.25">
      <c r="A58" s="775">
        <f t="shared" si="2"/>
        <v>26</v>
      </c>
      <c r="B58" s="486" t="s">
        <v>2708</v>
      </c>
      <c r="C58" s="485" t="s">
        <v>1170</v>
      </c>
      <c r="D58" s="775" t="s">
        <v>1975</v>
      </c>
      <c r="E58" s="480">
        <v>6999</v>
      </c>
      <c r="F58" s="485" t="s">
        <v>2707</v>
      </c>
      <c r="G58" s="509">
        <v>2017</v>
      </c>
      <c r="H58" s="483">
        <v>60848</v>
      </c>
      <c r="I58" s="480"/>
      <c r="J58" s="480"/>
      <c r="K58" s="480"/>
      <c r="L58" s="480">
        <f t="shared" si="1"/>
        <v>6999</v>
      </c>
      <c r="M58" s="775" t="s">
        <v>2706</v>
      </c>
      <c r="N58" s="483">
        <v>42810</v>
      </c>
      <c r="O58" s="775"/>
      <c r="P58" s="476"/>
      <c r="Q58" s="775"/>
    </row>
    <row r="59" spans="1:17" s="671" customFormat="1" ht="36.75" customHeight="1" x14ac:dyDescent="0.25">
      <c r="A59" s="663" t="s">
        <v>54</v>
      </c>
      <c r="B59" s="664" t="s">
        <v>29</v>
      </c>
      <c r="C59" s="665"/>
      <c r="D59" s="663"/>
      <c r="E59" s="666">
        <f>+SUM(E60:E81)</f>
        <v>1788397.28</v>
      </c>
      <c r="F59" s="667"/>
      <c r="G59" s="668"/>
      <c r="H59" s="669"/>
      <c r="I59" s="666">
        <f>+SUM(I60:I81)</f>
        <v>71906.3</v>
      </c>
      <c r="J59" s="666">
        <f>+SUM(J60:J81)</f>
        <v>0</v>
      </c>
      <c r="K59" s="666">
        <f>+SUM(K60:K81)</f>
        <v>0</v>
      </c>
      <c r="L59" s="666">
        <f>+SUM(L60:L81)</f>
        <v>1716490.9800000002</v>
      </c>
      <c r="M59" s="663"/>
      <c r="N59" s="669"/>
      <c r="O59" s="672"/>
      <c r="P59" s="670"/>
      <c r="Q59" s="663"/>
    </row>
    <row r="60" spans="1:17" ht="31.5" outlineLevel="1" x14ac:dyDescent="0.25">
      <c r="A60" s="775">
        <v>1</v>
      </c>
      <c r="B60" s="486" t="s">
        <v>2705</v>
      </c>
      <c r="C60" s="485" t="s">
        <v>2704</v>
      </c>
      <c r="D60" s="775" t="s">
        <v>1905</v>
      </c>
      <c r="E60" s="480">
        <v>82000</v>
      </c>
      <c r="F60" s="485" t="s">
        <v>2703</v>
      </c>
      <c r="G60" s="509">
        <v>2014</v>
      </c>
      <c r="H60" s="483">
        <v>45832</v>
      </c>
      <c r="I60" s="480"/>
      <c r="J60" s="480"/>
      <c r="K60" s="480"/>
      <c r="L60" s="480">
        <f t="shared" ref="L60:L81" si="3">+E60-I60</f>
        <v>82000</v>
      </c>
      <c r="M60" s="775" t="s">
        <v>2702</v>
      </c>
      <c r="N60" s="483">
        <v>41859</v>
      </c>
      <c r="O60" s="775">
        <v>81</v>
      </c>
      <c r="P60" s="476">
        <v>41925</v>
      </c>
      <c r="Q60" s="775"/>
    </row>
    <row r="61" spans="1:17" ht="31.5" outlineLevel="1" x14ac:dyDescent="0.25">
      <c r="A61" s="775">
        <f t="shared" ref="A61:A81" si="4">+A60+1</f>
        <v>2</v>
      </c>
      <c r="B61" s="486" t="s">
        <v>2701</v>
      </c>
      <c r="C61" s="485" t="s">
        <v>970</v>
      </c>
      <c r="D61" s="775" t="s">
        <v>1905</v>
      </c>
      <c r="E61" s="480">
        <v>10000</v>
      </c>
      <c r="F61" s="485" t="s">
        <v>2700</v>
      </c>
      <c r="G61" s="642">
        <v>2014</v>
      </c>
      <c r="H61" s="483">
        <v>60128</v>
      </c>
      <c r="I61" s="480"/>
      <c r="J61" s="480"/>
      <c r="K61" s="480"/>
      <c r="L61" s="480">
        <f t="shared" si="3"/>
        <v>10000</v>
      </c>
      <c r="M61" s="775" t="s">
        <v>2699</v>
      </c>
      <c r="N61" s="483">
        <v>41865</v>
      </c>
      <c r="O61" s="775">
        <v>69</v>
      </c>
      <c r="P61" s="476">
        <v>41901</v>
      </c>
      <c r="Q61" s="775"/>
    </row>
    <row r="62" spans="1:17" ht="31.5" outlineLevel="1" x14ac:dyDescent="0.25">
      <c r="A62" s="775">
        <f t="shared" si="4"/>
        <v>3</v>
      </c>
      <c r="B62" s="486" t="s">
        <v>2698</v>
      </c>
      <c r="C62" s="485" t="s">
        <v>970</v>
      </c>
      <c r="D62" s="775" t="s">
        <v>1905</v>
      </c>
      <c r="E62" s="480">
        <v>3335</v>
      </c>
      <c r="F62" s="485" t="s">
        <v>2697</v>
      </c>
      <c r="G62" s="642">
        <v>2014</v>
      </c>
      <c r="H62" s="483">
        <v>60185</v>
      </c>
      <c r="I62" s="480"/>
      <c r="J62" s="480"/>
      <c r="K62" s="480"/>
      <c r="L62" s="480">
        <f t="shared" si="3"/>
        <v>3335</v>
      </c>
      <c r="M62" s="775" t="s">
        <v>2696</v>
      </c>
      <c r="N62" s="483">
        <v>41922</v>
      </c>
      <c r="O62" s="775">
        <v>91</v>
      </c>
      <c r="P62" s="476">
        <v>41939</v>
      </c>
      <c r="Q62" s="775"/>
    </row>
    <row r="63" spans="1:17" outlineLevel="1" x14ac:dyDescent="0.25">
      <c r="A63" s="775">
        <f t="shared" si="4"/>
        <v>4</v>
      </c>
      <c r="B63" s="486" t="s">
        <v>2695</v>
      </c>
      <c r="C63" s="485" t="s">
        <v>975</v>
      </c>
      <c r="D63" s="775" t="s">
        <v>1905</v>
      </c>
      <c r="E63" s="480">
        <v>225</v>
      </c>
      <c r="F63" s="485" t="s">
        <v>2694</v>
      </c>
      <c r="G63" s="642">
        <v>2014</v>
      </c>
      <c r="H63" s="483">
        <v>59629</v>
      </c>
      <c r="I63" s="480"/>
      <c r="J63" s="480"/>
      <c r="K63" s="480"/>
      <c r="L63" s="480">
        <f t="shared" si="3"/>
        <v>225</v>
      </c>
      <c r="M63" s="775" t="s">
        <v>2693</v>
      </c>
      <c r="N63" s="483">
        <v>41949</v>
      </c>
      <c r="O63" s="775"/>
      <c r="P63" s="476"/>
      <c r="Q63" s="775"/>
    </row>
    <row r="64" spans="1:17" ht="47.25" outlineLevel="1" x14ac:dyDescent="0.25">
      <c r="A64" s="775">
        <f t="shared" si="4"/>
        <v>5</v>
      </c>
      <c r="B64" s="486" t="s">
        <v>2692</v>
      </c>
      <c r="C64" s="485" t="s">
        <v>981</v>
      </c>
      <c r="D64" s="775" t="s">
        <v>1905</v>
      </c>
      <c r="E64" s="480">
        <v>30566</v>
      </c>
      <c r="F64" s="485" t="s">
        <v>2691</v>
      </c>
      <c r="G64" s="509">
        <v>2014</v>
      </c>
      <c r="H64" s="483">
        <v>44196</v>
      </c>
      <c r="I64" s="480"/>
      <c r="J64" s="480"/>
      <c r="K64" s="480"/>
      <c r="L64" s="480">
        <f t="shared" si="3"/>
        <v>30566</v>
      </c>
      <c r="M64" s="775" t="s">
        <v>2690</v>
      </c>
      <c r="N64" s="483">
        <v>41961</v>
      </c>
      <c r="O64" s="775"/>
      <c r="P64" s="476"/>
      <c r="Q64" s="775"/>
    </row>
    <row r="65" spans="1:17" ht="31.5" outlineLevel="1" x14ac:dyDescent="0.25">
      <c r="A65" s="775">
        <f t="shared" si="4"/>
        <v>6</v>
      </c>
      <c r="B65" s="486" t="s">
        <v>2689</v>
      </c>
      <c r="C65" s="485" t="s">
        <v>2688</v>
      </c>
      <c r="D65" s="775" t="s">
        <v>1905</v>
      </c>
      <c r="E65" s="480">
        <v>150000</v>
      </c>
      <c r="F65" s="485" t="s">
        <v>2296</v>
      </c>
      <c r="G65" s="509">
        <v>2014</v>
      </c>
      <c r="H65" s="483">
        <v>42548</v>
      </c>
      <c r="I65" s="480"/>
      <c r="J65" s="480"/>
      <c r="K65" s="480"/>
      <c r="L65" s="480">
        <f t="shared" si="3"/>
        <v>150000</v>
      </c>
      <c r="M65" s="775" t="s">
        <v>2687</v>
      </c>
      <c r="N65" s="483">
        <v>41989</v>
      </c>
      <c r="O65" s="775">
        <v>145</v>
      </c>
      <c r="P65" s="476">
        <v>41999</v>
      </c>
      <c r="Q65" s="775" t="s">
        <v>2333</v>
      </c>
    </row>
    <row r="66" spans="1:17" ht="31.5" outlineLevel="1" x14ac:dyDescent="0.25">
      <c r="A66" s="775">
        <f t="shared" si="4"/>
        <v>7</v>
      </c>
      <c r="B66" s="486" t="s">
        <v>2686</v>
      </c>
      <c r="C66" s="485" t="s">
        <v>984</v>
      </c>
      <c r="D66" s="775" t="s">
        <v>1905</v>
      </c>
      <c r="E66" s="480">
        <v>112878.38</v>
      </c>
      <c r="F66" s="485" t="s">
        <v>2685</v>
      </c>
      <c r="G66" s="509">
        <v>2014</v>
      </c>
      <c r="H66" s="483">
        <v>66345</v>
      </c>
      <c r="I66" s="480"/>
      <c r="J66" s="480"/>
      <c r="K66" s="480"/>
      <c r="L66" s="480">
        <f t="shared" si="3"/>
        <v>112878.38</v>
      </c>
      <c r="M66" s="775" t="s">
        <v>2684</v>
      </c>
      <c r="N66" s="483">
        <v>41989</v>
      </c>
      <c r="O66" s="775"/>
      <c r="P66" s="476"/>
      <c r="Q66" s="775"/>
    </row>
    <row r="67" spans="1:17" ht="31.5" outlineLevel="1" x14ac:dyDescent="0.25">
      <c r="A67" s="775">
        <f t="shared" si="4"/>
        <v>8</v>
      </c>
      <c r="B67" s="486" t="s">
        <v>2683</v>
      </c>
      <c r="C67" s="485" t="s">
        <v>987</v>
      </c>
      <c r="D67" s="775" t="s">
        <v>1905</v>
      </c>
      <c r="E67" s="480">
        <v>3481</v>
      </c>
      <c r="F67" s="485" t="s">
        <v>2682</v>
      </c>
      <c r="G67" s="509">
        <v>2015</v>
      </c>
      <c r="H67" s="483">
        <v>60392</v>
      </c>
      <c r="I67" s="480"/>
      <c r="J67" s="480"/>
      <c r="K67" s="480"/>
      <c r="L67" s="480">
        <f t="shared" si="3"/>
        <v>3481</v>
      </c>
      <c r="M67" s="775" t="s">
        <v>2681</v>
      </c>
      <c r="N67" s="483">
        <v>42129</v>
      </c>
      <c r="O67" s="775">
        <v>52</v>
      </c>
      <c r="P67" s="476">
        <v>42138</v>
      </c>
      <c r="Q67" s="775"/>
    </row>
    <row r="68" spans="1:17" ht="47.25" outlineLevel="1" x14ac:dyDescent="0.25">
      <c r="A68" s="775">
        <f t="shared" si="4"/>
        <v>9</v>
      </c>
      <c r="B68" s="486" t="s">
        <v>2680</v>
      </c>
      <c r="C68" s="485" t="s">
        <v>970</v>
      </c>
      <c r="D68" s="775" t="s">
        <v>1905</v>
      </c>
      <c r="E68" s="480">
        <v>2113.6999999999998</v>
      </c>
      <c r="F68" s="485" t="s">
        <v>2679</v>
      </c>
      <c r="G68" s="509">
        <v>2015</v>
      </c>
      <c r="H68" s="483">
        <v>60408</v>
      </c>
      <c r="I68" s="480"/>
      <c r="J68" s="480"/>
      <c r="K68" s="480"/>
      <c r="L68" s="480">
        <f t="shared" si="3"/>
        <v>2113.6999999999998</v>
      </c>
      <c r="M68" s="775" t="s">
        <v>2678</v>
      </c>
      <c r="N68" s="483">
        <v>42145</v>
      </c>
      <c r="O68" s="775">
        <v>64</v>
      </c>
      <c r="P68" s="476">
        <v>42170</v>
      </c>
      <c r="Q68" s="775"/>
    </row>
    <row r="69" spans="1:17" ht="31.5" outlineLevel="1" x14ac:dyDescent="0.25">
      <c r="A69" s="775">
        <f t="shared" si="4"/>
        <v>10</v>
      </c>
      <c r="B69" s="486" t="s">
        <v>2677</v>
      </c>
      <c r="C69" s="485" t="s">
        <v>970</v>
      </c>
      <c r="D69" s="775" t="s">
        <v>1905</v>
      </c>
      <c r="E69" s="480">
        <v>28000</v>
      </c>
      <c r="F69" s="485" t="s">
        <v>2676</v>
      </c>
      <c r="G69" s="509">
        <v>2015</v>
      </c>
      <c r="H69" s="483">
        <v>43465</v>
      </c>
      <c r="I69" s="480"/>
      <c r="J69" s="480"/>
      <c r="K69" s="480"/>
      <c r="L69" s="480">
        <f t="shared" si="3"/>
        <v>28000</v>
      </c>
      <c r="M69" s="775" t="s">
        <v>2675</v>
      </c>
      <c r="N69" s="483">
        <v>42156</v>
      </c>
      <c r="O69" s="775">
        <v>66</v>
      </c>
      <c r="P69" s="476">
        <v>42170</v>
      </c>
      <c r="Q69" s="775"/>
    </row>
    <row r="70" spans="1:17" ht="31.5" outlineLevel="1" x14ac:dyDescent="0.25">
      <c r="A70" s="775">
        <f t="shared" si="4"/>
        <v>11</v>
      </c>
      <c r="B70" s="486" t="s">
        <v>2674</v>
      </c>
      <c r="C70" s="485" t="s">
        <v>971</v>
      </c>
      <c r="D70" s="775" t="s">
        <v>1905</v>
      </c>
      <c r="E70" s="480">
        <v>2479.8000000000002</v>
      </c>
      <c r="F70" s="485" t="s">
        <v>2673</v>
      </c>
      <c r="G70" s="509">
        <v>2015</v>
      </c>
      <c r="H70" s="483">
        <v>60422</v>
      </c>
      <c r="I70" s="480"/>
      <c r="J70" s="480"/>
      <c r="K70" s="480"/>
      <c r="L70" s="480">
        <f t="shared" si="3"/>
        <v>2479.8000000000002</v>
      </c>
      <c r="M70" s="775" t="s">
        <v>2672</v>
      </c>
      <c r="N70" s="483">
        <v>42159</v>
      </c>
      <c r="O70" s="775">
        <v>67</v>
      </c>
      <c r="P70" s="476">
        <v>42173</v>
      </c>
      <c r="Q70" s="775"/>
    </row>
    <row r="71" spans="1:17" ht="31.5" outlineLevel="1" x14ac:dyDescent="0.25">
      <c r="A71" s="775">
        <f t="shared" si="4"/>
        <v>12</v>
      </c>
      <c r="B71" s="486" t="s">
        <v>2671</v>
      </c>
      <c r="C71" s="485" t="s">
        <v>970</v>
      </c>
      <c r="D71" s="775" t="s">
        <v>1905</v>
      </c>
      <c r="E71" s="480">
        <v>110000</v>
      </c>
      <c r="F71" s="485" t="s">
        <v>2670</v>
      </c>
      <c r="G71" s="509">
        <v>2015</v>
      </c>
      <c r="H71" s="483">
        <v>60422</v>
      </c>
      <c r="I71" s="480"/>
      <c r="J71" s="480"/>
      <c r="K71" s="480"/>
      <c r="L71" s="480">
        <f t="shared" si="3"/>
        <v>110000</v>
      </c>
      <c r="M71" s="775" t="s">
        <v>2669</v>
      </c>
      <c r="N71" s="483">
        <v>42159</v>
      </c>
      <c r="O71" s="775">
        <v>91</v>
      </c>
      <c r="P71" s="476">
        <v>42234</v>
      </c>
      <c r="Q71" s="775"/>
    </row>
    <row r="72" spans="1:17" ht="31.5" outlineLevel="1" x14ac:dyDescent="0.25">
      <c r="A72" s="775">
        <f t="shared" si="4"/>
        <v>13</v>
      </c>
      <c r="B72" s="486" t="s">
        <v>2668</v>
      </c>
      <c r="C72" s="485" t="s">
        <v>970</v>
      </c>
      <c r="D72" s="775" t="s">
        <v>1905</v>
      </c>
      <c r="E72" s="480">
        <v>90000</v>
      </c>
      <c r="F72" s="485" t="s">
        <v>2667</v>
      </c>
      <c r="G72" s="509">
        <v>2015</v>
      </c>
      <c r="H72" s="483">
        <v>60423</v>
      </c>
      <c r="I72" s="480"/>
      <c r="J72" s="480"/>
      <c r="K72" s="480"/>
      <c r="L72" s="480">
        <f t="shared" si="3"/>
        <v>90000</v>
      </c>
      <c r="M72" s="775" t="s">
        <v>2666</v>
      </c>
      <c r="N72" s="483">
        <v>42160</v>
      </c>
      <c r="O72" s="775">
        <v>92</v>
      </c>
      <c r="P72" s="476">
        <v>42234</v>
      </c>
      <c r="Q72" s="775"/>
    </row>
    <row r="73" spans="1:17" ht="31.5" outlineLevel="1" x14ac:dyDescent="0.25">
      <c r="A73" s="775">
        <f t="shared" si="4"/>
        <v>14</v>
      </c>
      <c r="B73" s="486" t="s">
        <v>2665</v>
      </c>
      <c r="C73" s="485" t="s">
        <v>985</v>
      </c>
      <c r="D73" s="775" t="s">
        <v>1905</v>
      </c>
      <c r="E73" s="480">
        <v>923346</v>
      </c>
      <c r="F73" s="485" t="s">
        <v>2664</v>
      </c>
      <c r="G73" s="509">
        <v>2015</v>
      </c>
      <c r="H73" s="483">
        <v>66345</v>
      </c>
      <c r="I73" s="480">
        <v>71906.3</v>
      </c>
      <c r="J73" s="480"/>
      <c r="K73" s="480"/>
      <c r="L73" s="480">
        <f t="shared" si="3"/>
        <v>851439.7</v>
      </c>
      <c r="M73" s="775" t="s">
        <v>2663</v>
      </c>
      <c r="N73" s="483">
        <v>42233</v>
      </c>
      <c r="O73" s="775">
        <v>129</v>
      </c>
      <c r="P73" s="476">
        <v>42314</v>
      </c>
      <c r="Q73" s="775"/>
    </row>
    <row r="74" spans="1:17" ht="31.5" outlineLevel="1" x14ac:dyDescent="0.25">
      <c r="A74" s="775">
        <f t="shared" si="4"/>
        <v>15</v>
      </c>
      <c r="B74" s="486" t="s">
        <v>2662</v>
      </c>
      <c r="C74" s="485" t="s">
        <v>2661</v>
      </c>
      <c r="D74" s="775" t="s">
        <v>1905</v>
      </c>
      <c r="E74" s="480">
        <v>1000</v>
      </c>
      <c r="F74" s="485" t="s">
        <v>2660</v>
      </c>
      <c r="G74" s="509">
        <v>2015</v>
      </c>
      <c r="H74" s="483">
        <v>60477</v>
      </c>
      <c r="I74" s="480"/>
      <c r="J74" s="480"/>
      <c r="K74" s="480"/>
      <c r="L74" s="480">
        <f t="shared" si="3"/>
        <v>1000</v>
      </c>
      <c r="M74" s="775" t="s">
        <v>2659</v>
      </c>
      <c r="N74" s="483">
        <v>42214</v>
      </c>
      <c r="O74" s="775">
        <v>89</v>
      </c>
      <c r="P74" s="476">
        <v>42230</v>
      </c>
      <c r="Q74" s="775"/>
    </row>
    <row r="75" spans="1:17" ht="31.5" outlineLevel="1" x14ac:dyDescent="0.25">
      <c r="A75" s="775">
        <f t="shared" si="4"/>
        <v>16</v>
      </c>
      <c r="B75" s="486" t="s">
        <v>2658</v>
      </c>
      <c r="C75" s="485" t="s">
        <v>2649</v>
      </c>
      <c r="D75" s="775" t="s">
        <v>1905</v>
      </c>
      <c r="E75" s="480">
        <v>32423</v>
      </c>
      <c r="F75" s="485"/>
      <c r="G75" s="509">
        <v>2015</v>
      </c>
      <c r="H75" s="483"/>
      <c r="I75" s="480"/>
      <c r="J75" s="480"/>
      <c r="K75" s="480"/>
      <c r="L75" s="480">
        <f t="shared" si="3"/>
        <v>32423</v>
      </c>
      <c r="M75" s="775" t="s">
        <v>2657</v>
      </c>
      <c r="N75" s="483">
        <v>42244</v>
      </c>
      <c r="O75" s="775">
        <v>100</v>
      </c>
      <c r="P75" s="476">
        <v>42256</v>
      </c>
      <c r="Q75" s="775"/>
    </row>
    <row r="76" spans="1:17" ht="47.25" outlineLevel="1" x14ac:dyDescent="0.25">
      <c r="A76" s="775">
        <f t="shared" si="4"/>
        <v>17</v>
      </c>
      <c r="B76" s="486" t="s">
        <v>2656</v>
      </c>
      <c r="C76" s="485" t="s">
        <v>970</v>
      </c>
      <c r="D76" s="775" t="s">
        <v>1905</v>
      </c>
      <c r="E76" s="480">
        <v>72040</v>
      </c>
      <c r="F76" s="485" t="s">
        <v>2655</v>
      </c>
      <c r="G76" s="509">
        <v>2015</v>
      </c>
      <c r="H76" s="483">
        <v>43465</v>
      </c>
      <c r="I76" s="480"/>
      <c r="J76" s="480"/>
      <c r="K76" s="480"/>
      <c r="L76" s="480">
        <f t="shared" si="3"/>
        <v>72040</v>
      </c>
      <c r="M76" s="775" t="s">
        <v>2654</v>
      </c>
      <c r="N76" s="483">
        <v>42305</v>
      </c>
      <c r="O76" s="775">
        <v>144</v>
      </c>
      <c r="P76" s="476">
        <v>42346</v>
      </c>
      <c r="Q76" s="775"/>
    </row>
    <row r="77" spans="1:17" ht="31.5" outlineLevel="1" x14ac:dyDescent="0.25">
      <c r="A77" s="775">
        <f t="shared" si="4"/>
        <v>18</v>
      </c>
      <c r="B77" s="486" t="s">
        <v>2232</v>
      </c>
      <c r="C77" s="485" t="s">
        <v>970</v>
      </c>
      <c r="D77" s="775" t="s">
        <v>1905</v>
      </c>
      <c r="E77" s="480">
        <v>3200</v>
      </c>
      <c r="F77" s="485" t="s">
        <v>2231</v>
      </c>
      <c r="G77" s="642">
        <v>2016</v>
      </c>
      <c r="H77" s="483">
        <v>60698</v>
      </c>
      <c r="I77" s="480"/>
      <c r="J77" s="480"/>
      <c r="K77" s="480"/>
      <c r="L77" s="480">
        <f t="shared" si="3"/>
        <v>3200</v>
      </c>
      <c r="M77" s="775" t="s">
        <v>2653</v>
      </c>
      <c r="N77" s="483">
        <v>42436</v>
      </c>
      <c r="O77" s="775">
        <v>31</v>
      </c>
      <c r="P77" s="476">
        <v>42464</v>
      </c>
      <c r="Q77" s="775"/>
    </row>
    <row r="78" spans="1:17" outlineLevel="1" x14ac:dyDescent="0.25">
      <c r="A78" s="775">
        <f t="shared" si="4"/>
        <v>19</v>
      </c>
      <c r="B78" s="486" t="s">
        <v>2652</v>
      </c>
      <c r="C78" s="485" t="s">
        <v>979</v>
      </c>
      <c r="D78" s="775" t="s">
        <v>1905</v>
      </c>
      <c r="E78" s="480">
        <v>663.2</v>
      </c>
      <c r="F78" s="485" t="s">
        <v>1888</v>
      </c>
      <c r="G78" s="509">
        <v>2016</v>
      </c>
      <c r="H78" s="483">
        <v>60800</v>
      </c>
      <c r="I78" s="480"/>
      <c r="J78" s="480"/>
      <c r="K78" s="480"/>
      <c r="L78" s="480">
        <f t="shared" si="3"/>
        <v>663.2</v>
      </c>
      <c r="M78" s="775" t="s">
        <v>2651</v>
      </c>
      <c r="N78" s="483">
        <v>42538</v>
      </c>
      <c r="O78" s="775">
        <v>65</v>
      </c>
      <c r="P78" s="476">
        <v>42550</v>
      </c>
      <c r="Q78" s="775"/>
    </row>
    <row r="79" spans="1:17" ht="31.5" outlineLevel="1" x14ac:dyDescent="0.25">
      <c r="A79" s="775">
        <f t="shared" si="4"/>
        <v>20</v>
      </c>
      <c r="B79" s="486" t="s">
        <v>2650</v>
      </c>
      <c r="C79" s="485" t="s">
        <v>2649</v>
      </c>
      <c r="D79" s="775" t="s">
        <v>1905</v>
      </c>
      <c r="E79" s="480">
        <v>74700</v>
      </c>
      <c r="F79" s="485" t="s">
        <v>2648</v>
      </c>
      <c r="G79" s="509">
        <v>2016</v>
      </c>
      <c r="H79" s="483">
        <v>43464</v>
      </c>
      <c r="I79" s="480"/>
      <c r="J79" s="480"/>
      <c r="K79" s="480"/>
      <c r="L79" s="480">
        <f t="shared" si="3"/>
        <v>74700</v>
      </c>
      <c r="M79" s="775" t="s">
        <v>2647</v>
      </c>
      <c r="N79" s="483">
        <v>42646</v>
      </c>
      <c r="O79" s="775">
        <v>111</v>
      </c>
      <c r="P79" s="476">
        <v>42649</v>
      </c>
      <c r="Q79" s="775"/>
    </row>
    <row r="80" spans="1:17" ht="31.5" outlineLevel="1" x14ac:dyDescent="0.25">
      <c r="A80" s="775">
        <f t="shared" si="4"/>
        <v>21</v>
      </c>
      <c r="B80" s="486" t="s">
        <v>2646</v>
      </c>
      <c r="C80" s="485" t="s">
        <v>977</v>
      </c>
      <c r="D80" s="775" t="s">
        <v>1905</v>
      </c>
      <c r="E80" s="480">
        <v>17325.599999999999</v>
      </c>
      <c r="F80" s="485" t="s">
        <v>2645</v>
      </c>
      <c r="G80" s="642">
        <v>2016</v>
      </c>
      <c r="H80" s="483">
        <v>60911</v>
      </c>
      <c r="I80" s="480"/>
      <c r="J80" s="480"/>
      <c r="K80" s="480"/>
      <c r="L80" s="480">
        <f t="shared" si="3"/>
        <v>17325.599999999999</v>
      </c>
      <c r="M80" s="775" t="s">
        <v>2644</v>
      </c>
      <c r="N80" s="483">
        <v>42716</v>
      </c>
      <c r="O80" s="775"/>
      <c r="P80" s="476"/>
      <c r="Q80" s="775"/>
    </row>
    <row r="81" spans="1:17" ht="31.5" outlineLevel="1" x14ac:dyDescent="0.25">
      <c r="A81" s="775">
        <f t="shared" si="4"/>
        <v>22</v>
      </c>
      <c r="B81" s="486" t="s">
        <v>2643</v>
      </c>
      <c r="C81" s="485" t="s">
        <v>971</v>
      </c>
      <c r="D81" s="775" t="s">
        <v>1905</v>
      </c>
      <c r="E81" s="480">
        <v>38620.6</v>
      </c>
      <c r="F81" s="485" t="s">
        <v>2642</v>
      </c>
      <c r="G81" s="509">
        <v>2017</v>
      </c>
      <c r="H81" s="483">
        <v>61021</v>
      </c>
      <c r="I81" s="480"/>
      <c r="J81" s="480"/>
      <c r="K81" s="480"/>
      <c r="L81" s="480">
        <f t="shared" si="3"/>
        <v>38620.6</v>
      </c>
      <c r="M81" s="775" t="s">
        <v>2641</v>
      </c>
      <c r="N81" s="483">
        <v>42759</v>
      </c>
      <c r="O81" s="775"/>
      <c r="P81" s="476"/>
      <c r="Q81" s="775"/>
    </row>
    <row r="82" spans="1:17" s="671" customFormat="1" ht="36.75" customHeight="1" x14ac:dyDescent="0.25">
      <c r="A82" s="663" t="s">
        <v>55</v>
      </c>
      <c r="B82" s="664" t="s">
        <v>30</v>
      </c>
      <c r="C82" s="665"/>
      <c r="D82" s="663"/>
      <c r="E82" s="666">
        <f>+SUM(E83:E114)</f>
        <v>9334195.8499999996</v>
      </c>
      <c r="F82" s="667"/>
      <c r="G82" s="668"/>
      <c r="H82" s="669"/>
      <c r="I82" s="666">
        <f>+SUM(I83:I114)</f>
        <v>94703.75</v>
      </c>
      <c r="J82" s="666">
        <f>+SUM(J83:J114)</f>
        <v>0</v>
      </c>
      <c r="K82" s="666">
        <f>+SUM(K83:K114)</f>
        <v>0</v>
      </c>
      <c r="L82" s="666">
        <f>+SUM(L83:L114)</f>
        <v>9239492.0999999996</v>
      </c>
      <c r="M82" s="663"/>
      <c r="N82" s="669"/>
      <c r="O82" s="663"/>
      <c r="P82" s="663"/>
      <c r="Q82" s="663"/>
    </row>
    <row r="83" spans="1:17" s="499" customFormat="1" outlineLevel="1" x14ac:dyDescent="0.25">
      <c r="A83" s="643">
        <v>1</v>
      </c>
      <c r="B83" s="644" t="s">
        <v>2640</v>
      </c>
      <c r="C83" s="645" t="s">
        <v>2588</v>
      </c>
      <c r="D83" s="644" t="s">
        <v>1899</v>
      </c>
      <c r="E83" s="646">
        <v>130020.8</v>
      </c>
      <c r="F83" s="645" t="s">
        <v>2627</v>
      </c>
      <c r="G83" s="644">
        <v>2014</v>
      </c>
      <c r="H83" s="647">
        <v>60064</v>
      </c>
      <c r="I83" s="646"/>
      <c r="J83" s="646"/>
      <c r="K83" s="646"/>
      <c r="L83" s="646">
        <f>+E83-I83-J83-K83</f>
        <v>130020.8</v>
      </c>
      <c r="M83" s="643" t="s">
        <v>2639</v>
      </c>
      <c r="N83" s="647">
        <v>41801</v>
      </c>
      <c r="O83" s="648"/>
      <c r="P83" s="648"/>
      <c r="Q83" s="644"/>
    </row>
    <row r="84" spans="1:17" ht="31.5" outlineLevel="1" x14ac:dyDescent="0.25">
      <c r="A84" s="643">
        <v>2</v>
      </c>
      <c r="B84" s="486" t="s">
        <v>2638</v>
      </c>
      <c r="C84" s="485" t="s">
        <v>2637</v>
      </c>
      <c r="D84" s="775" t="s">
        <v>1899</v>
      </c>
      <c r="E84" s="480">
        <v>46500</v>
      </c>
      <c r="F84" s="485" t="s">
        <v>2331</v>
      </c>
      <c r="G84" s="509">
        <v>2014</v>
      </c>
      <c r="H84" s="483">
        <v>60169</v>
      </c>
      <c r="I84" s="480"/>
      <c r="J84" s="480"/>
      <c r="K84" s="480"/>
      <c r="L84" s="480">
        <f>+E84-I84</f>
        <v>46500</v>
      </c>
      <c r="M84" s="775" t="s">
        <v>2636</v>
      </c>
      <c r="N84" s="483">
        <v>41906</v>
      </c>
      <c r="O84" s="775">
        <v>76</v>
      </c>
      <c r="P84" s="476">
        <v>41912</v>
      </c>
      <c r="Q84" s="775"/>
    </row>
    <row r="85" spans="1:17" ht="31.5" outlineLevel="1" x14ac:dyDescent="0.25">
      <c r="A85" s="643">
        <f t="shared" ref="A85:A114" si="5">+A84+1</f>
        <v>3</v>
      </c>
      <c r="B85" s="486" t="s">
        <v>2635</v>
      </c>
      <c r="C85" s="485" t="s">
        <v>2613</v>
      </c>
      <c r="D85" s="775" t="s">
        <v>1899</v>
      </c>
      <c r="E85" s="480">
        <v>50000</v>
      </c>
      <c r="F85" s="485" t="s">
        <v>2634</v>
      </c>
      <c r="G85" s="509">
        <v>2014</v>
      </c>
      <c r="H85" s="483">
        <v>44196</v>
      </c>
      <c r="I85" s="480"/>
      <c r="J85" s="480"/>
      <c r="K85" s="480"/>
      <c r="L85" s="480">
        <f>+E85-I85</f>
        <v>50000</v>
      </c>
      <c r="M85" s="775" t="s">
        <v>2633</v>
      </c>
      <c r="N85" s="483">
        <v>41943</v>
      </c>
      <c r="O85" s="775"/>
      <c r="P85" s="476"/>
      <c r="Q85" s="775"/>
    </row>
    <row r="86" spans="1:17" ht="31.5" outlineLevel="1" x14ac:dyDescent="0.25">
      <c r="A86" s="643">
        <f t="shared" si="5"/>
        <v>4</v>
      </c>
      <c r="B86" s="486" t="s">
        <v>2632</v>
      </c>
      <c r="C86" s="485" t="s">
        <v>2631</v>
      </c>
      <c r="D86" s="775" t="s">
        <v>1899</v>
      </c>
      <c r="E86" s="480">
        <v>20107</v>
      </c>
      <c r="F86" s="485" t="s">
        <v>2630</v>
      </c>
      <c r="G86" s="509">
        <v>2014</v>
      </c>
      <c r="H86" s="483">
        <v>59775</v>
      </c>
      <c r="I86" s="480">
        <v>17708.900000000001</v>
      </c>
      <c r="J86" s="480"/>
      <c r="K86" s="480"/>
      <c r="L86" s="480">
        <f>+E86-I86</f>
        <v>2398.0999999999985</v>
      </c>
      <c r="M86" s="775" t="s">
        <v>2629</v>
      </c>
      <c r="N86" s="483">
        <v>41954</v>
      </c>
      <c r="O86" s="775"/>
      <c r="P86" s="775"/>
      <c r="Q86" s="476"/>
    </row>
    <row r="87" spans="1:17" s="499" customFormat="1" outlineLevel="1" x14ac:dyDescent="0.25">
      <c r="A87" s="643">
        <f t="shared" si="5"/>
        <v>5</v>
      </c>
      <c r="B87" s="644" t="s">
        <v>2628</v>
      </c>
      <c r="C87" s="645" t="s">
        <v>2588</v>
      </c>
      <c r="D87" s="644" t="s">
        <v>1899</v>
      </c>
      <c r="E87" s="646">
        <v>80450</v>
      </c>
      <c r="F87" s="645" t="s">
        <v>2627</v>
      </c>
      <c r="G87" s="644">
        <v>2014</v>
      </c>
      <c r="H87" s="647">
        <v>60239</v>
      </c>
      <c r="I87" s="646"/>
      <c r="J87" s="646"/>
      <c r="K87" s="646"/>
      <c r="L87" s="646">
        <f>+E87-I87-J87-K87</f>
        <v>80450</v>
      </c>
      <c r="M87" s="643" t="s">
        <v>2626</v>
      </c>
      <c r="N87" s="647">
        <v>41976</v>
      </c>
      <c r="O87" s="648"/>
      <c r="P87" s="648"/>
      <c r="Q87" s="644"/>
    </row>
    <row r="88" spans="1:17" ht="31.5" outlineLevel="1" x14ac:dyDescent="0.25">
      <c r="A88" s="643">
        <f t="shared" si="5"/>
        <v>6</v>
      </c>
      <c r="B88" s="486" t="s">
        <v>2625</v>
      </c>
      <c r="C88" s="485" t="s">
        <v>2585</v>
      </c>
      <c r="D88" s="775" t="s">
        <v>1899</v>
      </c>
      <c r="E88" s="480">
        <v>2500</v>
      </c>
      <c r="F88" s="485" t="s">
        <v>2624</v>
      </c>
      <c r="G88" s="509">
        <v>2015</v>
      </c>
      <c r="H88" s="483">
        <v>60274</v>
      </c>
      <c r="I88" s="480"/>
      <c r="J88" s="480"/>
      <c r="K88" s="480"/>
      <c r="L88" s="480">
        <f>+E88-I88</f>
        <v>2500</v>
      </c>
      <c r="M88" s="775" t="s">
        <v>2623</v>
      </c>
      <c r="N88" s="483">
        <v>42011</v>
      </c>
      <c r="O88" s="775">
        <v>22</v>
      </c>
      <c r="P88" s="476">
        <v>42073</v>
      </c>
      <c r="Q88" s="775"/>
    </row>
    <row r="89" spans="1:17" ht="31.5" outlineLevel="1" x14ac:dyDescent="0.25">
      <c r="A89" s="643">
        <f t="shared" si="5"/>
        <v>7</v>
      </c>
      <c r="B89" s="486" t="s">
        <v>2622</v>
      </c>
      <c r="C89" s="485" t="s">
        <v>890</v>
      </c>
      <c r="D89" s="775" t="s">
        <v>1899</v>
      </c>
      <c r="E89" s="480">
        <v>30000</v>
      </c>
      <c r="F89" s="485" t="s">
        <v>2621</v>
      </c>
      <c r="G89" s="642">
        <v>2015</v>
      </c>
      <c r="H89" s="483">
        <v>44640</v>
      </c>
      <c r="I89" s="480"/>
      <c r="J89" s="480"/>
      <c r="K89" s="480"/>
      <c r="L89" s="480">
        <f>+E89-I89</f>
        <v>30000</v>
      </c>
      <c r="M89" s="775" t="s">
        <v>2620</v>
      </c>
      <c r="N89" s="483">
        <v>42110</v>
      </c>
      <c r="O89" s="775">
        <v>49</v>
      </c>
      <c r="P89" s="476">
        <v>42117</v>
      </c>
      <c r="Q89" s="775"/>
    </row>
    <row r="90" spans="1:17" ht="31.5" outlineLevel="1" x14ac:dyDescent="0.25">
      <c r="A90" s="643">
        <f t="shared" si="5"/>
        <v>8</v>
      </c>
      <c r="B90" s="486" t="s">
        <v>2619</v>
      </c>
      <c r="C90" s="485" t="s">
        <v>890</v>
      </c>
      <c r="D90" s="775" t="s">
        <v>1899</v>
      </c>
      <c r="E90" s="480">
        <v>40000</v>
      </c>
      <c r="F90" s="485" t="s">
        <v>2502</v>
      </c>
      <c r="G90" s="509">
        <v>2015</v>
      </c>
      <c r="H90" s="483">
        <v>44255</v>
      </c>
      <c r="I90" s="480"/>
      <c r="J90" s="480"/>
      <c r="K90" s="480"/>
      <c r="L90" s="480">
        <f>+E90-I90</f>
        <v>40000</v>
      </c>
      <c r="M90" s="775" t="s">
        <v>2618</v>
      </c>
      <c r="N90" s="483">
        <v>42117</v>
      </c>
      <c r="O90" s="775">
        <v>58</v>
      </c>
      <c r="P90" s="476">
        <v>42142</v>
      </c>
      <c r="Q90" s="775"/>
    </row>
    <row r="91" spans="1:17" s="499" customFormat="1" outlineLevel="1" x14ac:dyDescent="0.25">
      <c r="A91" s="643">
        <f t="shared" si="5"/>
        <v>9</v>
      </c>
      <c r="B91" s="486" t="s">
        <v>2617</v>
      </c>
      <c r="C91" s="485" t="s">
        <v>2588</v>
      </c>
      <c r="D91" s="644" t="s">
        <v>1899</v>
      </c>
      <c r="E91" s="480">
        <v>134360</v>
      </c>
      <c r="F91" s="485" t="s">
        <v>2410</v>
      </c>
      <c r="G91" s="486">
        <v>2015</v>
      </c>
      <c r="H91" s="647">
        <v>60384</v>
      </c>
      <c r="I91" s="646"/>
      <c r="J91" s="646"/>
      <c r="K91" s="646"/>
      <c r="L91" s="646">
        <f>+E91-I91-J91-K91</f>
        <v>134360</v>
      </c>
      <c r="M91" s="775" t="s">
        <v>2616</v>
      </c>
      <c r="N91" s="483" t="s">
        <v>2615</v>
      </c>
      <c r="O91" s="648"/>
      <c r="P91" s="648"/>
      <c r="Q91" s="644"/>
    </row>
    <row r="92" spans="1:17" ht="47.25" outlineLevel="1" x14ac:dyDescent="0.25">
      <c r="A92" s="643">
        <f t="shared" si="5"/>
        <v>10</v>
      </c>
      <c r="B92" s="486" t="s">
        <v>2614</v>
      </c>
      <c r="C92" s="485" t="s">
        <v>2613</v>
      </c>
      <c r="D92" s="775" t="s">
        <v>1899</v>
      </c>
      <c r="E92" s="480">
        <v>55006</v>
      </c>
      <c r="F92" s="485" t="s">
        <v>2612</v>
      </c>
      <c r="G92" s="509">
        <v>2015</v>
      </c>
      <c r="H92" s="483">
        <v>46334</v>
      </c>
      <c r="I92" s="480"/>
      <c r="J92" s="480"/>
      <c r="K92" s="480"/>
      <c r="L92" s="480">
        <f>+E92-I92</f>
        <v>55006</v>
      </c>
      <c r="M92" s="775" t="s">
        <v>2611</v>
      </c>
      <c r="N92" s="483">
        <v>42188</v>
      </c>
      <c r="O92" s="775">
        <v>82</v>
      </c>
      <c r="P92" s="476">
        <v>42221</v>
      </c>
      <c r="Q92" s="775"/>
    </row>
    <row r="93" spans="1:17" s="499" customFormat="1" outlineLevel="1" x14ac:dyDescent="0.25">
      <c r="A93" s="643">
        <f t="shared" si="5"/>
        <v>11</v>
      </c>
      <c r="B93" s="486" t="s">
        <v>135</v>
      </c>
      <c r="C93" s="485" t="s">
        <v>131</v>
      </c>
      <c r="D93" s="644" t="s">
        <v>1899</v>
      </c>
      <c r="E93" s="480">
        <v>54566</v>
      </c>
      <c r="F93" s="485" t="s">
        <v>2343</v>
      </c>
      <c r="G93" s="486">
        <v>2015</v>
      </c>
      <c r="H93" s="647">
        <v>60451</v>
      </c>
      <c r="I93" s="646"/>
      <c r="J93" s="646"/>
      <c r="K93" s="646"/>
      <c r="L93" s="646">
        <f>+E93-I93-J93-K93</f>
        <v>54566</v>
      </c>
      <c r="M93" s="775" t="s">
        <v>2610</v>
      </c>
      <c r="N93" s="647">
        <v>42188</v>
      </c>
      <c r="O93" s="648"/>
      <c r="P93" s="648"/>
      <c r="Q93" s="644"/>
    </row>
    <row r="94" spans="1:17" ht="31.5" outlineLevel="1" x14ac:dyDescent="0.25">
      <c r="A94" s="643">
        <f t="shared" si="5"/>
        <v>12</v>
      </c>
      <c r="B94" s="486" t="s">
        <v>2609</v>
      </c>
      <c r="C94" s="485" t="s">
        <v>2585</v>
      </c>
      <c r="D94" s="775" t="s">
        <v>1899</v>
      </c>
      <c r="E94" s="480">
        <v>2418.4</v>
      </c>
      <c r="F94" s="485" t="s">
        <v>2608</v>
      </c>
      <c r="G94" s="509">
        <v>2015</v>
      </c>
      <c r="H94" s="483">
        <v>57248</v>
      </c>
      <c r="I94" s="480"/>
      <c r="J94" s="480"/>
      <c r="K94" s="480"/>
      <c r="L94" s="480">
        <f>+E94-I94</f>
        <v>2418.4</v>
      </c>
      <c r="M94" s="775" t="s">
        <v>2607</v>
      </c>
      <c r="N94" s="483">
        <v>42208</v>
      </c>
      <c r="O94" s="775">
        <v>87</v>
      </c>
      <c r="P94" s="476">
        <v>42229</v>
      </c>
      <c r="Q94" s="775"/>
    </row>
    <row r="95" spans="1:17" s="499" customFormat="1" ht="31.5" outlineLevel="1" x14ac:dyDescent="0.25">
      <c r="A95" s="643">
        <f t="shared" si="5"/>
        <v>13</v>
      </c>
      <c r="B95" s="486" t="s">
        <v>2606</v>
      </c>
      <c r="C95" s="485" t="s">
        <v>2588</v>
      </c>
      <c r="D95" s="644" t="s">
        <v>1899</v>
      </c>
      <c r="E95" s="480">
        <v>45280</v>
      </c>
      <c r="F95" s="485" t="s">
        <v>2343</v>
      </c>
      <c r="G95" s="775">
        <v>2015</v>
      </c>
      <c r="H95" s="647">
        <v>53233</v>
      </c>
      <c r="I95" s="646"/>
      <c r="J95" s="646"/>
      <c r="K95" s="646"/>
      <c r="L95" s="646">
        <f>+E95-I95-J95-K95</f>
        <v>45280</v>
      </c>
      <c r="M95" s="775" t="s">
        <v>2605</v>
      </c>
      <c r="N95" s="647" t="s">
        <v>2602</v>
      </c>
      <c r="O95" s="648"/>
      <c r="P95" s="648"/>
      <c r="Q95" s="644"/>
    </row>
    <row r="96" spans="1:17" s="499" customFormat="1" outlineLevel="1" x14ac:dyDescent="0.25">
      <c r="A96" s="643">
        <f t="shared" si="5"/>
        <v>14</v>
      </c>
      <c r="B96" s="486" t="s">
        <v>2604</v>
      </c>
      <c r="C96" s="485" t="s">
        <v>2588</v>
      </c>
      <c r="D96" s="644" t="s">
        <v>1899</v>
      </c>
      <c r="E96" s="480">
        <v>30965</v>
      </c>
      <c r="F96" s="485" t="s">
        <v>2410</v>
      </c>
      <c r="G96" s="486">
        <v>2015</v>
      </c>
      <c r="H96" s="647">
        <v>60538</v>
      </c>
      <c r="I96" s="646"/>
      <c r="J96" s="646"/>
      <c r="K96" s="646"/>
      <c r="L96" s="646">
        <f>+E96-I96-J96-K96</f>
        <v>30965</v>
      </c>
      <c r="M96" s="775" t="s">
        <v>2603</v>
      </c>
      <c r="N96" s="647" t="s">
        <v>2602</v>
      </c>
      <c r="O96" s="648"/>
      <c r="P96" s="648"/>
      <c r="Q96" s="644"/>
    </row>
    <row r="97" spans="1:17" s="499" customFormat="1" ht="31.5" outlineLevel="1" x14ac:dyDescent="0.25">
      <c r="A97" s="643">
        <f t="shared" si="5"/>
        <v>15</v>
      </c>
      <c r="B97" s="486" t="s">
        <v>2601</v>
      </c>
      <c r="C97" s="485" t="s">
        <v>2588</v>
      </c>
      <c r="D97" s="644" t="s">
        <v>1899</v>
      </c>
      <c r="E97" s="480">
        <v>54566</v>
      </c>
      <c r="F97" s="485" t="s">
        <v>2343</v>
      </c>
      <c r="G97" s="775">
        <v>2015</v>
      </c>
      <c r="H97" s="647">
        <v>60545</v>
      </c>
      <c r="I97" s="646"/>
      <c r="J97" s="646"/>
      <c r="K97" s="646"/>
      <c r="L97" s="646">
        <f>+E97-I97-J97-K97</f>
        <v>54566</v>
      </c>
      <c r="M97" s="775" t="s">
        <v>2600</v>
      </c>
      <c r="N97" s="647">
        <v>42282</v>
      </c>
      <c r="O97" s="648"/>
      <c r="P97" s="648"/>
      <c r="Q97" s="644"/>
    </row>
    <row r="98" spans="1:17" s="499" customFormat="1" outlineLevel="1" x14ac:dyDescent="0.25">
      <c r="A98" s="643">
        <f t="shared" si="5"/>
        <v>16</v>
      </c>
      <c r="B98" s="486" t="s">
        <v>2599</v>
      </c>
      <c r="C98" s="485" t="s">
        <v>131</v>
      </c>
      <c r="D98" s="644" t="s">
        <v>1899</v>
      </c>
      <c r="E98" s="480">
        <v>78690</v>
      </c>
      <c r="F98" s="485" t="s">
        <v>2343</v>
      </c>
      <c r="G98" s="486">
        <v>2015</v>
      </c>
      <c r="H98" s="647">
        <v>60545</v>
      </c>
      <c r="I98" s="646"/>
      <c r="J98" s="646"/>
      <c r="K98" s="646"/>
      <c r="L98" s="646">
        <f>+E98-I98-J98-K98</f>
        <v>78690</v>
      </c>
      <c r="M98" s="775" t="s">
        <v>2598</v>
      </c>
      <c r="N98" s="647">
        <v>42282</v>
      </c>
      <c r="O98" s="648"/>
      <c r="P98" s="648"/>
      <c r="Q98" s="644"/>
    </row>
    <row r="99" spans="1:17" s="499" customFormat="1" outlineLevel="1" x14ac:dyDescent="0.25">
      <c r="A99" s="643">
        <f t="shared" si="5"/>
        <v>17</v>
      </c>
      <c r="B99" s="486" t="s">
        <v>1453</v>
      </c>
      <c r="C99" s="485" t="s">
        <v>2597</v>
      </c>
      <c r="D99" s="644" t="s">
        <v>1899</v>
      </c>
      <c r="E99" s="480">
        <v>34160</v>
      </c>
      <c r="F99" s="485" t="s">
        <v>2418</v>
      </c>
      <c r="G99" s="775">
        <v>2015</v>
      </c>
      <c r="H99" s="483">
        <v>60549</v>
      </c>
      <c r="I99" s="646"/>
      <c r="J99" s="646"/>
      <c r="K99" s="646"/>
      <c r="L99" s="646">
        <f>+E99-I99-J99-K99</f>
        <v>34160</v>
      </c>
      <c r="M99" s="775" t="s">
        <v>2596</v>
      </c>
      <c r="N99" s="647">
        <v>42286</v>
      </c>
      <c r="O99" s="648"/>
      <c r="P99" s="648"/>
      <c r="Q99" s="644"/>
    </row>
    <row r="100" spans="1:17" ht="47.25" outlineLevel="1" x14ac:dyDescent="0.25">
      <c r="A100" s="643">
        <f t="shared" si="5"/>
        <v>18</v>
      </c>
      <c r="B100" s="486" t="s">
        <v>2595</v>
      </c>
      <c r="C100" s="485" t="s">
        <v>894</v>
      </c>
      <c r="D100" s="775" t="s">
        <v>1899</v>
      </c>
      <c r="E100" s="480">
        <v>1809.3</v>
      </c>
      <c r="F100" s="485" t="s">
        <v>2594</v>
      </c>
      <c r="G100" s="509">
        <v>2015</v>
      </c>
      <c r="H100" s="483">
        <v>60604</v>
      </c>
      <c r="I100" s="480"/>
      <c r="J100" s="480"/>
      <c r="K100" s="480"/>
      <c r="L100" s="480">
        <f>+E100-I100</f>
        <v>1809.3</v>
      </c>
      <c r="M100" s="775" t="s">
        <v>2593</v>
      </c>
      <c r="N100" s="483">
        <v>42341</v>
      </c>
      <c r="O100" s="775"/>
      <c r="P100" s="476"/>
      <c r="Q100" s="775"/>
    </row>
    <row r="101" spans="1:17" s="499" customFormat="1" ht="31.5" outlineLevel="1" x14ac:dyDescent="0.25">
      <c r="A101" s="643">
        <f t="shared" si="5"/>
        <v>19</v>
      </c>
      <c r="B101" s="486" t="s">
        <v>1475</v>
      </c>
      <c r="C101" s="485" t="s">
        <v>2592</v>
      </c>
      <c r="D101" s="644" t="s">
        <v>1899</v>
      </c>
      <c r="E101" s="480">
        <v>3612700</v>
      </c>
      <c r="F101" s="485" t="s">
        <v>2591</v>
      </c>
      <c r="G101" s="775">
        <v>2015</v>
      </c>
      <c r="H101" s="483">
        <v>60608</v>
      </c>
      <c r="I101" s="646"/>
      <c r="J101" s="646"/>
      <c r="K101" s="646"/>
      <c r="L101" s="646">
        <f>+E101-I101-J101-K101</f>
        <v>3612700</v>
      </c>
      <c r="M101" s="775" t="s">
        <v>2590</v>
      </c>
      <c r="N101" s="647">
        <v>42345</v>
      </c>
      <c r="O101" s="648"/>
      <c r="P101" s="648"/>
      <c r="Q101" s="644"/>
    </row>
    <row r="102" spans="1:17" s="500" customFormat="1" outlineLevel="1" x14ac:dyDescent="0.25">
      <c r="A102" s="643">
        <f t="shared" si="5"/>
        <v>20</v>
      </c>
      <c r="B102" s="486" t="s">
        <v>2589</v>
      </c>
      <c r="C102" s="485" t="s">
        <v>2588</v>
      </c>
      <c r="D102" s="649" t="s">
        <v>1899</v>
      </c>
      <c r="E102" s="480">
        <v>45237.599999999999</v>
      </c>
      <c r="F102" s="485" t="s">
        <v>2343</v>
      </c>
      <c r="G102" s="775">
        <v>2015</v>
      </c>
      <c r="H102" s="650">
        <v>60369</v>
      </c>
      <c r="I102" s="651"/>
      <c r="J102" s="651"/>
      <c r="K102" s="651"/>
      <c r="L102" s="646">
        <f>+E102-I102-J102-K102</f>
        <v>45237.599999999999</v>
      </c>
      <c r="M102" s="775" t="s">
        <v>2587</v>
      </c>
      <c r="N102" s="647">
        <v>42342</v>
      </c>
      <c r="O102" s="652"/>
      <c r="P102" s="652"/>
      <c r="Q102" s="653"/>
    </row>
    <row r="103" spans="1:17" ht="31.5" outlineLevel="1" x14ac:dyDescent="0.25">
      <c r="A103" s="643">
        <f t="shared" si="5"/>
        <v>21</v>
      </c>
      <c r="B103" s="486" t="s">
        <v>2586</v>
      </c>
      <c r="C103" s="485" t="s">
        <v>2585</v>
      </c>
      <c r="D103" s="775" t="s">
        <v>1899</v>
      </c>
      <c r="E103" s="480">
        <v>1400</v>
      </c>
      <c r="F103" s="485" t="s">
        <v>2584</v>
      </c>
      <c r="G103" s="509">
        <v>2016</v>
      </c>
      <c r="H103" s="483">
        <v>60640</v>
      </c>
      <c r="I103" s="480"/>
      <c r="J103" s="480"/>
      <c r="K103" s="480"/>
      <c r="L103" s="480">
        <f>+E103-I103</f>
        <v>1400</v>
      </c>
      <c r="M103" s="775" t="s">
        <v>2583</v>
      </c>
      <c r="N103" s="483">
        <v>42377</v>
      </c>
      <c r="O103" s="775">
        <v>11</v>
      </c>
      <c r="P103" s="476">
        <v>42429</v>
      </c>
      <c r="Q103" s="775"/>
    </row>
    <row r="104" spans="1:17" ht="31.5" outlineLevel="1" x14ac:dyDescent="0.25">
      <c r="A104" s="643">
        <f t="shared" si="5"/>
        <v>22</v>
      </c>
      <c r="B104" s="486" t="s">
        <v>2582</v>
      </c>
      <c r="C104" s="485" t="s">
        <v>2581</v>
      </c>
      <c r="D104" s="775" t="s">
        <v>1899</v>
      </c>
      <c r="E104" s="480">
        <v>3234</v>
      </c>
      <c r="F104" s="485" t="s">
        <v>2580</v>
      </c>
      <c r="G104" s="509">
        <v>2016</v>
      </c>
      <c r="H104" s="483">
        <v>60012</v>
      </c>
      <c r="I104" s="480"/>
      <c r="J104" s="480"/>
      <c r="K104" s="480"/>
      <c r="L104" s="480">
        <f>+E104-I104</f>
        <v>3234</v>
      </c>
      <c r="M104" s="775" t="s">
        <v>2579</v>
      </c>
      <c r="N104" s="483">
        <v>42423</v>
      </c>
      <c r="O104" s="775">
        <v>35</v>
      </c>
      <c r="P104" s="476">
        <v>42466</v>
      </c>
      <c r="Q104" s="775"/>
    </row>
    <row r="105" spans="1:17" ht="31.5" outlineLevel="1" x14ac:dyDescent="0.25">
      <c r="A105" s="643">
        <f t="shared" si="5"/>
        <v>23</v>
      </c>
      <c r="B105" s="486" t="s">
        <v>2578</v>
      </c>
      <c r="C105" s="485" t="s">
        <v>894</v>
      </c>
      <c r="D105" s="775" t="s">
        <v>1899</v>
      </c>
      <c r="E105" s="480">
        <v>2400</v>
      </c>
      <c r="F105" s="485" t="s">
        <v>2577</v>
      </c>
      <c r="G105" s="509">
        <v>2016</v>
      </c>
      <c r="H105" s="483" t="s">
        <v>2576</v>
      </c>
      <c r="I105" s="480">
        <v>2400</v>
      </c>
      <c r="J105" s="480"/>
      <c r="K105" s="480"/>
      <c r="L105" s="480">
        <f>+E105-I105</f>
        <v>0</v>
      </c>
      <c r="M105" s="775" t="s">
        <v>2575</v>
      </c>
      <c r="N105" s="483">
        <v>42429</v>
      </c>
      <c r="O105" s="775">
        <v>34</v>
      </c>
      <c r="P105" s="476">
        <v>42466</v>
      </c>
      <c r="Q105" s="775"/>
    </row>
    <row r="106" spans="1:17" ht="31.5" outlineLevel="1" x14ac:dyDescent="0.25">
      <c r="A106" s="643">
        <f t="shared" si="5"/>
        <v>24</v>
      </c>
      <c r="B106" s="486" t="s">
        <v>2574</v>
      </c>
      <c r="C106" s="485" t="s">
        <v>2573</v>
      </c>
      <c r="D106" s="775" t="s">
        <v>1899</v>
      </c>
      <c r="E106" s="480">
        <v>5086.6000000000004</v>
      </c>
      <c r="F106" s="485" t="s">
        <v>2572</v>
      </c>
      <c r="G106" s="509">
        <v>2016</v>
      </c>
      <c r="H106" s="483">
        <v>60371</v>
      </c>
      <c r="I106" s="480">
        <v>5086.6000000000004</v>
      </c>
      <c r="J106" s="480"/>
      <c r="K106" s="480"/>
      <c r="L106" s="480">
        <f>+E106-I106</f>
        <v>0</v>
      </c>
      <c r="M106" s="775" t="s">
        <v>2571</v>
      </c>
      <c r="N106" s="483">
        <v>42474</v>
      </c>
      <c r="O106" s="775">
        <v>41</v>
      </c>
      <c r="P106" s="476">
        <v>42488</v>
      </c>
      <c r="Q106" s="775"/>
    </row>
    <row r="107" spans="1:17" s="499" customFormat="1" ht="47.25" outlineLevel="1" x14ac:dyDescent="0.25">
      <c r="A107" s="643">
        <f t="shared" si="5"/>
        <v>25</v>
      </c>
      <c r="B107" s="486" t="s">
        <v>2570</v>
      </c>
      <c r="C107" s="485" t="s">
        <v>2569</v>
      </c>
      <c r="D107" s="775" t="s">
        <v>1899</v>
      </c>
      <c r="E107" s="480">
        <v>4586000</v>
      </c>
      <c r="F107" s="485" t="s">
        <v>2568</v>
      </c>
      <c r="G107" s="654">
        <v>2016</v>
      </c>
      <c r="H107" s="483">
        <v>60758</v>
      </c>
      <c r="I107" s="646"/>
      <c r="J107" s="646"/>
      <c r="K107" s="646"/>
      <c r="L107" s="646">
        <f>+E107-I107-J107-K107</f>
        <v>4586000</v>
      </c>
      <c r="M107" s="775" t="s">
        <v>2567</v>
      </c>
      <c r="N107" s="647">
        <v>42496</v>
      </c>
      <c r="O107" s="648"/>
      <c r="P107" s="648"/>
      <c r="Q107" s="644"/>
    </row>
    <row r="108" spans="1:17" ht="31.5" outlineLevel="1" x14ac:dyDescent="0.25">
      <c r="A108" s="643">
        <f t="shared" si="5"/>
        <v>26</v>
      </c>
      <c r="B108" s="486" t="s">
        <v>2566</v>
      </c>
      <c r="C108" s="485" t="s">
        <v>894</v>
      </c>
      <c r="D108" s="775" t="s">
        <v>1899</v>
      </c>
      <c r="E108" s="480">
        <v>1057.5</v>
      </c>
      <c r="F108" s="485" t="s">
        <v>2565</v>
      </c>
      <c r="G108" s="509">
        <v>2016</v>
      </c>
      <c r="H108" s="483">
        <v>56921</v>
      </c>
      <c r="I108" s="480"/>
      <c r="J108" s="480"/>
      <c r="K108" s="480"/>
      <c r="L108" s="480">
        <f t="shared" ref="L108:L114" si="6">+E108-I108</f>
        <v>1057.5</v>
      </c>
      <c r="M108" s="775" t="s">
        <v>2564</v>
      </c>
      <c r="N108" s="483">
        <v>42520</v>
      </c>
      <c r="O108" s="775">
        <v>62</v>
      </c>
      <c r="P108" s="476">
        <v>42536</v>
      </c>
      <c r="Q108" s="775"/>
    </row>
    <row r="109" spans="1:17" ht="31.5" outlineLevel="1" x14ac:dyDescent="0.25">
      <c r="A109" s="643">
        <f t="shared" si="5"/>
        <v>27</v>
      </c>
      <c r="B109" s="486" t="s">
        <v>2563</v>
      </c>
      <c r="C109" s="485" t="s">
        <v>495</v>
      </c>
      <c r="D109" s="775" t="s">
        <v>1899</v>
      </c>
      <c r="E109" s="480">
        <v>384</v>
      </c>
      <c r="F109" s="485" t="s">
        <v>2562</v>
      </c>
      <c r="G109" s="509">
        <v>2016</v>
      </c>
      <c r="H109" s="483">
        <v>60848</v>
      </c>
      <c r="I109" s="480">
        <v>384</v>
      </c>
      <c r="J109" s="480"/>
      <c r="K109" s="480"/>
      <c r="L109" s="480">
        <f t="shared" si="6"/>
        <v>0</v>
      </c>
      <c r="M109" s="775" t="s">
        <v>2561</v>
      </c>
      <c r="N109" s="483">
        <v>42586</v>
      </c>
      <c r="O109" s="775">
        <v>88</v>
      </c>
      <c r="P109" s="476">
        <v>42598</v>
      </c>
      <c r="Q109" s="775"/>
    </row>
    <row r="110" spans="1:17" ht="47.25" outlineLevel="1" x14ac:dyDescent="0.25">
      <c r="A110" s="643">
        <f t="shared" si="5"/>
        <v>28</v>
      </c>
      <c r="B110" s="486" t="s">
        <v>2560</v>
      </c>
      <c r="C110" s="485" t="s">
        <v>2559</v>
      </c>
      <c r="D110" s="775" t="s">
        <v>1899</v>
      </c>
      <c r="E110" s="480">
        <v>12123.25</v>
      </c>
      <c r="F110" s="485" t="s">
        <v>2558</v>
      </c>
      <c r="G110" s="509">
        <v>2016</v>
      </c>
      <c r="H110" s="483">
        <v>60874</v>
      </c>
      <c r="I110" s="480">
        <v>12123.25</v>
      </c>
      <c r="J110" s="480"/>
      <c r="K110" s="480"/>
      <c r="L110" s="480">
        <f t="shared" si="6"/>
        <v>0</v>
      </c>
      <c r="M110" s="775" t="s">
        <v>2557</v>
      </c>
      <c r="N110" s="483">
        <v>42612</v>
      </c>
      <c r="O110" s="775">
        <v>105</v>
      </c>
      <c r="P110" s="476">
        <v>42635</v>
      </c>
      <c r="Q110" s="775"/>
    </row>
    <row r="111" spans="1:17" ht="63" outlineLevel="1" x14ac:dyDescent="0.25">
      <c r="A111" s="643">
        <f t="shared" si="5"/>
        <v>29</v>
      </c>
      <c r="B111" s="486" t="s">
        <v>2556</v>
      </c>
      <c r="C111" s="485" t="s">
        <v>2555</v>
      </c>
      <c r="D111" s="775" t="s">
        <v>1899</v>
      </c>
      <c r="E111" s="480">
        <v>35000</v>
      </c>
      <c r="F111" s="485" t="s">
        <v>2554</v>
      </c>
      <c r="G111" s="509">
        <v>2016</v>
      </c>
      <c r="H111" s="483">
        <v>59266</v>
      </c>
      <c r="I111" s="480"/>
      <c r="J111" s="480"/>
      <c r="K111" s="480"/>
      <c r="L111" s="480">
        <f t="shared" si="6"/>
        <v>35000</v>
      </c>
      <c r="M111" s="775" t="s">
        <v>2553</v>
      </c>
      <c r="N111" s="483">
        <v>42704</v>
      </c>
      <c r="O111" s="775">
        <v>149</v>
      </c>
      <c r="P111" s="476">
        <v>42716</v>
      </c>
      <c r="Q111" s="775"/>
    </row>
    <row r="112" spans="1:17" ht="47.25" outlineLevel="1" x14ac:dyDescent="0.25">
      <c r="A112" s="643">
        <f t="shared" si="5"/>
        <v>30</v>
      </c>
      <c r="B112" s="486" t="s">
        <v>2552</v>
      </c>
      <c r="C112" s="485" t="s">
        <v>2551</v>
      </c>
      <c r="D112" s="775" t="s">
        <v>1899</v>
      </c>
      <c r="E112" s="480">
        <v>59760</v>
      </c>
      <c r="F112" s="485" t="s">
        <v>2550</v>
      </c>
      <c r="G112" s="509">
        <v>2017</v>
      </c>
      <c r="H112" s="483">
        <v>60776</v>
      </c>
      <c r="I112" s="480">
        <v>57001</v>
      </c>
      <c r="J112" s="480"/>
      <c r="K112" s="480"/>
      <c r="L112" s="480">
        <f t="shared" si="6"/>
        <v>2759</v>
      </c>
      <c r="M112" s="775" t="s">
        <v>2549</v>
      </c>
      <c r="N112" s="483">
        <v>42754</v>
      </c>
      <c r="O112" s="775"/>
      <c r="P112" s="476"/>
      <c r="Q112" s="775"/>
    </row>
    <row r="113" spans="1:17" ht="31.5" outlineLevel="1" x14ac:dyDescent="0.25">
      <c r="A113" s="643">
        <f t="shared" si="5"/>
        <v>31</v>
      </c>
      <c r="B113" s="486" t="s">
        <v>2548</v>
      </c>
      <c r="C113" s="485" t="s">
        <v>495</v>
      </c>
      <c r="D113" s="775" t="s">
        <v>1899</v>
      </c>
      <c r="E113" s="480">
        <v>74649.399999999994</v>
      </c>
      <c r="F113" s="485" t="s">
        <v>2547</v>
      </c>
      <c r="G113" s="509">
        <v>2017</v>
      </c>
      <c r="H113" s="483">
        <v>59630</v>
      </c>
      <c r="I113" s="480"/>
      <c r="J113" s="480"/>
      <c r="K113" s="480"/>
      <c r="L113" s="480">
        <f t="shared" si="6"/>
        <v>74649.399999999994</v>
      </c>
      <c r="M113" s="775" t="s">
        <v>2546</v>
      </c>
      <c r="N113" s="483">
        <v>42823</v>
      </c>
      <c r="O113" s="775"/>
      <c r="P113" s="476"/>
      <c r="Q113" s="775"/>
    </row>
    <row r="114" spans="1:17" ht="31.5" outlineLevel="1" x14ac:dyDescent="0.25">
      <c r="A114" s="643">
        <f t="shared" si="5"/>
        <v>32</v>
      </c>
      <c r="B114" s="486" t="s">
        <v>2545</v>
      </c>
      <c r="C114" s="485" t="s">
        <v>2544</v>
      </c>
      <c r="D114" s="775" t="s">
        <v>1899</v>
      </c>
      <c r="E114" s="480">
        <v>3765</v>
      </c>
      <c r="F114" s="485" t="s">
        <v>2543</v>
      </c>
      <c r="G114" s="642">
        <v>2017</v>
      </c>
      <c r="H114" s="483">
        <v>60940</v>
      </c>
      <c r="I114" s="480"/>
      <c r="J114" s="480"/>
      <c r="K114" s="480"/>
      <c r="L114" s="480">
        <f t="shared" si="6"/>
        <v>3765</v>
      </c>
      <c r="M114" s="775" t="s">
        <v>2542</v>
      </c>
      <c r="N114" s="483">
        <v>42797</v>
      </c>
      <c r="O114" s="775"/>
      <c r="P114" s="476"/>
      <c r="Q114" s="775"/>
    </row>
    <row r="115" spans="1:17" s="671" customFormat="1" ht="36.75" customHeight="1" x14ac:dyDescent="0.25">
      <c r="A115" s="663" t="s">
        <v>56</v>
      </c>
      <c r="B115" s="664" t="s">
        <v>31</v>
      </c>
      <c r="C115" s="665"/>
      <c r="D115" s="663"/>
      <c r="E115" s="666">
        <f>+SUM(E116:E150)</f>
        <v>4658690.5</v>
      </c>
      <c r="F115" s="667"/>
      <c r="G115" s="668"/>
      <c r="H115" s="669"/>
      <c r="I115" s="666">
        <f>+SUM(I116:I150)</f>
        <v>140009.69999999998</v>
      </c>
      <c r="J115" s="666">
        <f>+SUM(J116:J150)</f>
        <v>0</v>
      </c>
      <c r="K115" s="666">
        <f>+SUM(K116:K150)</f>
        <v>0</v>
      </c>
      <c r="L115" s="666">
        <f>+SUM(L116:L150)</f>
        <v>4518680.8</v>
      </c>
      <c r="M115" s="663"/>
      <c r="N115" s="669"/>
      <c r="O115" s="663"/>
      <c r="P115" s="670"/>
      <c r="Q115" s="663"/>
    </row>
    <row r="116" spans="1:17" ht="47.25" outlineLevel="1" x14ac:dyDescent="0.25">
      <c r="A116" s="775">
        <v>1</v>
      </c>
      <c r="B116" s="486" t="s">
        <v>2541</v>
      </c>
      <c r="C116" s="485" t="s">
        <v>2540</v>
      </c>
      <c r="D116" s="775" t="s">
        <v>1892</v>
      </c>
      <c r="E116" s="480">
        <v>12900</v>
      </c>
      <c r="F116" s="485" t="s">
        <v>2539</v>
      </c>
      <c r="G116" s="642">
        <v>2014</v>
      </c>
      <c r="H116" s="483">
        <v>60157</v>
      </c>
      <c r="I116" s="480"/>
      <c r="J116" s="480"/>
      <c r="K116" s="480"/>
      <c r="L116" s="480">
        <f>+E116-I116</f>
        <v>12900</v>
      </c>
      <c r="M116" s="775" t="s">
        <v>2538</v>
      </c>
      <c r="N116" s="483">
        <v>41894</v>
      </c>
      <c r="O116" s="775">
        <v>68</v>
      </c>
      <c r="P116" s="476">
        <v>41901</v>
      </c>
      <c r="Q116" s="775"/>
    </row>
    <row r="117" spans="1:17" outlineLevel="1" x14ac:dyDescent="0.25">
      <c r="A117" s="775">
        <f t="shared" ref="A117:A150" si="7">+A116+1</f>
        <v>2</v>
      </c>
      <c r="B117" s="486" t="s">
        <v>2537</v>
      </c>
      <c r="C117" s="485" t="s">
        <v>1157</v>
      </c>
      <c r="D117" s="775" t="s">
        <v>1892</v>
      </c>
      <c r="E117" s="480">
        <v>73000</v>
      </c>
      <c r="F117" s="485" t="s">
        <v>2185</v>
      </c>
      <c r="G117" s="509">
        <v>2014</v>
      </c>
      <c r="H117" s="483">
        <v>47176</v>
      </c>
      <c r="I117" s="480"/>
      <c r="J117" s="480"/>
      <c r="K117" s="480"/>
      <c r="L117" s="480">
        <f>+E117-I117</f>
        <v>73000</v>
      </c>
      <c r="M117" s="775" t="s">
        <v>2536</v>
      </c>
      <c r="N117" s="483">
        <v>41894</v>
      </c>
      <c r="O117" s="775">
        <v>73</v>
      </c>
      <c r="P117" s="476">
        <v>41908</v>
      </c>
      <c r="Q117" s="775"/>
    </row>
    <row r="118" spans="1:17" ht="31.5" outlineLevel="1" x14ac:dyDescent="0.25">
      <c r="A118" s="775">
        <f t="shared" si="7"/>
        <v>3</v>
      </c>
      <c r="B118" s="486" t="s">
        <v>2535</v>
      </c>
      <c r="C118" s="485" t="s">
        <v>1163</v>
      </c>
      <c r="D118" s="775" t="s">
        <v>1892</v>
      </c>
      <c r="E118" s="480">
        <v>2096.8000000000002</v>
      </c>
      <c r="F118" s="485" t="s">
        <v>2534</v>
      </c>
      <c r="G118" s="509">
        <v>2014</v>
      </c>
      <c r="H118" s="483">
        <v>60184</v>
      </c>
      <c r="I118" s="480"/>
      <c r="J118" s="480"/>
      <c r="K118" s="480"/>
      <c r="L118" s="480">
        <f>+E118-I118</f>
        <v>2096.8000000000002</v>
      </c>
      <c r="M118" s="775" t="s">
        <v>2533</v>
      </c>
      <c r="N118" s="483">
        <v>41921</v>
      </c>
      <c r="O118" s="775">
        <v>82</v>
      </c>
      <c r="P118" s="476">
        <v>41926</v>
      </c>
      <c r="Q118" s="775"/>
    </row>
    <row r="119" spans="1:17" ht="47.25" outlineLevel="1" x14ac:dyDescent="0.25">
      <c r="A119" s="775">
        <f t="shared" si="7"/>
        <v>4</v>
      </c>
      <c r="B119" s="486" t="s">
        <v>2532</v>
      </c>
      <c r="C119" s="485" t="s">
        <v>1155</v>
      </c>
      <c r="D119" s="775" t="s">
        <v>1892</v>
      </c>
      <c r="E119" s="480">
        <v>5488</v>
      </c>
      <c r="F119" s="485" t="s">
        <v>2531</v>
      </c>
      <c r="G119" s="509">
        <v>2014</v>
      </c>
      <c r="H119" s="483">
        <v>60078</v>
      </c>
      <c r="I119" s="480">
        <v>5218</v>
      </c>
      <c r="J119" s="480"/>
      <c r="K119" s="480"/>
      <c r="L119" s="480">
        <f>+E119-I119</f>
        <v>270</v>
      </c>
      <c r="M119" s="775" t="s">
        <v>2530</v>
      </c>
      <c r="N119" s="483">
        <v>41955</v>
      </c>
      <c r="O119" s="775"/>
      <c r="P119" s="775"/>
      <c r="Q119" s="476"/>
    </row>
    <row r="120" spans="1:17" s="499" customFormat="1" outlineLevel="1" x14ac:dyDescent="0.25">
      <c r="A120" s="775">
        <f t="shared" si="7"/>
        <v>5</v>
      </c>
      <c r="B120" s="644" t="s">
        <v>2529</v>
      </c>
      <c r="C120" s="645" t="s">
        <v>1159</v>
      </c>
      <c r="D120" s="644" t="s">
        <v>1892</v>
      </c>
      <c r="E120" s="646">
        <v>1689000</v>
      </c>
      <c r="F120" s="645" t="s">
        <v>2528</v>
      </c>
      <c r="G120" s="644">
        <v>2014</v>
      </c>
      <c r="H120" s="647">
        <v>60233</v>
      </c>
      <c r="I120" s="646"/>
      <c r="J120" s="646"/>
      <c r="K120" s="646"/>
      <c r="L120" s="646">
        <f>+E120-I120-J120-K120</f>
        <v>1689000</v>
      </c>
      <c r="M120" s="643" t="s">
        <v>2527</v>
      </c>
      <c r="N120" s="647">
        <v>41970</v>
      </c>
      <c r="O120" s="648"/>
      <c r="P120" s="648"/>
      <c r="Q120" s="644"/>
    </row>
    <row r="121" spans="1:17" ht="31.5" outlineLevel="1" x14ac:dyDescent="0.25">
      <c r="A121" s="775">
        <f t="shared" si="7"/>
        <v>6</v>
      </c>
      <c r="B121" s="486" t="s">
        <v>2526</v>
      </c>
      <c r="C121" s="485" t="s">
        <v>1147</v>
      </c>
      <c r="D121" s="775" t="s">
        <v>1892</v>
      </c>
      <c r="E121" s="480">
        <v>10765.1</v>
      </c>
      <c r="F121" s="485" t="s">
        <v>2525</v>
      </c>
      <c r="G121" s="509">
        <v>2014</v>
      </c>
      <c r="H121" s="483">
        <v>60254</v>
      </c>
      <c r="I121" s="480"/>
      <c r="J121" s="480"/>
      <c r="K121" s="480"/>
      <c r="L121" s="480">
        <f>+E121-I121</f>
        <v>10765.1</v>
      </c>
      <c r="M121" s="775" t="s">
        <v>2524</v>
      </c>
      <c r="N121" s="483">
        <v>41991</v>
      </c>
      <c r="O121" s="775"/>
      <c r="P121" s="476"/>
      <c r="Q121" s="775"/>
    </row>
    <row r="122" spans="1:17" s="499" customFormat="1" outlineLevel="1" x14ac:dyDescent="0.25">
      <c r="A122" s="775">
        <f t="shared" si="7"/>
        <v>7</v>
      </c>
      <c r="B122" s="644" t="s">
        <v>2523</v>
      </c>
      <c r="C122" s="645" t="s">
        <v>1146</v>
      </c>
      <c r="D122" s="644" t="s">
        <v>1892</v>
      </c>
      <c r="E122" s="646">
        <v>63605.8</v>
      </c>
      <c r="F122" s="645" t="s">
        <v>2522</v>
      </c>
      <c r="G122" s="644">
        <v>2014</v>
      </c>
      <c r="H122" s="647">
        <v>60258</v>
      </c>
      <c r="I122" s="646"/>
      <c r="J122" s="646"/>
      <c r="K122" s="646"/>
      <c r="L122" s="646">
        <f>+E122-I122-J122-K122</f>
        <v>63605.8</v>
      </c>
      <c r="M122" s="643" t="s">
        <v>2521</v>
      </c>
      <c r="N122" s="647" t="s">
        <v>2520</v>
      </c>
      <c r="O122" s="648"/>
      <c r="P122" s="648"/>
      <c r="Q122" s="644"/>
    </row>
    <row r="123" spans="1:17" ht="31.5" outlineLevel="1" x14ac:dyDescent="0.25">
      <c r="A123" s="775">
        <f t="shared" si="7"/>
        <v>8</v>
      </c>
      <c r="B123" s="486" t="s">
        <v>2519</v>
      </c>
      <c r="C123" s="485" t="s">
        <v>1165</v>
      </c>
      <c r="D123" s="775" t="s">
        <v>1892</v>
      </c>
      <c r="E123" s="480">
        <v>105205</v>
      </c>
      <c r="F123" s="485" t="s">
        <v>2518</v>
      </c>
      <c r="G123" s="509">
        <v>2015</v>
      </c>
      <c r="H123" s="483">
        <v>60415</v>
      </c>
      <c r="I123" s="480">
        <v>86000</v>
      </c>
      <c r="J123" s="480"/>
      <c r="K123" s="480"/>
      <c r="L123" s="480">
        <f>+E123-I123</f>
        <v>19205</v>
      </c>
      <c r="M123" s="775" t="s">
        <v>2517</v>
      </c>
      <c r="N123" s="483">
        <v>42152</v>
      </c>
      <c r="O123" s="775">
        <v>62</v>
      </c>
      <c r="P123" s="476">
        <v>42166</v>
      </c>
      <c r="Q123" s="775"/>
    </row>
    <row r="124" spans="1:17" ht="31.5" outlineLevel="1" x14ac:dyDescent="0.25">
      <c r="A124" s="775">
        <f t="shared" si="7"/>
        <v>9</v>
      </c>
      <c r="B124" s="486" t="s">
        <v>2516</v>
      </c>
      <c r="C124" s="485" t="s">
        <v>1143</v>
      </c>
      <c r="D124" s="775" t="s">
        <v>1892</v>
      </c>
      <c r="E124" s="480">
        <v>2000</v>
      </c>
      <c r="F124" s="485" t="s">
        <v>2429</v>
      </c>
      <c r="G124" s="509">
        <v>2015</v>
      </c>
      <c r="H124" s="483">
        <v>60450</v>
      </c>
      <c r="I124" s="480">
        <v>2000</v>
      </c>
      <c r="J124" s="480"/>
      <c r="K124" s="480"/>
      <c r="L124" s="480">
        <f>+E124-I124</f>
        <v>0</v>
      </c>
      <c r="M124" s="775" t="s">
        <v>2515</v>
      </c>
      <c r="N124" s="483">
        <v>42187</v>
      </c>
      <c r="O124" s="775">
        <v>71</v>
      </c>
      <c r="P124" s="476">
        <v>42199</v>
      </c>
      <c r="Q124" s="775"/>
    </row>
    <row r="125" spans="1:17" s="500" customFormat="1" outlineLevel="1" x14ac:dyDescent="0.25">
      <c r="A125" s="775">
        <f t="shared" si="7"/>
        <v>10</v>
      </c>
      <c r="B125" s="486" t="s">
        <v>2514</v>
      </c>
      <c r="C125" s="485" t="s">
        <v>2511</v>
      </c>
      <c r="D125" s="649" t="s">
        <v>1892</v>
      </c>
      <c r="E125" s="480">
        <v>199951.3</v>
      </c>
      <c r="F125" s="485" t="s">
        <v>2410</v>
      </c>
      <c r="G125" s="775">
        <v>2015</v>
      </c>
      <c r="H125" s="647">
        <v>60338</v>
      </c>
      <c r="I125" s="651"/>
      <c r="J125" s="651"/>
      <c r="K125" s="651"/>
      <c r="L125" s="646">
        <f>+E125-I125-J125-K125</f>
        <v>199951.3</v>
      </c>
      <c r="M125" s="775" t="s">
        <v>2513</v>
      </c>
      <c r="N125" s="647">
        <v>42075</v>
      </c>
      <c r="O125" s="652"/>
      <c r="P125" s="652"/>
      <c r="Q125" s="653"/>
    </row>
    <row r="126" spans="1:17" s="499" customFormat="1" outlineLevel="1" x14ac:dyDescent="0.25">
      <c r="A126" s="775">
        <f t="shared" si="7"/>
        <v>11</v>
      </c>
      <c r="B126" s="486" t="s">
        <v>2512</v>
      </c>
      <c r="C126" s="485" t="s">
        <v>2511</v>
      </c>
      <c r="D126" s="644" t="s">
        <v>1892</v>
      </c>
      <c r="E126" s="480">
        <v>112459</v>
      </c>
      <c r="F126" s="485" t="s">
        <v>2410</v>
      </c>
      <c r="G126" s="775">
        <v>2015</v>
      </c>
      <c r="H126" s="647">
        <v>44015</v>
      </c>
      <c r="I126" s="646"/>
      <c r="J126" s="646"/>
      <c r="K126" s="646"/>
      <c r="L126" s="646">
        <f>+E126-I126-J126-K126</f>
        <v>112459</v>
      </c>
      <c r="M126" s="775" t="s">
        <v>2510</v>
      </c>
      <c r="N126" s="483">
        <v>42188</v>
      </c>
      <c r="O126" s="648"/>
      <c r="P126" s="648"/>
      <c r="Q126" s="644"/>
    </row>
    <row r="127" spans="1:17" ht="31.5" outlineLevel="1" x14ac:dyDescent="0.25">
      <c r="A127" s="775">
        <f t="shared" si="7"/>
        <v>12</v>
      </c>
      <c r="B127" s="486" t="s">
        <v>2509</v>
      </c>
      <c r="C127" s="485" t="s">
        <v>1139</v>
      </c>
      <c r="D127" s="775" t="s">
        <v>1892</v>
      </c>
      <c r="E127" s="480">
        <v>4195.6000000000004</v>
      </c>
      <c r="F127" s="485" t="s">
        <v>2508</v>
      </c>
      <c r="G127" s="509">
        <v>2015</v>
      </c>
      <c r="H127" s="483">
        <v>60486</v>
      </c>
      <c r="I127" s="480">
        <v>4195.6000000000004</v>
      </c>
      <c r="J127" s="480"/>
      <c r="K127" s="480"/>
      <c r="L127" s="480">
        <f>+E127-I127</f>
        <v>0</v>
      </c>
      <c r="M127" s="775" t="s">
        <v>2507</v>
      </c>
      <c r="N127" s="483">
        <v>42223</v>
      </c>
      <c r="O127" s="775">
        <v>94</v>
      </c>
      <c r="P127" s="476">
        <v>42235</v>
      </c>
      <c r="Q127" s="775"/>
    </row>
    <row r="128" spans="1:17" ht="31.5" outlineLevel="1" x14ac:dyDescent="0.25">
      <c r="A128" s="775">
        <f t="shared" si="7"/>
        <v>13</v>
      </c>
      <c r="B128" s="486" t="s">
        <v>2506</v>
      </c>
      <c r="C128" s="485" t="s">
        <v>1155</v>
      </c>
      <c r="D128" s="775" t="s">
        <v>1892</v>
      </c>
      <c r="E128" s="480">
        <v>1440</v>
      </c>
      <c r="F128" s="485" t="s">
        <v>2505</v>
      </c>
      <c r="G128" s="509">
        <v>2015</v>
      </c>
      <c r="H128" s="483">
        <v>56908</v>
      </c>
      <c r="I128" s="480"/>
      <c r="J128" s="480"/>
      <c r="K128" s="480"/>
      <c r="L128" s="480">
        <f>+E128-I128</f>
        <v>1440</v>
      </c>
      <c r="M128" s="775" t="s">
        <v>2504</v>
      </c>
      <c r="N128" s="483">
        <v>42298</v>
      </c>
      <c r="O128" s="775">
        <v>120</v>
      </c>
      <c r="P128" s="476">
        <v>42299</v>
      </c>
      <c r="Q128" s="775"/>
    </row>
    <row r="129" spans="1:17" ht="31.5" outlineLevel="1" x14ac:dyDescent="0.25">
      <c r="A129" s="775">
        <f t="shared" si="7"/>
        <v>14</v>
      </c>
      <c r="B129" s="486" t="s">
        <v>2503</v>
      </c>
      <c r="C129" s="485" t="s">
        <v>1159</v>
      </c>
      <c r="D129" s="775" t="s">
        <v>1892</v>
      </c>
      <c r="E129" s="480">
        <v>45575.4</v>
      </c>
      <c r="F129" s="485" t="s">
        <v>2502</v>
      </c>
      <c r="G129" s="509">
        <v>2015</v>
      </c>
      <c r="H129" s="483">
        <v>43381</v>
      </c>
      <c r="I129" s="480"/>
      <c r="J129" s="480"/>
      <c r="K129" s="480"/>
      <c r="L129" s="480">
        <f>+E129-I129</f>
        <v>45575.4</v>
      </c>
      <c r="M129" s="775" t="s">
        <v>2501</v>
      </c>
      <c r="N129" s="483">
        <v>42298</v>
      </c>
      <c r="O129" s="775">
        <v>124</v>
      </c>
      <c r="P129" s="476">
        <v>42306</v>
      </c>
      <c r="Q129" s="775"/>
    </row>
    <row r="130" spans="1:17" s="500" customFormat="1" outlineLevel="1" x14ac:dyDescent="0.25">
      <c r="A130" s="775">
        <f t="shared" si="7"/>
        <v>15</v>
      </c>
      <c r="B130" s="486" t="s">
        <v>2500</v>
      </c>
      <c r="C130" s="485" t="s">
        <v>1166</v>
      </c>
      <c r="D130" s="649" t="s">
        <v>1892</v>
      </c>
      <c r="E130" s="480">
        <v>125790</v>
      </c>
      <c r="F130" s="485" t="s">
        <v>2343</v>
      </c>
      <c r="G130" s="486">
        <v>2015</v>
      </c>
      <c r="H130" s="650">
        <v>46387</v>
      </c>
      <c r="I130" s="651"/>
      <c r="J130" s="651"/>
      <c r="K130" s="651"/>
      <c r="L130" s="646">
        <f>+E130-I130-J130-K130</f>
        <v>125790</v>
      </c>
      <c r="M130" s="775" t="s">
        <v>2499</v>
      </c>
      <c r="N130" s="647" t="s">
        <v>2498</v>
      </c>
      <c r="O130" s="652"/>
      <c r="P130" s="652"/>
      <c r="Q130" s="653"/>
    </row>
    <row r="131" spans="1:17" ht="94.5" outlineLevel="1" x14ac:dyDescent="0.25">
      <c r="A131" s="775">
        <f t="shared" si="7"/>
        <v>16</v>
      </c>
      <c r="B131" s="486" t="s">
        <v>2497</v>
      </c>
      <c r="C131" s="485" t="s">
        <v>2496</v>
      </c>
      <c r="D131" s="775" t="s">
        <v>1892</v>
      </c>
      <c r="E131" s="480">
        <v>1500743</v>
      </c>
      <c r="F131" s="485" t="s">
        <v>2495</v>
      </c>
      <c r="G131" s="509">
        <v>2016</v>
      </c>
      <c r="H131" s="483">
        <v>50825</v>
      </c>
      <c r="I131" s="480"/>
      <c r="J131" s="480"/>
      <c r="K131" s="480"/>
      <c r="L131" s="480">
        <f>+E131-I131</f>
        <v>1500743</v>
      </c>
      <c r="M131" s="775" t="s">
        <v>2494</v>
      </c>
      <c r="N131" s="483">
        <v>42405</v>
      </c>
      <c r="O131" s="775">
        <v>104</v>
      </c>
      <c r="P131" s="476">
        <v>42627</v>
      </c>
      <c r="Q131" s="775"/>
    </row>
    <row r="132" spans="1:17" s="499" customFormat="1" outlineLevel="1" x14ac:dyDescent="0.25">
      <c r="A132" s="775">
        <f t="shared" si="7"/>
        <v>17</v>
      </c>
      <c r="B132" s="486" t="s">
        <v>2493</v>
      </c>
      <c r="C132" s="485" t="s">
        <v>2492</v>
      </c>
      <c r="D132" s="775" t="s">
        <v>1892</v>
      </c>
      <c r="E132" s="480">
        <v>41466.300000000003</v>
      </c>
      <c r="F132" s="485" t="s">
        <v>2410</v>
      </c>
      <c r="G132" s="654">
        <v>2016</v>
      </c>
      <c r="H132" s="647">
        <v>46068</v>
      </c>
      <c r="I132" s="646"/>
      <c r="J132" s="646"/>
      <c r="K132" s="646"/>
      <c r="L132" s="646">
        <f>+E132-I132-J132-K132</f>
        <v>41466.300000000003</v>
      </c>
      <c r="M132" s="775" t="s">
        <v>2491</v>
      </c>
      <c r="N132" s="647">
        <v>42415</v>
      </c>
      <c r="O132" s="648"/>
      <c r="P132" s="648"/>
      <c r="Q132" s="644"/>
    </row>
    <row r="133" spans="1:17" s="499" customFormat="1" outlineLevel="1" x14ac:dyDescent="0.25">
      <c r="A133" s="775">
        <f t="shared" si="7"/>
        <v>18</v>
      </c>
      <c r="B133" s="486" t="s">
        <v>2490</v>
      </c>
      <c r="C133" s="485" t="s">
        <v>2489</v>
      </c>
      <c r="D133" s="775" t="s">
        <v>1892</v>
      </c>
      <c r="E133" s="480">
        <v>371097.8</v>
      </c>
      <c r="F133" s="485" t="s">
        <v>2410</v>
      </c>
      <c r="G133" s="654">
        <v>2016</v>
      </c>
      <c r="H133" s="483">
        <v>46079</v>
      </c>
      <c r="I133" s="646"/>
      <c r="J133" s="646"/>
      <c r="K133" s="646"/>
      <c r="L133" s="646">
        <f>+E133-I133-J133-K133</f>
        <v>371097.8</v>
      </c>
      <c r="M133" s="775" t="s">
        <v>2488</v>
      </c>
      <c r="N133" s="483">
        <v>42426</v>
      </c>
      <c r="O133" s="648"/>
      <c r="P133" s="648"/>
      <c r="Q133" s="644"/>
    </row>
    <row r="134" spans="1:17" ht="47.25" outlineLevel="1" x14ac:dyDescent="0.25">
      <c r="A134" s="775">
        <f t="shared" si="7"/>
        <v>19</v>
      </c>
      <c r="B134" s="486" t="s">
        <v>2487</v>
      </c>
      <c r="C134" s="485" t="s">
        <v>1155</v>
      </c>
      <c r="D134" s="775" t="s">
        <v>1892</v>
      </c>
      <c r="E134" s="480">
        <v>19804</v>
      </c>
      <c r="F134" s="485" t="s">
        <v>2486</v>
      </c>
      <c r="G134" s="509">
        <v>2016</v>
      </c>
      <c r="H134" s="483">
        <v>58981</v>
      </c>
      <c r="I134" s="480">
        <v>19804</v>
      </c>
      <c r="J134" s="480"/>
      <c r="K134" s="480"/>
      <c r="L134" s="480">
        <f t="shared" ref="L134:L150" si="8">+E134-I134</f>
        <v>0</v>
      </c>
      <c r="M134" s="775" t="s">
        <v>2485</v>
      </c>
      <c r="N134" s="483">
        <v>42438</v>
      </c>
      <c r="O134" s="775">
        <v>39</v>
      </c>
      <c r="P134" s="476">
        <v>42475</v>
      </c>
      <c r="Q134" s="775"/>
    </row>
    <row r="135" spans="1:17" outlineLevel="1" x14ac:dyDescent="0.25">
      <c r="A135" s="775">
        <f t="shared" si="7"/>
        <v>20</v>
      </c>
      <c r="B135" s="486" t="s">
        <v>2484</v>
      </c>
      <c r="C135" s="485" t="s">
        <v>1139</v>
      </c>
      <c r="D135" s="775" t="s">
        <v>1892</v>
      </c>
      <c r="E135" s="480">
        <v>4886</v>
      </c>
      <c r="F135" s="485" t="s">
        <v>2483</v>
      </c>
      <c r="G135" s="509">
        <v>2016</v>
      </c>
      <c r="H135" s="483">
        <v>59916</v>
      </c>
      <c r="I135" s="480"/>
      <c r="J135" s="480"/>
      <c r="K135" s="480"/>
      <c r="L135" s="480">
        <f t="shared" si="8"/>
        <v>4886</v>
      </c>
      <c r="M135" s="775" t="s">
        <v>2482</v>
      </c>
      <c r="N135" s="483">
        <v>42509</v>
      </c>
      <c r="O135" s="775">
        <v>86</v>
      </c>
      <c r="P135" s="476">
        <v>42590</v>
      </c>
      <c r="Q135" s="775"/>
    </row>
    <row r="136" spans="1:17" ht="63" outlineLevel="1" x14ac:dyDescent="0.25">
      <c r="A136" s="775">
        <f t="shared" si="7"/>
        <v>21</v>
      </c>
      <c r="B136" s="486" t="s">
        <v>2481</v>
      </c>
      <c r="C136" s="485" t="s">
        <v>1140</v>
      </c>
      <c r="D136" s="775" t="s">
        <v>1892</v>
      </c>
      <c r="E136" s="480">
        <v>51720</v>
      </c>
      <c r="F136" s="485" t="s">
        <v>2480</v>
      </c>
      <c r="G136" s="509">
        <v>2016</v>
      </c>
      <c r="H136" s="483">
        <v>44354</v>
      </c>
      <c r="I136" s="480"/>
      <c r="J136" s="480"/>
      <c r="K136" s="480"/>
      <c r="L136" s="480">
        <f t="shared" si="8"/>
        <v>51720</v>
      </c>
      <c r="M136" s="775" t="s">
        <v>2479</v>
      </c>
      <c r="N136" s="483">
        <v>42544</v>
      </c>
      <c r="O136" s="775">
        <v>69</v>
      </c>
      <c r="P136" s="476">
        <v>42558</v>
      </c>
      <c r="Q136" s="775"/>
    </row>
    <row r="137" spans="1:17" ht="31.5" outlineLevel="1" x14ac:dyDescent="0.25">
      <c r="A137" s="775">
        <f t="shared" si="7"/>
        <v>22</v>
      </c>
      <c r="B137" s="486" t="s">
        <v>2478</v>
      </c>
      <c r="C137" s="485" t="s">
        <v>1147</v>
      </c>
      <c r="D137" s="775" t="s">
        <v>1892</v>
      </c>
      <c r="E137" s="480">
        <v>60934</v>
      </c>
      <c r="F137" s="485" t="s">
        <v>2477</v>
      </c>
      <c r="G137" s="509">
        <v>2016</v>
      </c>
      <c r="H137" s="483">
        <v>47600</v>
      </c>
      <c r="I137" s="480"/>
      <c r="J137" s="480"/>
      <c r="K137" s="480"/>
      <c r="L137" s="480">
        <f t="shared" si="8"/>
        <v>60934</v>
      </c>
      <c r="M137" s="775" t="s">
        <v>2476</v>
      </c>
      <c r="N137" s="483">
        <v>42559</v>
      </c>
      <c r="O137" s="775">
        <v>82</v>
      </c>
      <c r="P137" s="476">
        <v>42583</v>
      </c>
      <c r="Q137" s="775"/>
    </row>
    <row r="138" spans="1:17" ht="47.25" outlineLevel="1" x14ac:dyDescent="0.25">
      <c r="A138" s="775">
        <f t="shared" si="7"/>
        <v>23</v>
      </c>
      <c r="B138" s="486" t="s">
        <v>2475</v>
      </c>
      <c r="C138" s="485" t="s">
        <v>1139</v>
      </c>
      <c r="D138" s="775" t="s">
        <v>1892</v>
      </c>
      <c r="E138" s="480">
        <v>1182.5999999999999</v>
      </c>
      <c r="F138" s="485" t="s">
        <v>2474</v>
      </c>
      <c r="G138" s="509">
        <v>2016</v>
      </c>
      <c r="H138" s="483">
        <v>59756</v>
      </c>
      <c r="I138" s="480"/>
      <c r="J138" s="480"/>
      <c r="K138" s="480"/>
      <c r="L138" s="480">
        <f t="shared" si="8"/>
        <v>1182.5999999999999</v>
      </c>
      <c r="M138" s="775" t="s">
        <v>1856</v>
      </c>
      <c r="N138" s="483"/>
      <c r="O138" s="775"/>
      <c r="P138" s="476"/>
      <c r="Q138" s="775"/>
    </row>
    <row r="139" spans="1:17" ht="31.5" outlineLevel="1" x14ac:dyDescent="0.25">
      <c r="A139" s="775">
        <f t="shared" si="7"/>
        <v>24</v>
      </c>
      <c r="B139" s="486" t="s">
        <v>2473</v>
      </c>
      <c r="C139" s="485" t="s">
        <v>1155</v>
      </c>
      <c r="D139" s="775" t="s">
        <v>1892</v>
      </c>
      <c r="E139" s="480">
        <v>2520.8000000000002</v>
      </c>
      <c r="F139" s="485" t="s">
        <v>2472</v>
      </c>
      <c r="G139" s="642">
        <v>2016</v>
      </c>
      <c r="H139" s="483">
        <v>57710</v>
      </c>
      <c r="I139" s="480">
        <v>2445.6999999999998</v>
      </c>
      <c r="J139" s="480"/>
      <c r="K139" s="480"/>
      <c r="L139" s="480">
        <f t="shared" si="8"/>
        <v>75.100000000000364</v>
      </c>
      <c r="M139" s="775" t="s">
        <v>2471</v>
      </c>
      <c r="N139" s="483">
        <v>42606</v>
      </c>
      <c r="O139" s="775">
        <v>100</v>
      </c>
      <c r="P139" s="476">
        <v>42621</v>
      </c>
      <c r="Q139" s="775"/>
    </row>
    <row r="140" spans="1:17" outlineLevel="1" x14ac:dyDescent="0.25">
      <c r="A140" s="775">
        <f t="shared" si="7"/>
        <v>25</v>
      </c>
      <c r="B140" s="486" t="s">
        <v>2470</v>
      </c>
      <c r="C140" s="485" t="s">
        <v>1166</v>
      </c>
      <c r="D140" s="775" t="s">
        <v>1892</v>
      </c>
      <c r="E140" s="480">
        <v>43614</v>
      </c>
      <c r="F140" s="485" t="s">
        <v>2469</v>
      </c>
      <c r="G140" s="509">
        <v>2016</v>
      </c>
      <c r="H140" s="483">
        <v>60769</v>
      </c>
      <c r="I140" s="480"/>
      <c r="J140" s="480"/>
      <c r="K140" s="480"/>
      <c r="L140" s="480">
        <f t="shared" si="8"/>
        <v>43614</v>
      </c>
      <c r="M140" s="775" t="s">
        <v>2468</v>
      </c>
      <c r="N140" s="483">
        <v>42633</v>
      </c>
      <c r="O140" s="775">
        <v>112</v>
      </c>
      <c r="P140" s="476">
        <v>42654</v>
      </c>
      <c r="Q140" s="775"/>
    </row>
    <row r="141" spans="1:17" ht="31.5" outlineLevel="1" x14ac:dyDescent="0.25">
      <c r="A141" s="775">
        <f t="shared" si="7"/>
        <v>26</v>
      </c>
      <c r="B141" s="486" t="s">
        <v>2467</v>
      </c>
      <c r="C141" s="485" t="s">
        <v>1147</v>
      </c>
      <c r="D141" s="775" t="s">
        <v>1892</v>
      </c>
      <c r="E141" s="480">
        <v>15000</v>
      </c>
      <c r="F141" s="485" t="s">
        <v>2466</v>
      </c>
      <c r="G141" s="509">
        <v>2016</v>
      </c>
      <c r="H141" s="483">
        <v>49953</v>
      </c>
      <c r="I141" s="480"/>
      <c r="J141" s="480"/>
      <c r="K141" s="480"/>
      <c r="L141" s="480">
        <f t="shared" si="8"/>
        <v>15000</v>
      </c>
      <c r="M141" s="775" t="s">
        <v>2465</v>
      </c>
      <c r="N141" s="483">
        <v>42648</v>
      </c>
      <c r="O141" s="775">
        <v>116</v>
      </c>
      <c r="P141" s="476">
        <v>42656</v>
      </c>
      <c r="Q141" s="775"/>
    </row>
    <row r="142" spans="1:17" outlineLevel="1" x14ac:dyDescent="0.25">
      <c r="A142" s="775">
        <f t="shared" si="7"/>
        <v>27</v>
      </c>
      <c r="B142" s="486" t="s">
        <v>2464</v>
      </c>
      <c r="C142" s="485" t="s">
        <v>2463</v>
      </c>
      <c r="D142" s="775" t="s">
        <v>1892</v>
      </c>
      <c r="E142" s="480">
        <v>12773</v>
      </c>
      <c r="F142" s="485" t="s">
        <v>2462</v>
      </c>
      <c r="G142" s="509">
        <v>2016</v>
      </c>
      <c r="H142" s="483">
        <v>60813</v>
      </c>
      <c r="I142" s="480">
        <v>11852.7</v>
      </c>
      <c r="J142" s="480"/>
      <c r="K142" s="480"/>
      <c r="L142" s="480">
        <f t="shared" si="8"/>
        <v>920.29999999999927</v>
      </c>
      <c r="M142" s="775" t="s">
        <v>2461</v>
      </c>
      <c r="N142" s="483">
        <v>42661</v>
      </c>
      <c r="O142" s="775"/>
      <c r="P142" s="476"/>
      <c r="Q142" s="775"/>
    </row>
    <row r="143" spans="1:17" ht="31.5" outlineLevel="1" x14ac:dyDescent="0.25">
      <c r="A143" s="775">
        <f t="shared" si="7"/>
        <v>28</v>
      </c>
      <c r="B143" s="486" t="s">
        <v>2460</v>
      </c>
      <c r="C143" s="485" t="s">
        <v>1164</v>
      </c>
      <c r="D143" s="775" t="s">
        <v>1892</v>
      </c>
      <c r="E143" s="480">
        <v>30173.9</v>
      </c>
      <c r="F143" s="485" t="s">
        <v>2459</v>
      </c>
      <c r="G143" s="509">
        <v>2016</v>
      </c>
      <c r="H143" s="483">
        <v>49969</v>
      </c>
      <c r="I143" s="480"/>
      <c r="J143" s="480"/>
      <c r="K143" s="480"/>
      <c r="L143" s="480">
        <f t="shared" si="8"/>
        <v>30173.9</v>
      </c>
      <c r="M143" s="775" t="s">
        <v>2458</v>
      </c>
      <c r="N143" s="483">
        <v>42664</v>
      </c>
      <c r="O143" s="775">
        <v>135</v>
      </c>
      <c r="P143" s="476">
        <v>42684</v>
      </c>
      <c r="Q143" s="775"/>
    </row>
    <row r="144" spans="1:17" ht="31.5" outlineLevel="1" x14ac:dyDescent="0.25">
      <c r="A144" s="775">
        <f t="shared" si="7"/>
        <v>29</v>
      </c>
      <c r="B144" s="486" t="s">
        <v>2457</v>
      </c>
      <c r="C144" s="485" t="s">
        <v>1152</v>
      </c>
      <c r="D144" s="775" t="s">
        <v>1892</v>
      </c>
      <c r="E144" s="480">
        <v>4159</v>
      </c>
      <c r="F144" s="485" t="s">
        <v>2456</v>
      </c>
      <c r="G144" s="509">
        <v>2016</v>
      </c>
      <c r="H144" s="483">
        <v>60709</v>
      </c>
      <c r="I144" s="480">
        <v>3730.9</v>
      </c>
      <c r="J144" s="480"/>
      <c r="K144" s="480"/>
      <c r="L144" s="480">
        <f t="shared" si="8"/>
        <v>428.09999999999991</v>
      </c>
      <c r="M144" s="775" t="s">
        <v>2455</v>
      </c>
      <c r="N144" s="483">
        <v>42732</v>
      </c>
      <c r="O144" s="775"/>
      <c r="P144" s="476"/>
      <c r="Q144" s="775"/>
    </row>
    <row r="145" spans="1:17" ht="31.5" outlineLevel="1" x14ac:dyDescent="0.25">
      <c r="A145" s="775">
        <f t="shared" si="7"/>
        <v>30</v>
      </c>
      <c r="B145" s="486" t="s">
        <v>2454</v>
      </c>
      <c r="C145" s="485" t="s">
        <v>1895</v>
      </c>
      <c r="D145" s="775" t="s">
        <v>1892</v>
      </c>
      <c r="E145" s="480">
        <v>3527.9</v>
      </c>
      <c r="F145" s="485" t="s">
        <v>2453</v>
      </c>
      <c r="G145" s="509">
        <v>2016</v>
      </c>
      <c r="H145" s="483">
        <v>60869</v>
      </c>
      <c r="I145" s="480"/>
      <c r="J145" s="480"/>
      <c r="K145" s="480"/>
      <c r="L145" s="480">
        <f t="shared" si="8"/>
        <v>3527.9</v>
      </c>
      <c r="M145" s="775" t="s">
        <v>2452</v>
      </c>
      <c r="N145" s="483">
        <v>42704</v>
      </c>
      <c r="O145" s="775"/>
      <c r="P145" s="476"/>
      <c r="Q145" s="775"/>
    </row>
    <row r="146" spans="1:17" ht="31.5" outlineLevel="1" x14ac:dyDescent="0.25">
      <c r="A146" s="775">
        <f t="shared" si="7"/>
        <v>31</v>
      </c>
      <c r="B146" s="486" t="s">
        <v>2451</v>
      </c>
      <c r="C146" s="485" t="s">
        <v>1139</v>
      </c>
      <c r="D146" s="775" t="s">
        <v>1892</v>
      </c>
      <c r="E146" s="480">
        <v>6988</v>
      </c>
      <c r="F146" s="485" t="s">
        <v>2450</v>
      </c>
      <c r="G146" s="509">
        <v>2016</v>
      </c>
      <c r="H146" s="483">
        <v>60994</v>
      </c>
      <c r="I146" s="480">
        <v>4530.5</v>
      </c>
      <c r="J146" s="480"/>
      <c r="K146" s="480"/>
      <c r="L146" s="480">
        <f t="shared" si="8"/>
        <v>2457.5</v>
      </c>
      <c r="M146" s="775" t="s">
        <v>2449</v>
      </c>
      <c r="N146" s="483">
        <v>42732</v>
      </c>
      <c r="O146" s="775"/>
      <c r="P146" s="476"/>
      <c r="Q146" s="775"/>
    </row>
    <row r="147" spans="1:17" ht="31.5" outlineLevel="1" x14ac:dyDescent="0.25">
      <c r="A147" s="775">
        <f t="shared" si="7"/>
        <v>32</v>
      </c>
      <c r="B147" s="486" t="s">
        <v>2448</v>
      </c>
      <c r="C147" s="485" t="s">
        <v>1148</v>
      </c>
      <c r="D147" s="775" t="s">
        <v>1892</v>
      </c>
      <c r="E147" s="480">
        <v>6675</v>
      </c>
      <c r="F147" s="485" t="s">
        <v>2447</v>
      </c>
      <c r="G147" s="509">
        <v>2016</v>
      </c>
      <c r="H147" s="483">
        <v>60848</v>
      </c>
      <c r="I147" s="480"/>
      <c r="J147" s="480"/>
      <c r="K147" s="480"/>
      <c r="L147" s="480">
        <f t="shared" si="8"/>
        <v>6675</v>
      </c>
      <c r="M147" s="775" t="s">
        <v>2446</v>
      </c>
      <c r="N147" s="483">
        <v>42707</v>
      </c>
      <c r="O147" s="775"/>
      <c r="P147" s="476"/>
      <c r="Q147" s="775"/>
    </row>
    <row r="148" spans="1:17" ht="31.5" outlineLevel="1" x14ac:dyDescent="0.25">
      <c r="A148" s="775">
        <f t="shared" si="7"/>
        <v>33</v>
      </c>
      <c r="B148" s="486" t="s">
        <v>2445</v>
      </c>
      <c r="C148" s="485" t="s">
        <v>1164</v>
      </c>
      <c r="D148" s="775" t="s">
        <v>1892</v>
      </c>
      <c r="E148" s="480">
        <v>9873.5</v>
      </c>
      <c r="F148" s="485" t="s">
        <v>2444</v>
      </c>
      <c r="G148" s="509">
        <v>2017</v>
      </c>
      <c r="H148" s="483">
        <v>61017</v>
      </c>
      <c r="I148" s="480"/>
      <c r="J148" s="480"/>
      <c r="K148" s="480"/>
      <c r="L148" s="480">
        <f t="shared" si="8"/>
        <v>9873.5</v>
      </c>
      <c r="M148" s="775" t="s">
        <v>2443</v>
      </c>
      <c r="N148" s="483">
        <v>42755</v>
      </c>
      <c r="O148" s="775"/>
      <c r="P148" s="476"/>
      <c r="Q148" s="775"/>
    </row>
    <row r="149" spans="1:17" ht="63" outlineLevel="1" x14ac:dyDescent="0.25">
      <c r="A149" s="775">
        <f t="shared" si="7"/>
        <v>34</v>
      </c>
      <c r="B149" s="486" t="s">
        <v>2442</v>
      </c>
      <c r="C149" s="485" t="s">
        <v>2441</v>
      </c>
      <c r="D149" s="775" t="s">
        <v>1892</v>
      </c>
      <c r="E149" s="480">
        <v>10787.5</v>
      </c>
      <c r="F149" s="485" t="s">
        <v>2440</v>
      </c>
      <c r="G149" s="509">
        <v>2017</v>
      </c>
      <c r="H149" s="483">
        <v>60946</v>
      </c>
      <c r="I149" s="480">
        <v>232.3</v>
      </c>
      <c r="J149" s="480"/>
      <c r="K149" s="480"/>
      <c r="L149" s="480">
        <f t="shared" si="8"/>
        <v>10555.2</v>
      </c>
      <c r="M149" s="775" t="s">
        <v>2439</v>
      </c>
      <c r="N149" s="483">
        <v>42823</v>
      </c>
      <c r="O149" s="775"/>
      <c r="P149" s="476"/>
      <c r="Q149" s="775"/>
    </row>
    <row r="150" spans="1:17" ht="31.5" outlineLevel="1" x14ac:dyDescent="0.25">
      <c r="A150" s="775">
        <f t="shared" si="7"/>
        <v>35</v>
      </c>
      <c r="B150" s="486" t="s">
        <v>2438</v>
      </c>
      <c r="C150" s="485" t="s">
        <v>1146</v>
      </c>
      <c r="D150" s="775" t="s">
        <v>1892</v>
      </c>
      <c r="E150" s="480">
        <v>7292.2</v>
      </c>
      <c r="F150" s="485" t="s">
        <v>2167</v>
      </c>
      <c r="G150" s="509">
        <v>2017</v>
      </c>
      <c r="H150" s="483">
        <v>60577</v>
      </c>
      <c r="I150" s="480"/>
      <c r="J150" s="480"/>
      <c r="K150" s="480"/>
      <c r="L150" s="480">
        <f t="shared" si="8"/>
        <v>7292.2</v>
      </c>
      <c r="M150" s="775" t="s">
        <v>2437</v>
      </c>
      <c r="N150" s="483">
        <v>42801</v>
      </c>
      <c r="O150" s="775"/>
      <c r="P150" s="476"/>
      <c r="Q150" s="775"/>
    </row>
    <row r="151" spans="1:17" s="671" customFormat="1" ht="36.75" customHeight="1" x14ac:dyDescent="0.25">
      <c r="A151" s="663" t="s">
        <v>57</v>
      </c>
      <c r="B151" s="664" t="s">
        <v>32</v>
      </c>
      <c r="C151" s="665"/>
      <c r="D151" s="663"/>
      <c r="E151" s="666">
        <f>+SUM(E152:E165)</f>
        <v>1120429.1399999999</v>
      </c>
      <c r="F151" s="667"/>
      <c r="G151" s="668"/>
      <c r="H151" s="669"/>
      <c r="I151" s="666">
        <f>+SUM(I152:I165)</f>
        <v>5450</v>
      </c>
      <c r="J151" s="666">
        <f>+SUM(J152:J165)</f>
        <v>0</v>
      </c>
      <c r="K151" s="666">
        <f>+SUM(K152:K165)</f>
        <v>0</v>
      </c>
      <c r="L151" s="666">
        <f>+SUM(L152:L165)</f>
        <v>1114979.1399999999</v>
      </c>
      <c r="M151" s="663"/>
      <c r="N151" s="669"/>
      <c r="O151" s="663"/>
      <c r="P151" s="663"/>
      <c r="Q151" s="663"/>
    </row>
    <row r="152" spans="1:17" ht="47.25" outlineLevel="1" x14ac:dyDescent="0.25">
      <c r="A152" s="775">
        <v>1</v>
      </c>
      <c r="B152" s="486" t="s">
        <v>2436</v>
      </c>
      <c r="C152" s="485" t="s">
        <v>1062</v>
      </c>
      <c r="D152" s="775" t="s">
        <v>1885</v>
      </c>
      <c r="E152" s="480">
        <v>40220</v>
      </c>
      <c r="F152" s="485" t="s">
        <v>2435</v>
      </c>
      <c r="G152" s="509">
        <v>2014</v>
      </c>
      <c r="H152" s="483">
        <v>45056</v>
      </c>
      <c r="I152" s="480"/>
      <c r="J152" s="480"/>
      <c r="K152" s="480"/>
      <c r="L152" s="480">
        <f t="shared" ref="L152:L157" si="9">+E152-I152</f>
        <v>40220</v>
      </c>
      <c r="M152" s="775" t="s">
        <v>2434</v>
      </c>
      <c r="N152" s="483">
        <v>41850</v>
      </c>
      <c r="O152" s="775">
        <v>65</v>
      </c>
      <c r="P152" s="476">
        <v>41899</v>
      </c>
      <c r="Q152" s="775"/>
    </row>
    <row r="153" spans="1:17" outlineLevel="1" x14ac:dyDescent="0.25">
      <c r="A153" s="775">
        <f t="shared" ref="A153:A166" si="10">+A152+1</f>
        <v>2</v>
      </c>
      <c r="B153" s="486" t="s">
        <v>2433</v>
      </c>
      <c r="C153" s="485" t="s">
        <v>600</v>
      </c>
      <c r="D153" s="775" t="s">
        <v>1885</v>
      </c>
      <c r="E153" s="480">
        <v>630.54</v>
      </c>
      <c r="F153" s="485" t="s">
        <v>1848</v>
      </c>
      <c r="G153" s="509">
        <v>2014</v>
      </c>
      <c r="H153" s="483">
        <v>60157</v>
      </c>
      <c r="I153" s="480"/>
      <c r="J153" s="480"/>
      <c r="K153" s="480"/>
      <c r="L153" s="480">
        <f t="shared" si="9"/>
        <v>630.54</v>
      </c>
      <c r="M153" s="775" t="s">
        <v>2432</v>
      </c>
      <c r="N153" s="483">
        <v>41894</v>
      </c>
      <c r="O153" s="775">
        <v>74</v>
      </c>
      <c r="P153" s="476">
        <v>41908</v>
      </c>
      <c r="Q153" s="775"/>
    </row>
    <row r="154" spans="1:17" ht="31.5" outlineLevel="1" x14ac:dyDescent="0.25">
      <c r="A154" s="775">
        <f t="shared" si="10"/>
        <v>3</v>
      </c>
      <c r="B154" s="486" t="s">
        <v>2431</v>
      </c>
      <c r="C154" s="485" t="s">
        <v>1060</v>
      </c>
      <c r="D154" s="775" t="s">
        <v>1885</v>
      </c>
      <c r="E154" s="480">
        <v>6504.3</v>
      </c>
      <c r="F154" s="485" t="s">
        <v>2190</v>
      </c>
      <c r="G154" s="509">
        <v>2014</v>
      </c>
      <c r="H154" s="483">
        <v>44196</v>
      </c>
      <c r="I154" s="480"/>
      <c r="J154" s="480"/>
      <c r="K154" s="480"/>
      <c r="L154" s="480">
        <f t="shared" si="9"/>
        <v>6504.3</v>
      </c>
      <c r="M154" s="775" t="s">
        <v>2430</v>
      </c>
      <c r="N154" s="483">
        <v>41907</v>
      </c>
      <c r="O154" s="775">
        <v>84</v>
      </c>
      <c r="P154" s="476">
        <v>41927</v>
      </c>
      <c r="Q154" s="775"/>
    </row>
    <row r="155" spans="1:17" ht="31.5" outlineLevel="1" x14ac:dyDescent="0.25">
      <c r="A155" s="775">
        <f t="shared" si="10"/>
        <v>4</v>
      </c>
      <c r="B155" s="486" t="s">
        <v>2232</v>
      </c>
      <c r="C155" s="485" t="s">
        <v>1052</v>
      </c>
      <c r="D155" s="775" t="s">
        <v>1885</v>
      </c>
      <c r="E155" s="480">
        <v>2050</v>
      </c>
      <c r="F155" s="485" t="s">
        <v>2429</v>
      </c>
      <c r="G155" s="509">
        <v>2014</v>
      </c>
      <c r="H155" s="483">
        <v>60226</v>
      </c>
      <c r="I155" s="480">
        <v>2050</v>
      </c>
      <c r="J155" s="480"/>
      <c r="K155" s="480"/>
      <c r="L155" s="480">
        <f t="shared" si="9"/>
        <v>0</v>
      </c>
      <c r="M155" s="775" t="s">
        <v>2428</v>
      </c>
      <c r="N155" s="483">
        <v>41963</v>
      </c>
      <c r="O155" s="775">
        <v>124</v>
      </c>
      <c r="P155" s="476">
        <v>41977</v>
      </c>
      <c r="Q155" s="775"/>
    </row>
    <row r="156" spans="1:17" ht="31.5" outlineLevel="1" x14ac:dyDescent="0.25">
      <c r="A156" s="775">
        <f t="shared" si="10"/>
        <v>5</v>
      </c>
      <c r="B156" s="486" t="s">
        <v>2427</v>
      </c>
      <c r="C156" s="485" t="s">
        <v>1055</v>
      </c>
      <c r="D156" s="775" t="s">
        <v>1885</v>
      </c>
      <c r="E156" s="480">
        <v>2783.5</v>
      </c>
      <c r="F156" s="485" t="s">
        <v>2426</v>
      </c>
      <c r="G156" s="509">
        <v>2015</v>
      </c>
      <c r="H156" s="483">
        <v>53160</v>
      </c>
      <c r="I156" s="480"/>
      <c r="J156" s="480"/>
      <c r="K156" s="480"/>
      <c r="L156" s="480">
        <f t="shared" si="9"/>
        <v>2783.5</v>
      </c>
      <c r="M156" s="775" t="s">
        <v>2425</v>
      </c>
      <c r="N156" s="483">
        <v>42202</v>
      </c>
      <c r="O156" s="775">
        <v>84</v>
      </c>
      <c r="P156" s="476">
        <v>42226</v>
      </c>
      <c r="Q156" s="775"/>
    </row>
    <row r="157" spans="1:17" outlineLevel="1" x14ac:dyDescent="0.25">
      <c r="A157" s="775">
        <f t="shared" si="10"/>
        <v>6</v>
      </c>
      <c r="B157" s="486" t="s">
        <v>2424</v>
      </c>
      <c r="C157" s="485" t="s">
        <v>1060</v>
      </c>
      <c r="D157" s="775" t="s">
        <v>1885</v>
      </c>
      <c r="E157" s="480">
        <v>400</v>
      </c>
      <c r="F157" s="485" t="s">
        <v>2423</v>
      </c>
      <c r="G157" s="509">
        <v>2015</v>
      </c>
      <c r="H157" s="483">
        <v>60486</v>
      </c>
      <c r="I157" s="480">
        <v>400</v>
      </c>
      <c r="J157" s="480"/>
      <c r="K157" s="480"/>
      <c r="L157" s="480">
        <f t="shared" si="9"/>
        <v>0</v>
      </c>
      <c r="M157" s="775" t="s">
        <v>2422</v>
      </c>
      <c r="N157" s="483">
        <v>42223</v>
      </c>
      <c r="O157" s="775">
        <v>93</v>
      </c>
      <c r="P157" s="476">
        <v>42235</v>
      </c>
      <c r="Q157" s="775"/>
    </row>
    <row r="158" spans="1:17" s="499" customFormat="1" outlineLevel="1" x14ac:dyDescent="0.25">
      <c r="A158" s="775">
        <f t="shared" si="10"/>
        <v>7</v>
      </c>
      <c r="B158" s="486" t="s">
        <v>2421</v>
      </c>
      <c r="C158" s="485" t="s">
        <v>1052</v>
      </c>
      <c r="D158" s="644" t="s">
        <v>1885</v>
      </c>
      <c r="E158" s="480">
        <v>314365.7</v>
      </c>
      <c r="F158" s="485" t="s">
        <v>2343</v>
      </c>
      <c r="G158" s="775">
        <v>2015</v>
      </c>
      <c r="H158" s="647">
        <v>49556</v>
      </c>
      <c r="I158" s="646"/>
      <c r="J158" s="646"/>
      <c r="K158" s="646"/>
      <c r="L158" s="646">
        <f>+E158-I158-J158-K158</f>
        <v>314365.7</v>
      </c>
      <c r="M158" s="775" t="s">
        <v>2420</v>
      </c>
      <c r="N158" s="647">
        <v>42251</v>
      </c>
      <c r="O158" s="648"/>
      <c r="P158" s="648"/>
      <c r="Q158" s="644"/>
    </row>
    <row r="159" spans="1:17" s="499" customFormat="1" outlineLevel="1" x14ac:dyDescent="0.25">
      <c r="A159" s="775">
        <f t="shared" si="10"/>
        <v>8</v>
      </c>
      <c r="B159" s="486" t="s">
        <v>2419</v>
      </c>
      <c r="C159" s="485" t="s">
        <v>1061</v>
      </c>
      <c r="D159" s="644" t="s">
        <v>1885</v>
      </c>
      <c r="E159" s="480">
        <v>19600</v>
      </c>
      <c r="F159" s="485" t="s">
        <v>2418</v>
      </c>
      <c r="G159" s="486">
        <v>2015</v>
      </c>
      <c r="H159" s="483">
        <v>60549</v>
      </c>
      <c r="I159" s="646"/>
      <c r="J159" s="646"/>
      <c r="K159" s="646"/>
      <c r="L159" s="646">
        <f>+E159-I159-J159-K159</f>
        <v>19600</v>
      </c>
      <c r="M159" s="775" t="s">
        <v>2417</v>
      </c>
      <c r="N159" s="647">
        <v>42286</v>
      </c>
      <c r="O159" s="648"/>
      <c r="P159" s="648"/>
      <c r="Q159" s="644"/>
    </row>
    <row r="160" spans="1:17" s="499" customFormat="1" outlineLevel="1" x14ac:dyDescent="0.25">
      <c r="A160" s="775">
        <f t="shared" si="10"/>
        <v>9</v>
      </c>
      <c r="B160" s="486" t="s">
        <v>2416</v>
      </c>
      <c r="C160" s="485" t="s">
        <v>1061</v>
      </c>
      <c r="D160" s="644" t="s">
        <v>1885</v>
      </c>
      <c r="E160" s="480">
        <v>99329</v>
      </c>
      <c r="F160" s="485" t="s">
        <v>2410</v>
      </c>
      <c r="G160" s="486">
        <v>2015</v>
      </c>
      <c r="H160" s="483">
        <v>60549</v>
      </c>
      <c r="I160" s="646"/>
      <c r="J160" s="646"/>
      <c r="K160" s="646"/>
      <c r="L160" s="646">
        <f>+E160-I160-J160-K160</f>
        <v>99329</v>
      </c>
      <c r="M160" s="775" t="s">
        <v>2415</v>
      </c>
      <c r="N160" s="647">
        <v>42286</v>
      </c>
      <c r="O160" s="648"/>
      <c r="P160" s="648"/>
      <c r="Q160" s="644"/>
    </row>
    <row r="161" spans="1:17" ht="31.5" outlineLevel="1" x14ac:dyDescent="0.25">
      <c r="A161" s="775">
        <f t="shared" si="10"/>
        <v>10</v>
      </c>
      <c r="B161" s="486" t="s">
        <v>2414</v>
      </c>
      <c r="C161" s="485" t="s">
        <v>1053</v>
      </c>
      <c r="D161" s="775" t="s">
        <v>1885</v>
      </c>
      <c r="E161" s="480">
        <v>11457.2</v>
      </c>
      <c r="F161" s="485" t="s">
        <v>2413</v>
      </c>
      <c r="G161" s="509">
        <v>2015</v>
      </c>
      <c r="H161" s="483">
        <v>60561</v>
      </c>
      <c r="I161" s="480"/>
      <c r="J161" s="480"/>
      <c r="K161" s="480"/>
      <c r="L161" s="480">
        <f>+E161-I161</f>
        <v>11457.2</v>
      </c>
      <c r="M161" s="775" t="s">
        <v>2412</v>
      </c>
      <c r="N161" s="483">
        <v>42298</v>
      </c>
      <c r="O161" s="775">
        <v>122</v>
      </c>
      <c r="P161" s="476">
        <v>42305</v>
      </c>
      <c r="Q161" s="775"/>
    </row>
    <row r="162" spans="1:17" s="499" customFormat="1" outlineLevel="1" x14ac:dyDescent="0.25">
      <c r="A162" s="775">
        <f t="shared" si="10"/>
        <v>11</v>
      </c>
      <c r="B162" s="486" t="s">
        <v>2411</v>
      </c>
      <c r="C162" s="485" t="s">
        <v>1058</v>
      </c>
      <c r="D162" s="775" t="s">
        <v>1885</v>
      </c>
      <c r="E162" s="480">
        <v>392675.5</v>
      </c>
      <c r="F162" s="485" t="s">
        <v>2410</v>
      </c>
      <c r="G162" s="654">
        <v>2016</v>
      </c>
      <c r="H162" s="647">
        <v>60667</v>
      </c>
      <c r="I162" s="646"/>
      <c r="J162" s="646"/>
      <c r="K162" s="646"/>
      <c r="L162" s="646">
        <f>+E162-I162-J162-K162</f>
        <v>392675.5</v>
      </c>
      <c r="M162" s="775" t="s">
        <v>2409</v>
      </c>
      <c r="N162" s="647">
        <v>42404</v>
      </c>
      <c r="O162" s="648"/>
      <c r="P162" s="648"/>
      <c r="Q162" s="644"/>
    </row>
    <row r="163" spans="1:17" ht="31.5" outlineLevel="1" x14ac:dyDescent="0.25">
      <c r="A163" s="775">
        <f t="shared" si="10"/>
        <v>12</v>
      </c>
      <c r="B163" s="486" t="s">
        <v>2408</v>
      </c>
      <c r="C163" s="485" t="s">
        <v>1062</v>
      </c>
      <c r="D163" s="775" t="s">
        <v>1885</v>
      </c>
      <c r="E163" s="480">
        <v>3000</v>
      </c>
      <c r="F163" s="485" t="s">
        <v>2407</v>
      </c>
      <c r="G163" s="509">
        <v>2016</v>
      </c>
      <c r="H163" s="483">
        <v>60668</v>
      </c>
      <c r="I163" s="480">
        <v>3000</v>
      </c>
      <c r="J163" s="480"/>
      <c r="K163" s="480"/>
      <c r="L163" s="480">
        <f>+E163-I163</f>
        <v>0</v>
      </c>
      <c r="M163" s="775" t="s">
        <v>2406</v>
      </c>
      <c r="N163" s="483">
        <v>42405</v>
      </c>
      <c r="O163" s="775">
        <v>7</v>
      </c>
      <c r="P163" s="476">
        <v>42424</v>
      </c>
      <c r="Q163" s="775"/>
    </row>
    <row r="164" spans="1:17" ht="31.5" outlineLevel="1" x14ac:dyDescent="0.25">
      <c r="A164" s="775">
        <f t="shared" si="10"/>
        <v>13</v>
      </c>
      <c r="B164" s="486" t="s">
        <v>2248</v>
      </c>
      <c r="C164" s="485" t="s">
        <v>600</v>
      </c>
      <c r="D164" s="775" t="s">
        <v>1885</v>
      </c>
      <c r="E164" s="480">
        <v>3500</v>
      </c>
      <c r="F164" s="485" t="s">
        <v>2405</v>
      </c>
      <c r="G164" s="509">
        <v>2016</v>
      </c>
      <c r="H164" s="483">
        <v>49954</v>
      </c>
      <c r="I164" s="480"/>
      <c r="J164" s="480"/>
      <c r="K164" s="480"/>
      <c r="L164" s="480">
        <f>+E164-I164</f>
        <v>3500</v>
      </c>
      <c r="M164" s="775" t="s">
        <v>2404</v>
      </c>
      <c r="N164" s="483">
        <v>42731</v>
      </c>
      <c r="O164" s="775"/>
      <c r="P164" s="476"/>
      <c r="Q164" s="775"/>
    </row>
    <row r="165" spans="1:17" ht="110.25" outlineLevel="1" x14ac:dyDescent="0.25">
      <c r="A165" s="775">
        <f t="shared" si="10"/>
        <v>14</v>
      </c>
      <c r="B165" s="486" t="s">
        <v>1969</v>
      </c>
      <c r="C165" s="485" t="s">
        <v>1061</v>
      </c>
      <c r="D165" s="775" t="s">
        <v>1885</v>
      </c>
      <c r="E165" s="480">
        <v>223913.4</v>
      </c>
      <c r="F165" s="485" t="s">
        <v>2403</v>
      </c>
      <c r="G165" s="642">
        <v>2017</v>
      </c>
      <c r="H165" s="483">
        <v>68145</v>
      </c>
      <c r="I165" s="480"/>
      <c r="J165" s="480"/>
      <c r="K165" s="480"/>
      <c r="L165" s="480">
        <f>+E165-I165</f>
        <v>223913.4</v>
      </c>
      <c r="M165" s="775" t="s">
        <v>1967</v>
      </c>
      <c r="N165" s="483">
        <v>42741</v>
      </c>
      <c r="O165" s="775"/>
      <c r="P165" s="476"/>
      <c r="Q165" s="775"/>
    </row>
    <row r="166" spans="1:17" s="499" customFormat="1" ht="31.5" outlineLevel="1" x14ac:dyDescent="0.25">
      <c r="A166" s="775">
        <f t="shared" si="10"/>
        <v>15</v>
      </c>
      <c r="B166" s="486" t="s">
        <v>2402</v>
      </c>
      <c r="C166" s="485" t="s">
        <v>2401</v>
      </c>
      <c r="D166" s="775" t="s">
        <v>1885</v>
      </c>
      <c r="E166" s="480">
        <v>448489.5</v>
      </c>
      <c r="F166" s="485" t="s">
        <v>2400</v>
      </c>
      <c r="G166" s="644">
        <v>2017</v>
      </c>
      <c r="H166" s="647">
        <v>50064</v>
      </c>
      <c r="I166" s="646"/>
      <c r="J166" s="646"/>
      <c r="K166" s="646"/>
      <c r="L166" s="646"/>
      <c r="M166" s="775" t="s">
        <v>2399</v>
      </c>
      <c r="N166" s="647" t="s">
        <v>2398</v>
      </c>
      <c r="O166" s="648"/>
      <c r="P166" s="648"/>
      <c r="Q166" s="644"/>
    </row>
    <row r="167" spans="1:17" s="671" customFormat="1" ht="36.75" customHeight="1" x14ac:dyDescent="0.25">
      <c r="A167" s="663" t="s">
        <v>58</v>
      </c>
      <c r="B167" s="664" t="s">
        <v>33</v>
      </c>
      <c r="C167" s="665"/>
      <c r="D167" s="663"/>
      <c r="E167" s="666">
        <f>+SUM(E168:E180)</f>
        <v>247864.3</v>
      </c>
      <c r="F167" s="667"/>
      <c r="G167" s="668"/>
      <c r="H167" s="669"/>
      <c r="I167" s="666">
        <f>+SUM(I168:I180)</f>
        <v>10228</v>
      </c>
      <c r="J167" s="666">
        <f>+SUM(J168:J180)</f>
        <v>0</v>
      </c>
      <c r="K167" s="666">
        <f>+SUM(K168:K180)</f>
        <v>0</v>
      </c>
      <c r="L167" s="666">
        <f>+SUM(L168:L180)</f>
        <v>237636.3</v>
      </c>
      <c r="M167" s="663"/>
      <c r="N167" s="669"/>
      <c r="O167" s="663"/>
      <c r="P167" s="670"/>
      <c r="Q167" s="663"/>
    </row>
    <row r="168" spans="1:17" outlineLevel="1" x14ac:dyDescent="0.25">
      <c r="A168" s="775">
        <v>1</v>
      </c>
      <c r="B168" s="486" t="s">
        <v>2397</v>
      </c>
      <c r="C168" s="485" t="s">
        <v>1043</v>
      </c>
      <c r="D168" s="775" t="s">
        <v>1878</v>
      </c>
      <c r="E168" s="480">
        <v>70000</v>
      </c>
      <c r="F168" s="485" t="s">
        <v>2185</v>
      </c>
      <c r="G168" s="509">
        <v>2015</v>
      </c>
      <c r="H168" s="483">
        <v>46706</v>
      </c>
      <c r="I168" s="480"/>
      <c r="J168" s="480"/>
      <c r="K168" s="480"/>
      <c r="L168" s="480">
        <f t="shared" ref="L168:L180" si="11">+E168-I168</f>
        <v>70000</v>
      </c>
      <c r="M168" s="775" t="s">
        <v>2396</v>
      </c>
      <c r="N168" s="483">
        <v>42010</v>
      </c>
      <c r="O168" s="775">
        <v>29</v>
      </c>
      <c r="P168" s="476">
        <v>42076</v>
      </c>
      <c r="Q168" s="775"/>
    </row>
    <row r="169" spans="1:17" outlineLevel="1" x14ac:dyDescent="0.25">
      <c r="A169" s="775">
        <f t="shared" ref="A169:A180" si="12">+A168+1</f>
        <v>2</v>
      </c>
      <c r="B169" s="486" t="s">
        <v>2395</v>
      </c>
      <c r="C169" s="485" t="s">
        <v>1043</v>
      </c>
      <c r="D169" s="775" t="s">
        <v>1878</v>
      </c>
      <c r="E169" s="480">
        <v>17500</v>
      </c>
      <c r="F169" s="485" t="s">
        <v>2360</v>
      </c>
      <c r="G169" s="509">
        <v>2015</v>
      </c>
      <c r="H169" s="483"/>
      <c r="I169" s="480"/>
      <c r="J169" s="480"/>
      <c r="K169" s="480"/>
      <c r="L169" s="480">
        <f t="shared" si="11"/>
        <v>17500</v>
      </c>
      <c r="M169" s="775" t="s">
        <v>2394</v>
      </c>
      <c r="N169" s="483">
        <v>42032</v>
      </c>
      <c r="O169" s="775">
        <v>47</v>
      </c>
      <c r="P169" s="476">
        <v>42107</v>
      </c>
      <c r="Q169" s="775"/>
    </row>
    <row r="170" spans="1:17" outlineLevel="1" x14ac:dyDescent="0.25">
      <c r="A170" s="775">
        <f t="shared" si="12"/>
        <v>3</v>
      </c>
      <c r="B170" s="486" t="s">
        <v>2393</v>
      </c>
      <c r="C170" s="485" t="s">
        <v>1043</v>
      </c>
      <c r="D170" s="775" t="s">
        <v>1878</v>
      </c>
      <c r="E170" s="480">
        <v>30000</v>
      </c>
      <c r="F170" s="485" t="s">
        <v>2360</v>
      </c>
      <c r="G170" s="509">
        <v>2015</v>
      </c>
      <c r="H170" s="483">
        <v>44815</v>
      </c>
      <c r="I170" s="480"/>
      <c r="J170" s="480"/>
      <c r="K170" s="480"/>
      <c r="L170" s="480">
        <f t="shared" si="11"/>
        <v>30000</v>
      </c>
      <c r="M170" s="775" t="s">
        <v>2392</v>
      </c>
      <c r="N170" s="483">
        <v>42102</v>
      </c>
      <c r="O170" s="775">
        <v>48</v>
      </c>
      <c r="P170" s="476">
        <v>42114</v>
      </c>
      <c r="Q170" s="775"/>
    </row>
    <row r="171" spans="1:17" ht="31.5" outlineLevel="1" x14ac:dyDescent="0.25">
      <c r="A171" s="775">
        <f t="shared" si="12"/>
        <v>4</v>
      </c>
      <c r="B171" s="486" t="s">
        <v>2391</v>
      </c>
      <c r="C171" s="485" t="s">
        <v>1042</v>
      </c>
      <c r="D171" s="775" t="s">
        <v>1878</v>
      </c>
      <c r="E171" s="480">
        <v>1812</v>
      </c>
      <c r="F171" s="485" t="s">
        <v>2390</v>
      </c>
      <c r="G171" s="509">
        <v>2015</v>
      </c>
      <c r="H171" s="483">
        <v>60409</v>
      </c>
      <c r="I171" s="480"/>
      <c r="J171" s="480"/>
      <c r="K171" s="480"/>
      <c r="L171" s="480">
        <f t="shared" si="11"/>
        <v>1812</v>
      </c>
      <c r="M171" s="775" t="s">
        <v>2389</v>
      </c>
      <c r="N171" s="483">
        <v>42146</v>
      </c>
      <c r="O171" s="775">
        <v>70</v>
      </c>
      <c r="P171" s="476">
        <v>42193</v>
      </c>
      <c r="Q171" s="775"/>
    </row>
    <row r="172" spans="1:17" ht="47.25" outlineLevel="1" x14ac:dyDescent="0.25">
      <c r="A172" s="775">
        <f t="shared" si="12"/>
        <v>5</v>
      </c>
      <c r="B172" s="486" t="s">
        <v>2388</v>
      </c>
      <c r="C172" s="485" t="s">
        <v>2387</v>
      </c>
      <c r="D172" s="775" t="s">
        <v>1878</v>
      </c>
      <c r="E172" s="480">
        <v>43915</v>
      </c>
      <c r="F172" s="485" t="s">
        <v>2386</v>
      </c>
      <c r="G172" s="509">
        <v>2015</v>
      </c>
      <c r="H172" s="483">
        <v>60412</v>
      </c>
      <c r="I172" s="480"/>
      <c r="J172" s="480"/>
      <c r="K172" s="480"/>
      <c r="L172" s="480">
        <f t="shared" si="11"/>
        <v>43915</v>
      </c>
      <c r="M172" s="775" t="s">
        <v>2385</v>
      </c>
      <c r="N172" s="483">
        <v>42149</v>
      </c>
      <c r="O172" s="775">
        <v>61</v>
      </c>
      <c r="P172" s="476">
        <v>42157</v>
      </c>
      <c r="Q172" s="775"/>
    </row>
    <row r="173" spans="1:17" ht="31.5" outlineLevel="1" x14ac:dyDescent="0.25">
      <c r="A173" s="775">
        <f t="shared" si="12"/>
        <v>6</v>
      </c>
      <c r="B173" s="486" t="s">
        <v>2312</v>
      </c>
      <c r="C173" s="485" t="s">
        <v>2384</v>
      </c>
      <c r="D173" s="775" t="s">
        <v>1878</v>
      </c>
      <c r="E173" s="480">
        <v>27348.5</v>
      </c>
      <c r="F173" s="485" t="s">
        <v>2383</v>
      </c>
      <c r="G173" s="509">
        <v>2015</v>
      </c>
      <c r="H173" s="483">
        <v>60560</v>
      </c>
      <c r="I173" s="480"/>
      <c r="J173" s="480"/>
      <c r="K173" s="480"/>
      <c r="L173" s="480">
        <f t="shared" si="11"/>
        <v>27348.5</v>
      </c>
      <c r="M173" s="775" t="s">
        <v>2382</v>
      </c>
      <c r="N173" s="483">
        <v>42297</v>
      </c>
      <c r="O173" s="775">
        <v>121</v>
      </c>
      <c r="P173" s="476">
        <v>42305</v>
      </c>
      <c r="Q173" s="775"/>
    </row>
    <row r="174" spans="1:17" ht="47.25" outlineLevel="1" x14ac:dyDescent="0.25">
      <c r="A174" s="775">
        <f t="shared" si="12"/>
        <v>7</v>
      </c>
      <c r="B174" s="486" t="s">
        <v>2210</v>
      </c>
      <c r="C174" s="485" t="s">
        <v>1035</v>
      </c>
      <c r="D174" s="775" t="s">
        <v>1878</v>
      </c>
      <c r="E174" s="480">
        <v>5552.8</v>
      </c>
      <c r="F174" s="485" t="s">
        <v>2381</v>
      </c>
      <c r="G174" s="509">
        <v>2015</v>
      </c>
      <c r="H174" s="483">
        <v>59596</v>
      </c>
      <c r="I174" s="480"/>
      <c r="J174" s="480"/>
      <c r="K174" s="480"/>
      <c r="L174" s="480">
        <f t="shared" si="11"/>
        <v>5552.8</v>
      </c>
      <c r="M174" s="775" t="s">
        <v>2380</v>
      </c>
      <c r="N174" s="483">
        <v>42300</v>
      </c>
      <c r="O174" s="775">
        <v>127</v>
      </c>
      <c r="P174" s="476">
        <v>42280</v>
      </c>
      <c r="Q174" s="775" t="s">
        <v>2206</v>
      </c>
    </row>
    <row r="175" spans="1:17" ht="31.5" outlineLevel="1" x14ac:dyDescent="0.25">
      <c r="A175" s="775">
        <f t="shared" si="12"/>
        <v>8</v>
      </c>
      <c r="B175" s="486" t="s">
        <v>2379</v>
      </c>
      <c r="C175" s="485" t="s">
        <v>1881</v>
      </c>
      <c r="D175" s="775" t="s">
        <v>1878</v>
      </c>
      <c r="E175" s="480">
        <v>1924</v>
      </c>
      <c r="F175" s="485" t="s">
        <v>2378</v>
      </c>
      <c r="G175" s="642">
        <v>2016</v>
      </c>
      <c r="H175" s="483">
        <v>60645</v>
      </c>
      <c r="I175" s="480">
        <v>1200</v>
      </c>
      <c r="J175" s="480"/>
      <c r="K175" s="480"/>
      <c r="L175" s="480">
        <f t="shared" si="11"/>
        <v>724</v>
      </c>
      <c r="M175" s="775" t="s">
        <v>2377</v>
      </c>
      <c r="N175" s="483">
        <v>42382</v>
      </c>
      <c r="O175" s="775">
        <v>49</v>
      </c>
      <c r="P175" s="476">
        <v>42507</v>
      </c>
      <c r="Q175" s="775"/>
    </row>
    <row r="176" spans="1:17" ht="47.25" outlineLevel="1" x14ac:dyDescent="0.25">
      <c r="A176" s="775">
        <f t="shared" si="12"/>
        <v>9</v>
      </c>
      <c r="B176" s="486" t="s">
        <v>2376</v>
      </c>
      <c r="C176" s="485" t="s">
        <v>1043</v>
      </c>
      <c r="D176" s="775" t="s">
        <v>1878</v>
      </c>
      <c r="E176" s="480">
        <v>35000</v>
      </c>
      <c r="F176" s="485" t="s">
        <v>2375</v>
      </c>
      <c r="G176" s="509">
        <v>2016</v>
      </c>
      <c r="H176" s="483">
        <v>45918</v>
      </c>
      <c r="I176" s="480"/>
      <c r="J176" s="480"/>
      <c r="K176" s="480"/>
      <c r="L176" s="480">
        <f t="shared" si="11"/>
        <v>35000</v>
      </c>
      <c r="M176" s="775" t="s">
        <v>2374</v>
      </c>
      <c r="N176" s="483">
        <v>42429</v>
      </c>
      <c r="O176" s="775">
        <v>30</v>
      </c>
      <c r="P176" s="476">
        <v>42464</v>
      </c>
      <c r="Q176" s="775"/>
    </row>
    <row r="177" spans="1:17" ht="31.5" outlineLevel="1" x14ac:dyDescent="0.25">
      <c r="A177" s="775">
        <f t="shared" si="12"/>
        <v>10</v>
      </c>
      <c r="B177" s="486" t="s">
        <v>2239</v>
      </c>
      <c r="C177" s="485" t="s">
        <v>1881</v>
      </c>
      <c r="D177" s="775" t="s">
        <v>1878</v>
      </c>
      <c r="E177" s="480">
        <v>4000</v>
      </c>
      <c r="F177" s="485" t="s">
        <v>2237</v>
      </c>
      <c r="G177" s="509">
        <v>2016</v>
      </c>
      <c r="H177" s="483">
        <v>60841</v>
      </c>
      <c r="I177" s="480">
        <v>4000</v>
      </c>
      <c r="J177" s="480"/>
      <c r="K177" s="480"/>
      <c r="L177" s="480">
        <f t="shared" si="11"/>
        <v>0</v>
      </c>
      <c r="M177" s="775" t="s">
        <v>2373</v>
      </c>
      <c r="N177" s="483">
        <v>42579</v>
      </c>
      <c r="O177" s="775">
        <v>91</v>
      </c>
      <c r="P177" s="476">
        <v>42600</v>
      </c>
      <c r="Q177" s="775"/>
    </row>
    <row r="178" spans="1:17" ht="94.5" outlineLevel="1" x14ac:dyDescent="0.25">
      <c r="A178" s="775">
        <f t="shared" si="12"/>
        <v>11</v>
      </c>
      <c r="B178" s="486" t="s">
        <v>2372</v>
      </c>
      <c r="C178" s="485" t="s">
        <v>1881</v>
      </c>
      <c r="D178" s="775" t="s">
        <v>1878</v>
      </c>
      <c r="E178" s="480">
        <v>231.2</v>
      </c>
      <c r="F178" s="485" t="s">
        <v>2371</v>
      </c>
      <c r="G178" s="509">
        <v>2016</v>
      </c>
      <c r="H178" s="483" t="s">
        <v>2370</v>
      </c>
      <c r="I178" s="480"/>
      <c r="J178" s="480"/>
      <c r="K178" s="480"/>
      <c r="L178" s="480">
        <f t="shared" si="11"/>
        <v>231.2</v>
      </c>
      <c r="M178" s="775" t="s">
        <v>2369</v>
      </c>
      <c r="N178" s="483">
        <v>42587</v>
      </c>
      <c r="O178" s="775">
        <v>90</v>
      </c>
      <c r="P178" s="476">
        <v>42600</v>
      </c>
      <c r="Q178" s="775"/>
    </row>
    <row r="179" spans="1:17" outlineLevel="1" x14ac:dyDescent="0.25">
      <c r="A179" s="775">
        <f t="shared" si="12"/>
        <v>12</v>
      </c>
      <c r="B179" s="486" t="s">
        <v>2202</v>
      </c>
      <c r="C179" s="485" t="s">
        <v>1881</v>
      </c>
      <c r="D179" s="775" t="s">
        <v>1878</v>
      </c>
      <c r="E179" s="480">
        <v>5028</v>
      </c>
      <c r="F179" s="485" t="s">
        <v>2368</v>
      </c>
      <c r="G179" s="509">
        <v>2016</v>
      </c>
      <c r="H179" s="483">
        <v>60925</v>
      </c>
      <c r="I179" s="480">
        <v>5028</v>
      </c>
      <c r="J179" s="480"/>
      <c r="K179" s="480"/>
      <c r="L179" s="480">
        <f t="shared" si="11"/>
        <v>0</v>
      </c>
      <c r="M179" s="775" t="s">
        <v>2367</v>
      </c>
      <c r="N179" s="483">
        <v>42663</v>
      </c>
      <c r="O179" s="775"/>
      <c r="P179" s="476"/>
      <c r="Q179" s="775"/>
    </row>
    <row r="180" spans="1:17" ht="47.25" outlineLevel="1" x14ac:dyDescent="0.25">
      <c r="A180" s="775">
        <f t="shared" si="12"/>
        <v>13</v>
      </c>
      <c r="B180" s="486" t="s">
        <v>2366</v>
      </c>
      <c r="C180" s="593" t="s">
        <v>1035</v>
      </c>
      <c r="D180" s="775" t="s">
        <v>1878</v>
      </c>
      <c r="E180" s="480">
        <v>5552.8</v>
      </c>
      <c r="F180" s="485" t="s">
        <v>2365</v>
      </c>
      <c r="G180" s="642">
        <v>2016</v>
      </c>
      <c r="H180" s="483">
        <v>59596</v>
      </c>
      <c r="I180" s="480"/>
      <c r="J180" s="480"/>
      <c r="K180" s="480"/>
      <c r="L180" s="480">
        <f t="shared" si="11"/>
        <v>5552.8</v>
      </c>
      <c r="M180" s="775" t="s">
        <v>2364</v>
      </c>
      <c r="N180" s="483">
        <v>42716</v>
      </c>
      <c r="O180" s="775"/>
      <c r="P180" s="476"/>
      <c r="Q180" s="775"/>
    </row>
    <row r="181" spans="1:17" s="671" customFormat="1" ht="36.75" customHeight="1" x14ac:dyDescent="0.25">
      <c r="A181" s="663" t="s">
        <v>59</v>
      </c>
      <c r="B181" s="664" t="s">
        <v>38</v>
      </c>
      <c r="C181" s="665"/>
      <c r="D181" s="663"/>
      <c r="E181" s="666">
        <f>+SUM(E182:E215)</f>
        <v>684181.7</v>
      </c>
      <c r="F181" s="667"/>
      <c r="G181" s="668"/>
      <c r="H181" s="669"/>
      <c r="I181" s="666">
        <f>+SUM(I182:I215)</f>
        <v>248.8</v>
      </c>
      <c r="J181" s="666">
        <f>+SUM(J182:J215)</f>
        <v>0</v>
      </c>
      <c r="K181" s="666">
        <f>+SUM(K182:K215)</f>
        <v>0</v>
      </c>
      <c r="L181" s="666">
        <f>+SUM(L182:L215)</f>
        <v>683932.89999999991</v>
      </c>
      <c r="M181" s="663"/>
      <c r="N181" s="669"/>
      <c r="O181" s="663"/>
      <c r="P181" s="670"/>
      <c r="Q181" s="663"/>
    </row>
    <row r="182" spans="1:17" outlineLevel="1" x14ac:dyDescent="0.25">
      <c r="A182" s="775">
        <v>1</v>
      </c>
      <c r="B182" s="486" t="s">
        <v>2363</v>
      </c>
      <c r="C182" s="485" t="s">
        <v>796</v>
      </c>
      <c r="D182" s="775" t="s">
        <v>2258</v>
      </c>
      <c r="E182" s="480">
        <v>20000</v>
      </c>
      <c r="F182" s="485" t="s">
        <v>2185</v>
      </c>
      <c r="G182" s="509">
        <v>2014</v>
      </c>
      <c r="H182" s="483">
        <v>44196</v>
      </c>
      <c r="I182" s="480"/>
      <c r="J182" s="480"/>
      <c r="K182" s="480"/>
      <c r="L182" s="480">
        <f>+E182-I182</f>
        <v>20000</v>
      </c>
      <c r="M182" s="775" t="s">
        <v>2362</v>
      </c>
      <c r="N182" s="483">
        <v>41943</v>
      </c>
      <c r="O182" s="775">
        <v>102</v>
      </c>
      <c r="P182" s="476">
        <v>41967</v>
      </c>
      <c r="Q182" s="775"/>
    </row>
    <row r="183" spans="1:17" ht="31.5" outlineLevel="1" x14ac:dyDescent="0.25">
      <c r="A183" s="775">
        <f t="shared" ref="A183:A215" si="13">+A182+1</f>
        <v>2</v>
      </c>
      <c r="B183" s="486" t="s">
        <v>2361</v>
      </c>
      <c r="C183" s="485" t="s">
        <v>785</v>
      </c>
      <c r="D183" s="775" t="s">
        <v>2258</v>
      </c>
      <c r="E183" s="480">
        <v>50000</v>
      </c>
      <c r="F183" s="485" t="s">
        <v>2360</v>
      </c>
      <c r="G183" s="509">
        <v>2015</v>
      </c>
      <c r="H183" s="483">
        <v>42369</v>
      </c>
      <c r="I183" s="480"/>
      <c r="J183" s="480"/>
      <c r="K183" s="480"/>
      <c r="L183" s="480">
        <f>+E183-I183</f>
        <v>50000</v>
      </c>
      <c r="M183" s="775" t="s">
        <v>2359</v>
      </c>
      <c r="N183" s="483">
        <v>42032</v>
      </c>
      <c r="O183" s="775">
        <v>28</v>
      </c>
      <c r="P183" s="476">
        <v>42076</v>
      </c>
      <c r="Q183" s="775" t="s">
        <v>2333</v>
      </c>
    </row>
    <row r="184" spans="1:17" s="500" customFormat="1" outlineLevel="1" x14ac:dyDescent="0.25">
      <c r="A184" s="775">
        <f t="shared" si="13"/>
        <v>3</v>
      </c>
      <c r="B184" s="486" t="s">
        <v>2358</v>
      </c>
      <c r="C184" s="485" t="s">
        <v>796</v>
      </c>
      <c r="D184" s="649" t="s">
        <v>2258</v>
      </c>
      <c r="E184" s="480">
        <v>73883</v>
      </c>
      <c r="F184" s="485" t="s">
        <v>2343</v>
      </c>
      <c r="G184" s="486">
        <v>2015</v>
      </c>
      <c r="H184" s="650">
        <v>53041</v>
      </c>
      <c r="I184" s="651"/>
      <c r="J184" s="651"/>
      <c r="K184" s="651"/>
      <c r="L184" s="646">
        <f>+E184-I184-J184-K184</f>
        <v>73883</v>
      </c>
      <c r="M184" s="775" t="s">
        <v>2357</v>
      </c>
      <c r="N184" s="483" t="s">
        <v>2356</v>
      </c>
      <c r="O184" s="652"/>
      <c r="P184" s="652"/>
      <c r="Q184" s="653"/>
    </row>
    <row r="185" spans="1:17" s="499" customFormat="1" outlineLevel="1" x14ac:dyDescent="0.25">
      <c r="A185" s="775">
        <f t="shared" si="13"/>
        <v>4</v>
      </c>
      <c r="B185" s="486" t="s">
        <v>2306</v>
      </c>
      <c r="C185" s="485" t="s">
        <v>796</v>
      </c>
      <c r="D185" s="644" t="s">
        <v>2258</v>
      </c>
      <c r="E185" s="480">
        <v>39530.400000000001</v>
      </c>
      <c r="F185" s="485" t="s">
        <v>2343</v>
      </c>
      <c r="G185" s="775">
        <v>2015</v>
      </c>
      <c r="H185" s="483">
        <v>60379</v>
      </c>
      <c r="I185" s="646"/>
      <c r="J185" s="646"/>
      <c r="K185" s="646"/>
      <c r="L185" s="646">
        <f>+E185-I185-J185-K185</f>
        <v>39530.400000000001</v>
      </c>
      <c r="M185" s="775" t="s">
        <v>2355</v>
      </c>
      <c r="N185" s="483" t="s">
        <v>2354</v>
      </c>
      <c r="O185" s="648"/>
      <c r="P185" s="648"/>
      <c r="Q185" s="644"/>
    </row>
    <row r="186" spans="1:17" ht="31.5" outlineLevel="1" x14ac:dyDescent="0.25">
      <c r="A186" s="775">
        <f t="shared" si="13"/>
        <v>5</v>
      </c>
      <c r="B186" s="486" t="s">
        <v>2353</v>
      </c>
      <c r="C186" s="485" t="s">
        <v>796</v>
      </c>
      <c r="D186" s="775" t="s">
        <v>2258</v>
      </c>
      <c r="E186" s="480">
        <v>47025</v>
      </c>
      <c r="F186" s="485" t="s">
        <v>2352</v>
      </c>
      <c r="G186" s="509">
        <v>2015</v>
      </c>
      <c r="H186" s="483">
        <v>47435</v>
      </c>
      <c r="I186" s="480"/>
      <c r="J186" s="480"/>
      <c r="K186" s="480"/>
      <c r="L186" s="480">
        <f>+E186-I186</f>
        <v>47025</v>
      </c>
      <c r="M186" s="775" t="s">
        <v>2351</v>
      </c>
      <c r="N186" s="483">
        <v>42121</v>
      </c>
      <c r="O186" s="775">
        <v>55</v>
      </c>
      <c r="P186" s="476">
        <v>42142</v>
      </c>
      <c r="Q186" s="775"/>
    </row>
    <row r="187" spans="1:17" ht="31.5" outlineLevel="1" x14ac:dyDescent="0.25">
      <c r="A187" s="775">
        <f t="shared" si="13"/>
        <v>6</v>
      </c>
      <c r="B187" s="486" t="s">
        <v>2350</v>
      </c>
      <c r="C187" s="485" t="s">
        <v>2267</v>
      </c>
      <c r="D187" s="775" t="s">
        <v>2258</v>
      </c>
      <c r="E187" s="480">
        <v>1039</v>
      </c>
      <c r="F187" s="485" t="s">
        <v>2349</v>
      </c>
      <c r="G187" s="509">
        <v>2015</v>
      </c>
      <c r="H187" s="483">
        <v>55589</v>
      </c>
      <c r="I187" s="480"/>
      <c r="J187" s="480"/>
      <c r="K187" s="480"/>
      <c r="L187" s="480">
        <f>+E187-I187</f>
        <v>1039</v>
      </c>
      <c r="M187" s="775" t="s">
        <v>2348</v>
      </c>
      <c r="N187" s="483">
        <v>42208</v>
      </c>
      <c r="O187" s="775">
        <v>103</v>
      </c>
      <c r="P187" s="476">
        <v>42256</v>
      </c>
      <c r="Q187" s="775"/>
    </row>
    <row r="188" spans="1:17" ht="31.5" outlineLevel="1" x14ac:dyDescent="0.25">
      <c r="A188" s="775">
        <f t="shared" si="13"/>
        <v>7</v>
      </c>
      <c r="B188" s="486" t="s">
        <v>2347</v>
      </c>
      <c r="C188" s="485" t="s">
        <v>2276</v>
      </c>
      <c r="D188" s="775" t="s">
        <v>2258</v>
      </c>
      <c r="E188" s="480">
        <v>1400</v>
      </c>
      <c r="F188" s="485" t="s">
        <v>2346</v>
      </c>
      <c r="G188" s="509">
        <v>2015</v>
      </c>
      <c r="H188" s="483">
        <v>60482</v>
      </c>
      <c r="I188" s="480"/>
      <c r="J188" s="480"/>
      <c r="K188" s="480"/>
      <c r="L188" s="480">
        <f>+E188-I188</f>
        <v>1400</v>
      </c>
      <c r="M188" s="775" t="s">
        <v>2345</v>
      </c>
      <c r="N188" s="483">
        <v>42219</v>
      </c>
      <c r="O188" s="775">
        <v>86</v>
      </c>
      <c r="P188" s="476">
        <v>42229</v>
      </c>
      <c r="Q188" s="775"/>
    </row>
    <row r="189" spans="1:17" s="499" customFormat="1" ht="31.5" outlineLevel="1" x14ac:dyDescent="0.25">
      <c r="A189" s="775">
        <f t="shared" si="13"/>
        <v>8</v>
      </c>
      <c r="B189" s="486" t="s">
        <v>2344</v>
      </c>
      <c r="C189" s="485" t="s">
        <v>2259</v>
      </c>
      <c r="D189" s="644" t="s">
        <v>2258</v>
      </c>
      <c r="E189" s="480">
        <v>122400</v>
      </c>
      <c r="F189" s="485" t="s">
        <v>2343</v>
      </c>
      <c r="G189" s="486">
        <v>2015</v>
      </c>
      <c r="H189" s="647">
        <v>60507</v>
      </c>
      <c r="I189" s="646"/>
      <c r="J189" s="646"/>
      <c r="K189" s="646"/>
      <c r="L189" s="646">
        <f>+E189-I189-J189-K189</f>
        <v>122400</v>
      </c>
      <c r="M189" s="775" t="s">
        <v>2342</v>
      </c>
      <c r="N189" s="483" t="s">
        <v>2341</v>
      </c>
      <c r="O189" s="648"/>
      <c r="P189" s="648"/>
      <c r="Q189" s="644"/>
    </row>
    <row r="190" spans="1:17" ht="31.5" outlineLevel="1" x14ac:dyDescent="0.25">
      <c r="A190" s="775">
        <f t="shared" si="13"/>
        <v>9</v>
      </c>
      <c r="B190" s="486" t="s">
        <v>2340</v>
      </c>
      <c r="C190" s="485" t="s">
        <v>2339</v>
      </c>
      <c r="D190" s="775" t="s">
        <v>2258</v>
      </c>
      <c r="E190" s="480">
        <v>11448.4</v>
      </c>
      <c r="F190" s="485" t="s">
        <v>2338</v>
      </c>
      <c r="G190" s="509">
        <v>2015</v>
      </c>
      <c r="H190" s="483">
        <v>45942</v>
      </c>
      <c r="I190" s="480"/>
      <c r="J190" s="480"/>
      <c r="K190" s="480"/>
      <c r="L190" s="480">
        <f t="shared" ref="L190:L215" si="14">+E190-I190</f>
        <v>11448.4</v>
      </c>
      <c r="M190" s="775" t="s">
        <v>2337</v>
      </c>
      <c r="N190" s="483">
        <v>42289</v>
      </c>
      <c r="O190" s="775">
        <v>152</v>
      </c>
      <c r="P190" s="476">
        <v>42360</v>
      </c>
      <c r="Q190" s="775"/>
    </row>
    <row r="191" spans="1:17" ht="31.5" outlineLevel="1" x14ac:dyDescent="0.25">
      <c r="A191" s="775">
        <f t="shared" si="13"/>
        <v>10</v>
      </c>
      <c r="B191" s="486" t="s">
        <v>2336</v>
      </c>
      <c r="C191" s="485" t="s">
        <v>785</v>
      </c>
      <c r="D191" s="775" t="s">
        <v>2258</v>
      </c>
      <c r="E191" s="480">
        <v>41000</v>
      </c>
      <c r="F191" s="485" t="s">
        <v>2335</v>
      </c>
      <c r="G191" s="509">
        <v>2015</v>
      </c>
      <c r="H191" s="483">
        <v>42369</v>
      </c>
      <c r="I191" s="480"/>
      <c r="J191" s="480"/>
      <c r="K191" s="480"/>
      <c r="L191" s="480">
        <f t="shared" si="14"/>
        <v>41000</v>
      </c>
      <c r="M191" s="775" t="s">
        <v>2334</v>
      </c>
      <c r="N191" s="483">
        <v>42312</v>
      </c>
      <c r="O191" s="775">
        <v>143</v>
      </c>
      <c r="P191" s="476">
        <v>42346</v>
      </c>
      <c r="Q191" s="775" t="s">
        <v>2333</v>
      </c>
    </row>
    <row r="192" spans="1:17" outlineLevel="1" x14ac:dyDescent="0.25">
      <c r="A192" s="775">
        <f t="shared" si="13"/>
        <v>11</v>
      </c>
      <c r="B192" s="486" t="s">
        <v>2332</v>
      </c>
      <c r="C192" s="485" t="s">
        <v>785</v>
      </c>
      <c r="D192" s="775" t="s">
        <v>2258</v>
      </c>
      <c r="E192" s="480">
        <v>30020.6</v>
      </c>
      <c r="F192" s="485" t="s">
        <v>2331</v>
      </c>
      <c r="G192" s="509">
        <v>2015</v>
      </c>
      <c r="H192" s="483">
        <v>60567</v>
      </c>
      <c r="I192" s="480"/>
      <c r="J192" s="480"/>
      <c r="K192" s="480"/>
      <c r="L192" s="480">
        <f t="shared" si="14"/>
        <v>30020.6</v>
      </c>
      <c r="M192" s="775" t="s">
        <v>2330</v>
      </c>
      <c r="N192" s="483">
        <v>42304</v>
      </c>
      <c r="O192" s="775">
        <v>136</v>
      </c>
      <c r="P192" s="476">
        <v>42321</v>
      </c>
      <c r="Q192" s="775"/>
    </row>
    <row r="193" spans="1:17" ht="31.5" outlineLevel="1" x14ac:dyDescent="0.25">
      <c r="A193" s="775">
        <f t="shared" si="13"/>
        <v>12</v>
      </c>
      <c r="B193" s="486" t="s">
        <v>2329</v>
      </c>
      <c r="C193" s="485" t="s">
        <v>2276</v>
      </c>
      <c r="D193" s="775" t="s">
        <v>2258</v>
      </c>
      <c r="E193" s="480">
        <v>1000</v>
      </c>
      <c r="F193" s="485" t="s">
        <v>2328</v>
      </c>
      <c r="G193" s="509">
        <v>2015</v>
      </c>
      <c r="H193" s="483">
        <v>60605</v>
      </c>
      <c r="I193" s="480">
        <v>248.8</v>
      </c>
      <c r="J193" s="480"/>
      <c r="K193" s="480"/>
      <c r="L193" s="480">
        <f t="shared" si="14"/>
        <v>751.2</v>
      </c>
      <c r="M193" s="775" t="s">
        <v>2327</v>
      </c>
      <c r="N193" s="483">
        <v>42342</v>
      </c>
      <c r="O193" s="775">
        <v>147</v>
      </c>
      <c r="P193" s="476">
        <v>42352</v>
      </c>
      <c r="Q193" s="775"/>
    </row>
    <row r="194" spans="1:17" outlineLevel="1" x14ac:dyDescent="0.25">
      <c r="A194" s="775">
        <f t="shared" si="13"/>
        <v>13</v>
      </c>
      <c r="B194" s="486" t="s">
        <v>2326</v>
      </c>
      <c r="C194" s="485" t="s">
        <v>1170</v>
      </c>
      <c r="D194" s="775" t="s">
        <v>2258</v>
      </c>
      <c r="E194" s="480">
        <v>10800</v>
      </c>
      <c r="F194" s="485" t="s">
        <v>2325</v>
      </c>
      <c r="G194" s="509">
        <v>2015</v>
      </c>
      <c r="H194" s="483">
        <v>44175</v>
      </c>
      <c r="I194" s="480"/>
      <c r="J194" s="480"/>
      <c r="K194" s="480"/>
      <c r="L194" s="480">
        <f t="shared" si="14"/>
        <v>10800</v>
      </c>
      <c r="M194" s="775" t="s">
        <v>2324</v>
      </c>
      <c r="N194" s="483">
        <v>42348</v>
      </c>
      <c r="O194" s="775">
        <v>149</v>
      </c>
      <c r="P194" s="476">
        <v>42359</v>
      </c>
      <c r="Q194" s="775"/>
    </row>
    <row r="195" spans="1:17" ht="31.5" outlineLevel="1" x14ac:dyDescent="0.25">
      <c r="A195" s="775">
        <f t="shared" si="13"/>
        <v>14</v>
      </c>
      <c r="B195" s="486" t="s">
        <v>2323</v>
      </c>
      <c r="C195" s="485" t="s">
        <v>2267</v>
      </c>
      <c r="D195" s="775" t="s">
        <v>2258</v>
      </c>
      <c r="E195" s="480">
        <v>2724.7</v>
      </c>
      <c r="F195" s="485" t="s">
        <v>2322</v>
      </c>
      <c r="G195" s="509">
        <v>2016</v>
      </c>
      <c r="H195" s="483">
        <v>60695</v>
      </c>
      <c r="I195" s="480"/>
      <c r="J195" s="480"/>
      <c r="K195" s="480"/>
      <c r="L195" s="480">
        <f t="shared" si="14"/>
        <v>2724.7</v>
      </c>
      <c r="M195" s="775" t="s">
        <v>2321</v>
      </c>
      <c r="N195" s="483">
        <v>42433</v>
      </c>
      <c r="O195" s="775">
        <v>23</v>
      </c>
      <c r="P195" s="476">
        <v>42444</v>
      </c>
      <c r="Q195" s="775"/>
    </row>
    <row r="196" spans="1:17" ht="31.5" outlineLevel="1" x14ac:dyDescent="0.25">
      <c r="A196" s="775">
        <f t="shared" si="13"/>
        <v>15</v>
      </c>
      <c r="B196" s="486" t="s">
        <v>2320</v>
      </c>
      <c r="C196" s="485" t="s">
        <v>803</v>
      </c>
      <c r="D196" s="775" t="s">
        <v>2258</v>
      </c>
      <c r="E196" s="480">
        <v>12903.6</v>
      </c>
      <c r="F196" s="485" t="s">
        <v>2319</v>
      </c>
      <c r="G196" s="509">
        <v>2016</v>
      </c>
      <c r="H196" s="483">
        <v>60771</v>
      </c>
      <c r="I196" s="480"/>
      <c r="J196" s="480"/>
      <c r="K196" s="480"/>
      <c r="L196" s="480">
        <f t="shared" si="14"/>
        <v>12903.6</v>
      </c>
      <c r="M196" s="775" t="s">
        <v>2318</v>
      </c>
      <c r="N196" s="483">
        <v>42509</v>
      </c>
      <c r="O196" s="775">
        <v>60</v>
      </c>
      <c r="P196" s="476">
        <v>42527</v>
      </c>
      <c r="Q196" s="775"/>
    </row>
    <row r="197" spans="1:17" ht="31.5" outlineLevel="1" x14ac:dyDescent="0.25">
      <c r="A197" s="775">
        <f t="shared" si="13"/>
        <v>16</v>
      </c>
      <c r="B197" s="486" t="s">
        <v>74</v>
      </c>
      <c r="C197" s="485" t="s">
        <v>2267</v>
      </c>
      <c r="D197" s="775" t="s">
        <v>2258</v>
      </c>
      <c r="E197" s="480">
        <v>4382</v>
      </c>
      <c r="F197" s="485" t="s">
        <v>2317</v>
      </c>
      <c r="G197" s="509">
        <v>2016</v>
      </c>
      <c r="H197" s="483">
        <v>60827</v>
      </c>
      <c r="I197" s="480"/>
      <c r="J197" s="480"/>
      <c r="K197" s="480"/>
      <c r="L197" s="480">
        <f t="shared" si="14"/>
        <v>4382</v>
      </c>
      <c r="M197" s="775" t="s">
        <v>2316</v>
      </c>
      <c r="N197" s="483">
        <v>42565</v>
      </c>
      <c r="O197" s="775">
        <v>83</v>
      </c>
      <c r="P197" s="476">
        <v>42585</v>
      </c>
      <c r="Q197" s="775"/>
    </row>
    <row r="198" spans="1:17" ht="78.75" outlineLevel="1" x14ac:dyDescent="0.25">
      <c r="A198" s="775">
        <f t="shared" si="13"/>
        <v>17</v>
      </c>
      <c r="B198" s="486" t="s">
        <v>2315</v>
      </c>
      <c r="C198" s="485" t="s">
        <v>799</v>
      </c>
      <c r="D198" s="775" t="s">
        <v>2258</v>
      </c>
      <c r="E198" s="480">
        <v>3499.3</v>
      </c>
      <c r="F198" s="485" t="s">
        <v>2314</v>
      </c>
      <c r="G198" s="509">
        <v>2016</v>
      </c>
      <c r="H198" s="483">
        <v>60859</v>
      </c>
      <c r="I198" s="480"/>
      <c r="J198" s="480"/>
      <c r="K198" s="480"/>
      <c r="L198" s="480">
        <f t="shared" si="14"/>
        <v>3499.3</v>
      </c>
      <c r="M198" s="775" t="s">
        <v>1856</v>
      </c>
      <c r="N198" s="483"/>
      <c r="O198" s="775">
        <v>95</v>
      </c>
      <c r="P198" s="476">
        <v>42608</v>
      </c>
      <c r="Q198" s="775" t="s">
        <v>2313</v>
      </c>
    </row>
    <row r="199" spans="1:17" ht="47.25" outlineLevel="1" x14ac:dyDescent="0.25">
      <c r="A199" s="775">
        <f t="shared" si="13"/>
        <v>18</v>
      </c>
      <c r="B199" s="486" t="s">
        <v>2312</v>
      </c>
      <c r="C199" s="485" t="s">
        <v>2311</v>
      </c>
      <c r="D199" s="775" t="s">
        <v>2258</v>
      </c>
      <c r="E199" s="480">
        <v>100449.5</v>
      </c>
      <c r="F199" s="485" t="s">
        <v>2310</v>
      </c>
      <c r="G199" s="509">
        <v>2016</v>
      </c>
      <c r="H199" s="483">
        <v>44391</v>
      </c>
      <c r="I199" s="480"/>
      <c r="J199" s="480"/>
      <c r="K199" s="480"/>
      <c r="L199" s="480">
        <f t="shared" si="14"/>
        <v>100449.5</v>
      </c>
      <c r="M199" s="775" t="s">
        <v>2309</v>
      </c>
      <c r="N199" s="483">
        <v>42598</v>
      </c>
      <c r="O199" s="775">
        <v>97</v>
      </c>
      <c r="P199" s="476">
        <v>42613</v>
      </c>
      <c r="Q199" s="775"/>
    </row>
    <row r="200" spans="1:17" ht="63" outlineLevel="1" x14ac:dyDescent="0.25">
      <c r="A200" s="775">
        <f t="shared" si="13"/>
        <v>19</v>
      </c>
      <c r="B200" s="486" t="s">
        <v>2308</v>
      </c>
      <c r="C200" s="485" t="s">
        <v>785</v>
      </c>
      <c r="D200" s="775" t="s">
        <v>2258</v>
      </c>
      <c r="E200" s="480">
        <v>3096.2</v>
      </c>
      <c r="F200" s="485" t="s">
        <v>2231</v>
      </c>
      <c r="G200" s="509">
        <v>2016</v>
      </c>
      <c r="H200" s="483">
        <v>60734</v>
      </c>
      <c r="I200" s="480"/>
      <c r="J200" s="480"/>
      <c r="K200" s="480"/>
      <c r="L200" s="480">
        <f t="shared" si="14"/>
        <v>3096.2</v>
      </c>
      <c r="M200" s="775" t="s">
        <v>1856</v>
      </c>
      <c r="N200" s="483"/>
      <c r="O200" s="775">
        <v>99</v>
      </c>
      <c r="P200" s="476">
        <v>42621</v>
      </c>
      <c r="Q200" s="775" t="s">
        <v>2307</v>
      </c>
    </row>
    <row r="201" spans="1:17" ht="31.5" outlineLevel="1" x14ac:dyDescent="0.25">
      <c r="A201" s="775">
        <f t="shared" si="13"/>
        <v>20</v>
      </c>
      <c r="B201" s="486" t="s">
        <v>2306</v>
      </c>
      <c r="C201" s="485" t="s">
        <v>799</v>
      </c>
      <c r="D201" s="775" t="s">
        <v>2258</v>
      </c>
      <c r="E201" s="480">
        <v>3987.5</v>
      </c>
      <c r="F201" s="485" t="s">
        <v>2305</v>
      </c>
      <c r="G201" s="509">
        <v>2016</v>
      </c>
      <c r="H201" s="483">
        <v>60397</v>
      </c>
      <c r="I201" s="480"/>
      <c r="J201" s="480"/>
      <c r="K201" s="480"/>
      <c r="L201" s="480">
        <f t="shared" si="14"/>
        <v>3987.5</v>
      </c>
      <c r="M201" s="775" t="s">
        <v>2304</v>
      </c>
      <c r="N201" s="483">
        <v>42633</v>
      </c>
      <c r="O201" s="775">
        <v>107</v>
      </c>
      <c r="P201" s="476">
        <v>42636</v>
      </c>
      <c r="Q201" s="775"/>
    </row>
    <row r="202" spans="1:17" ht="63" outlineLevel="1" x14ac:dyDescent="0.25">
      <c r="A202" s="775">
        <f t="shared" si="13"/>
        <v>21</v>
      </c>
      <c r="B202" s="486" t="s">
        <v>2303</v>
      </c>
      <c r="C202" s="485" t="s">
        <v>2276</v>
      </c>
      <c r="D202" s="775" t="s">
        <v>2258</v>
      </c>
      <c r="E202" s="480">
        <v>20730</v>
      </c>
      <c r="F202" s="485" t="s">
        <v>2302</v>
      </c>
      <c r="G202" s="509">
        <v>2016</v>
      </c>
      <c r="H202" s="483">
        <v>60785</v>
      </c>
      <c r="I202" s="480"/>
      <c r="J202" s="480"/>
      <c r="K202" s="480"/>
      <c r="L202" s="480">
        <f t="shared" si="14"/>
        <v>20730</v>
      </c>
      <c r="M202" s="775" t="s">
        <v>2301</v>
      </c>
      <c r="N202" s="483">
        <v>42639</v>
      </c>
      <c r="O202" s="775">
        <v>114</v>
      </c>
      <c r="P202" s="476">
        <v>42656</v>
      </c>
      <c r="Q202" s="775"/>
    </row>
    <row r="203" spans="1:17" ht="31.5" outlineLevel="1" x14ac:dyDescent="0.25">
      <c r="A203" s="775">
        <f t="shared" si="13"/>
        <v>22</v>
      </c>
      <c r="B203" s="486" t="s">
        <v>2300</v>
      </c>
      <c r="C203" s="485" t="s">
        <v>786</v>
      </c>
      <c r="D203" s="775" t="s">
        <v>2258</v>
      </c>
      <c r="E203" s="480">
        <v>3686</v>
      </c>
      <c r="F203" s="485" t="s">
        <v>2299</v>
      </c>
      <c r="G203" s="509">
        <v>2016</v>
      </c>
      <c r="H203" s="483">
        <v>49724</v>
      </c>
      <c r="I203" s="480"/>
      <c r="J203" s="480"/>
      <c r="K203" s="480"/>
      <c r="L203" s="480">
        <f t="shared" si="14"/>
        <v>3686</v>
      </c>
      <c r="M203" s="775" t="s">
        <v>2298</v>
      </c>
      <c r="N203" s="483">
        <v>42648</v>
      </c>
      <c r="O203" s="775"/>
      <c r="P203" s="476"/>
      <c r="Q203" s="775"/>
    </row>
    <row r="204" spans="1:17" ht="31.5" outlineLevel="1" x14ac:dyDescent="0.25">
      <c r="A204" s="775">
        <f t="shared" si="13"/>
        <v>23</v>
      </c>
      <c r="B204" s="486" t="s">
        <v>2297</v>
      </c>
      <c r="C204" s="485" t="s">
        <v>796</v>
      </c>
      <c r="D204" s="775" t="s">
        <v>2258</v>
      </c>
      <c r="E204" s="480">
        <v>20400</v>
      </c>
      <c r="F204" s="485" t="s">
        <v>2296</v>
      </c>
      <c r="G204" s="509">
        <v>2016</v>
      </c>
      <c r="H204" s="483">
        <v>46225</v>
      </c>
      <c r="I204" s="480"/>
      <c r="J204" s="480"/>
      <c r="K204" s="480"/>
      <c r="L204" s="480">
        <f t="shared" si="14"/>
        <v>20400</v>
      </c>
      <c r="M204" s="775" t="s">
        <v>2295</v>
      </c>
      <c r="N204" s="483">
        <v>42664</v>
      </c>
      <c r="O204" s="775"/>
      <c r="P204" s="476"/>
      <c r="Q204" s="775"/>
    </row>
    <row r="205" spans="1:17" ht="31.5" outlineLevel="1" x14ac:dyDescent="0.25">
      <c r="A205" s="775">
        <f t="shared" si="13"/>
        <v>24</v>
      </c>
      <c r="B205" s="486" t="s">
        <v>2294</v>
      </c>
      <c r="C205" s="485" t="s">
        <v>785</v>
      </c>
      <c r="D205" s="775" t="s">
        <v>2258</v>
      </c>
      <c r="E205" s="480">
        <v>9000</v>
      </c>
      <c r="F205" s="485" t="s">
        <v>2293</v>
      </c>
      <c r="G205" s="509">
        <v>2016</v>
      </c>
      <c r="H205" s="483">
        <v>60736</v>
      </c>
      <c r="I205" s="480"/>
      <c r="J205" s="480"/>
      <c r="K205" s="480"/>
      <c r="L205" s="480">
        <f t="shared" si="14"/>
        <v>9000</v>
      </c>
      <c r="M205" s="775" t="s">
        <v>2292</v>
      </c>
      <c r="N205" s="483">
        <v>42688</v>
      </c>
      <c r="O205" s="775"/>
      <c r="P205" s="476"/>
      <c r="Q205" s="775"/>
    </row>
    <row r="206" spans="1:17" ht="31.5" outlineLevel="1" x14ac:dyDescent="0.25">
      <c r="A206" s="775">
        <f t="shared" si="13"/>
        <v>25</v>
      </c>
      <c r="B206" s="486" t="s">
        <v>2291</v>
      </c>
      <c r="C206" s="485" t="s">
        <v>2290</v>
      </c>
      <c r="D206" s="775" t="s">
        <v>2258</v>
      </c>
      <c r="E206" s="480">
        <v>9012</v>
      </c>
      <c r="F206" s="485" t="s">
        <v>2289</v>
      </c>
      <c r="G206" s="509">
        <v>2016</v>
      </c>
      <c r="H206" s="483">
        <v>53642</v>
      </c>
      <c r="I206" s="480"/>
      <c r="J206" s="480"/>
      <c r="K206" s="480"/>
      <c r="L206" s="480">
        <f t="shared" si="14"/>
        <v>9012</v>
      </c>
      <c r="M206" s="775" t="s">
        <v>2288</v>
      </c>
      <c r="N206" s="483">
        <v>42685</v>
      </c>
      <c r="O206" s="775"/>
      <c r="P206" s="476"/>
      <c r="Q206" s="775"/>
    </row>
    <row r="207" spans="1:17" ht="31.5" outlineLevel="1" x14ac:dyDescent="0.25">
      <c r="A207" s="775">
        <f t="shared" si="13"/>
        <v>26</v>
      </c>
      <c r="B207" s="486" t="s">
        <v>2287</v>
      </c>
      <c r="C207" s="485" t="s">
        <v>2267</v>
      </c>
      <c r="D207" s="775" t="s">
        <v>2258</v>
      </c>
      <c r="E207" s="480">
        <v>1332.1</v>
      </c>
      <c r="F207" s="485" t="s">
        <v>2286</v>
      </c>
      <c r="G207" s="509">
        <v>2016</v>
      </c>
      <c r="H207" s="483">
        <v>53328</v>
      </c>
      <c r="I207" s="480"/>
      <c r="J207" s="480"/>
      <c r="K207" s="480"/>
      <c r="L207" s="480">
        <f t="shared" si="14"/>
        <v>1332.1</v>
      </c>
      <c r="M207" s="775" t="s">
        <v>1856</v>
      </c>
      <c r="N207" s="483"/>
      <c r="O207" s="775"/>
      <c r="P207" s="476"/>
      <c r="Q207" s="775" t="s">
        <v>2285</v>
      </c>
    </row>
    <row r="208" spans="1:17" ht="31.5" outlineLevel="1" x14ac:dyDescent="0.25">
      <c r="A208" s="775">
        <f t="shared" si="13"/>
        <v>27</v>
      </c>
      <c r="B208" s="486" t="s">
        <v>2284</v>
      </c>
      <c r="C208" s="485" t="s">
        <v>803</v>
      </c>
      <c r="D208" s="775" t="s">
        <v>2258</v>
      </c>
      <c r="E208" s="480">
        <v>2489.4</v>
      </c>
      <c r="F208" s="485" t="s">
        <v>2283</v>
      </c>
      <c r="G208" s="509">
        <v>2016</v>
      </c>
      <c r="H208" s="483">
        <v>60923</v>
      </c>
      <c r="I208" s="480"/>
      <c r="J208" s="480"/>
      <c r="K208" s="480"/>
      <c r="L208" s="480">
        <f t="shared" si="14"/>
        <v>2489.4</v>
      </c>
      <c r="M208" s="775" t="s">
        <v>2282</v>
      </c>
      <c r="N208" s="483">
        <v>42716</v>
      </c>
      <c r="O208" s="775"/>
      <c r="P208" s="476"/>
      <c r="Q208" s="775"/>
    </row>
    <row r="209" spans="1:17" ht="31.5" outlineLevel="1" x14ac:dyDescent="0.25">
      <c r="A209" s="775">
        <f t="shared" si="13"/>
        <v>28</v>
      </c>
      <c r="B209" s="486" t="s">
        <v>2281</v>
      </c>
      <c r="C209" s="485" t="s">
        <v>2280</v>
      </c>
      <c r="D209" s="775" t="s">
        <v>2258</v>
      </c>
      <c r="E209" s="480">
        <v>3000</v>
      </c>
      <c r="F209" s="485" t="s">
        <v>2279</v>
      </c>
      <c r="G209" s="509">
        <v>2017</v>
      </c>
      <c r="H209" s="483">
        <v>56317</v>
      </c>
      <c r="I209" s="480"/>
      <c r="J209" s="480"/>
      <c r="K209" s="480"/>
      <c r="L209" s="480">
        <f t="shared" si="14"/>
        <v>3000</v>
      </c>
      <c r="M209" s="775" t="s">
        <v>2278</v>
      </c>
      <c r="N209" s="483">
        <v>42747</v>
      </c>
      <c r="O209" s="775"/>
      <c r="P209" s="476"/>
      <c r="Q209" s="775"/>
    </row>
    <row r="210" spans="1:17" ht="31.5" outlineLevel="1" x14ac:dyDescent="0.25">
      <c r="A210" s="775">
        <f t="shared" si="13"/>
        <v>29</v>
      </c>
      <c r="B210" s="486" t="s">
        <v>2277</v>
      </c>
      <c r="C210" s="485" t="s">
        <v>2276</v>
      </c>
      <c r="D210" s="775" t="s">
        <v>2258</v>
      </c>
      <c r="E210" s="480">
        <v>22393.8</v>
      </c>
      <c r="F210" s="485" t="s">
        <v>2275</v>
      </c>
      <c r="G210" s="509">
        <v>2017</v>
      </c>
      <c r="H210" s="483">
        <v>44221</v>
      </c>
      <c r="I210" s="480"/>
      <c r="J210" s="480"/>
      <c r="K210" s="480"/>
      <c r="L210" s="480">
        <f t="shared" si="14"/>
        <v>22393.8</v>
      </c>
      <c r="M210" s="775" t="s">
        <v>2274</v>
      </c>
      <c r="N210" s="483">
        <v>42760</v>
      </c>
      <c r="O210" s="775"/>
      <c r="P210" s="476"/>
      <c r="Q210" s="775"/>
    </row>
    <row r="211" spans="1:17" ht="126" outlineLevel="1" x14ac:dyDescent="0.25">
      <c r="A211" s="775">
        <f t="shared" si="13"/>
        <v>30</v>
      </c>
      <c r="B211" s="486" t="s">
        <v>2273</v>
      </c>
      <c r="C211" s="485" t="s">
        <v>786</v>
      </c>
      <c r="D211" s="775" t="s">
        <v>2258</v>
      </c>
      <c r="E211" s="480">
        <v>2168</v>
      </c>
      <c r="F211" s="485" t="s">
        <v>2272</v>
      </c>
      <c r="G211" s="509">
        <v>2017</v>
      </c>
      <c r="H211" s="483">
        <v>49777</v>
      </c>
      <c r="I211" s="480"/>
      <c r="J211" s="480"/>
      <c r="K211" s="480"/>
      <c r="L211" s="480">
        <f t="shared" si="14"/>
        <v>2168</v>
      </c>
      <c r="M211" s="775" t="s">
        <v>1856</v>
      </c>
      <c r="N211" s="483"/>
      <c r="O211" s="775"/>
      <c r="P211" s="476"/>
      <c r="Q211" s="775" t="s">
        <v>2271</v>
      </c>
    </row>
    <row r="212" spans="1:17" ht="31.5" outlineLevel="1" x14ac:dyDescent="0.25">
      <c r="A212" s="775">
        <f t="shared" si="13"/>
        <v>31</v>
      </c>
      <c r="B212" s="486" t="s">
        <v>2270</v>
      </c>
      <c r="C212" s="485" t="s">
        <v>788</v>
      </c>
      <c r="D212" s="775" t="s">
        <v>2258</v>
      </c>
      <c r="E212" s="480">
        <v>1500</v>
      </c>
      <c r="F212" s="485" t="s">
        <v>2234</v>
      </c>
      <c r="G212" s="509">
        <v>2017</v>
      </c>
      <c r="H212" s="483">
        <v>49777</v>
      </c>
      <c r="I212" s="480"/>
      <c r="J212" s="480"/>
      <c r="K212" s="480"/>
      <c r="L212" s="480">
        <f t="shared" si="14"/>
        <v>1500</v>
      </c>
      <c r="M212" s="775" t="s">
        <v>2269</v>
      </c>
      <c r="N212" s="483">
        <v>42760</v>
      </c>
      <c r="O212" s="775"/>
      <c r="P212" s="476"/>
      <c r="Q212" s="775"/>
    </row>
    <row r="213" spans="1:17" ht="47.25" outlineLevel="1" x14ac:dyDescent="0.25">
      <c r="A213" s="775">
        <f t="shared" si="13"/>
        <v>32</v>
      </c>
      <c r="B213" s="486" t="s">
        <v>2268</v>
      </c>
      <c r="C213" s="485" t="s">
        <v>2267</v>
      </c>
      <c r="D213" s="775" t="s">
        <v>2258</v>
      </c>
      <c r="E213" s="480">
        <v>3500</v>
      </c>
      <c r="F213" s="485" t="s">
        <v>2266</v>
      </c>
      <c r="G213" s="509">
        <v>2017</v>
      </c>
      <c r="H213" s="483">
        <v>61059</v>
      </c>
      <c r="I213" s="480"/>
      <c r="J213" s="480"/>
      <c r="K213" s="480"/>
      <c r="L213" s="480">
        <f t="shared" si="14"/>
        <v>3500</v>
      </c>
      <c r="M213" s="775" t="s">
        <v>2265</v>
      </c>
      <c r="N213" s="483">
        <v>42797</v>
      </c>
      <c r="O213" s="775"/>
      <c r="P213" s="476"/>
      <c r="Q213" s="775"/>
    </row>
    <row r="214" spans="1:17" outlineLevel="1" x14ac:dyDescent="0.25">
      <c r="A214" s="775">
        <f t="shared" si="13"/>
        <v>33</v>
      </c>
      <c r="B214" s="486" t="s">
        <v>2264</v>
      </c>
      <c r="C214" s="485" t="s">
        <v>2263</v>
      </c>
      <c r="D214" s="775" t="s">
        <v>2258</v>
      </c>
      <c r="E214" s="480">
        <v>1359.6</v>
      </c>
      <c r="F214" s="485" t="s">
        <v>2262</v>
      </c>
      <c r="G214" s="509">
        <v>2017</v>
      </c>
      <c r="H214" s="483">
        <v>60176</v>
      </c>
      <c r="I214" s="480"/>
      <c r="J214" s="480"/>
      <c r="K214" s="480"/>
      <c r="L214" s="480">
        <f t="shared" si="14"/>
        <v>1359.6</v>
      </c>
      <c r="M214" s="775" t="s">
        <v>2261</v>
      </c>
      <c r="N214" s="483">
        <v>42801</v>
      </c>
      <c r="O214" s="775"/>
      <c r="P214" s="476"/>
      <c r="Q214" s="775"/>
    </row>
    <row r="215" spans="1:17" ht="31.5" outlineLevel="1" x14ac:dyDescent="0.25">
      <c r="A215" s="775">
        <f t="shared" si="13"/>
        <v>34</v>
      </c>
      <c r="B215" s="486" t="s">
        <v>2260</v>
      </c>
      <c r="C215" s="485" t="s">
        <v>2259</v>
      </c>
      <c r="D215" s="775" t="s">
        <v>2258</v>
      </c>
      <c r="E215" s="480">
        <v>3021.6</v>
      </c>
      <c r="F215" s="485" t="s">
        <v>2257</v>
      </c>
      <c r="G215" s="509">
        <v>2017</v>
      </c>
      <c r="H215" s="483">
        <v>60980</v>
      </c>
      <c r="I215" s="480"/>
      <c r="J215" s="480"/>
      <c r="K215" s="480"/>
      <c r="L215" s="480">
        <f t="shared" si="14"/>
        <v>3021.6</v>
      </c>
      <c r="M215" s="775" t="s">
        <v>2256</v>
      </c>
      <c r="N215" s="483">
        <v>42810</v>
      </c>
      <c r="O215" s="775"/>
      <c r="P215" s="476"/>
      <c r="Q215" s="775"/>
    </row>
    <row r="216" spans="1:17" s="671" customFormat="1" ht="36.75" customHeight="1" x14ac:dyDescent="0.25">
      <c r="A216" s="663" t="s">
        <v>60</v>
      </c>
      <c r="B216" s="664" t="s">
        <v>37</v>
      </c>
      <c r="C216" s="665"/>
      <c r="D216" s="663"/>
      <c r="E216" s="666">
        <f>+SUM(E217:E230)</f>
        <v>411273.28</v>
      </c>
      <c r="F216" s="667"/>
      <c r="G216" s="668"/>
      <c r="H216" s="669"/>
      <c r="I216" s="666">
        <f>+SUM(I217:I230)</f>
        <v>13196.8</v>
      </c>
      <c r="J216" s="666">
        <f>+SUM(J217:J230)</f>
        <v>0</v>
      </c>
      <c r="K216" s="666">
        <f>+SUM(K217:K230)</f>
        <v>0</v>
      </c>
      <c r="L216" s="666">
        <f>+SUM(L217:L230)</f>
        <v>398076.48000000004</v>
      </c>
      <c r="M216" s="663"/>
      <c r="N216" s="669"/>
      <c r="O216" s="663"/>
      <c r="P216" s="663"/>
      <c r="Q216" s="663"/>
    </row>
    <row r="217" spans="1:17" outlineLevel="1" x14ac:dyDescent="0.25">
      <c r="A217" s="775">
        <v>1</v>
      </c>
      <c r="B217" s="486" t="s">
        <v>2255</v>
      </c>
      <c r="C217" s="485" t="s">
        <v>1005</v>
      </c>
      <c r="D217" s="775" t="s">
        <v>1871</v>
      </c>
      <c r="E217" s="480">
        <v>278687.8</v>
      </c>
      <c r="F217" s="485"/>
      <c r="G217" s="509">
        <v>2015</v>
      </c>
      <c r="H217" s="483"/>
      <c r="I217" s="480"/>
      <c r="J217" s="480"/>
      <c r="K217" s="480"/>
      <c r="L217" s="480">
        <f t="shared" ref="L217:L230" si="15">+E217-I217</f>
        <v>278687.8</v>
      </c>
      <c r="M217" s="775" t="s">
        <v>2254</v>
      </c>
      <c r="N217" s="483">
        <v>42187</v>
      </c>
      <c r="O217" s="775">
        <v>74</v>
      </c>
      <c r="P217" s="476">
        <v>42201</v>
      </c>
      <c r="Q217" s="775"/>
    </row>
    <row r="218" spans="1:17" ht="31.5" outlineLevel="1" x14ac:dyDescent="0.25">
      <c r="A218" s="775">
        <f t="shared" ref="A218:A230" si="16">+A217+1</f>
        <v>2</v>
      </c>
      <c r="B218" s="486" t="s">
        <v>2253</v>
      </c>
      <c r="C218" s="485" t="s">
        <v>1010</v>
      </c>
      <c r="D218" s="775" t="s">
        <v>1871</v>
      </c>
      <c r="E218" s="480">
        <v>4295</v>
      </c>
      <c r="F218" s="485" t="s">
        <v>2250</v>
      </c>
      <c r="G218" s="509">
        <v>2016</v>
      </c>
      <c r="H218" s="483">
        <v>53362</v>
      </c>
      <c r="I218" s="480">
        <v>2573.1</v>
      </c>
      <c r="J218" s="480"/>
      <c r="K218" s="480"/>
      <c r="L218" s="480">
        <f t="shared" si="15"/>
        <v>1721.9</v>
      </c>
      <c r="M218" s="775" t="s">
        <v>2252</v>
      </c>
      <c r="N218" s="483">
        <v>42404</v>
      </c>
      <c r="O218" s="775">
        <v>22</v>
      </c>
      <c r="P218" s="476">
        <v>42439</v>
      </c>
      <c r="Q218" s="775"/>
    </row>
    <row r="219" spans="1:17" ht="31.5" outlineLevel="1" x14ac:dyDescent="0.25">
      <c r="A219" s="775">
        <f t="shared" si="16"/>
        <v>3</v>
      </c>
      <c r="B219" s="486" t="s">
        <v>2251</v>
      </c>
      <c r="C219" s="485" t="s">
        <v>1007</v>
      </c>
      <c r="D219" s="775" t="s">
        <v>1871</v>
      </c>
      <c r="E219" s="480">
        <v>2144</v>
      </c>
      <c r="F219" s="485" t="s">
        <v>2250</v>
      </c>
      <c r="G219" s="509">
        <v>2016</v>
      </c>
      <c r="H219" s="483">
        <v>49731</v>
      </c>
      <c r="I219" s="480"/>
      <c r="J219" s="480"/>
      <c r="K219" s="480"/>
      <c r="L219" s="480">
        <f t="shared" si="15"/>
        <v>2144</v>
      </c>
      <c r="M219" s="775" t="s">
        <v>2249</v>
      </c>
      <c r="N219" s="483">
        <v>42426</v>
      </c>
      <c r="O219" s="775"/>
      <c r="P219" s="476"/>
      <c r="Q219" s="775"/>
    </row>
    <row r="220" spans="1:17" ht="31.5" outlineLevel="1" x14ac:dyDescent="0.25">
      <c r="A220" s="775">
        <f t="shared" si="16"/>
        <v>4</v>
      </c>
      <c r="B220" s="486" t="s">
        <v>2248</v>
      </c>
      <c r="C220" s="485" t="s">
        <v>1012</v>
      </c>
      <c r="D220" s="775" t="s">
        <v>1871</v>
      </c>
      <c r="E220" s="480">
        <v>45000</v>
      </c>
      <c r="F220" s="485" t="s">
        <v>2197</v>
      </c>
      <c r="G220" s="509">
        <v>2016</v>
      </c>
      <c r="H220" s="483">
        <v>47529</v>
      </c>
      <c r="I220" s="480"/>
      <c r="J220" s="480"/>
      <c r="K220" s="480"/>
      <c r="L220" s="480">
        <f t="shared" si="15"/>
        <v>45000</v>
      </c>
      <c r="M220" s="775" t="s">
        <v>2247</v>
      </c>
      <c r="N220" s="483">
        <v>42461</v>
      </c>
      <c r="O220" s="775"/>
      <c r="P220" s="476"/>
      <c r="Q220" s="775"/>
    </row>
    <row r="221" spans="1:17" outlineLevel="1" x14ac:dyDescent="0.25">
      <c r="A221" s="775">
        <f t="shared" si="16"/>
        <v>5</v>
      </c>
      <c r="B221" s="486" t="s">
        <v>2227</v>
      </c>
      <c r="C221" s="485" t="s">
        <v>1875</v>
      </c>
      <c r="D221" s="775" t="s">
        <v>1871</v>
      </c>
      <c r="E221" s="480">
        <v>15000</v>
      </c>
      <c r="F221" s="485" t="s">
        <v>2197</v>
      </c>
      <c r="G221" s="509">
        <v>2016</v>
      </c>
      <c r="H221" s="483">
        <v>44951</v>
      </c>
      <c r="I221" s="480"/>
      <c r="J221" s="480"/>
      <c r="K221" s="480"/>
      <c r="L221" s="480">
        <f t="shared" si="15"/>
        <v>15000</v>
      </c>
      <c r="M221" s="775" t="s">
        <v>2246</v>
      </c>
      <c r="N221" s="483">
        <v>42531</v>
      </c>
      <c r="O221" s="775">
        <v>61</v>
      </c>
      <c r="P221" s="476">
        <v>42536</v>
      </c>
      <c r="Q221" s="775"/>
    </row>
    <row r="222" spans="1:17" ht="47.25" outlineLevel="1" x14ac:dyDescent="0.25">
      <c r="A222" s="775">
        <f t="shared" si="16"/>
        <v>6</v>
      </c>
      <c r="B222" s="486" t="s">
        <v>2245</v>
      </c>
      <c r="C222" s="485" t="s">
        <v>1026</v>
      </c>
      <c r="D222" s="775" t="s">
        <v>1871</v>
      </c>
      <c r="E222" s="480">
        <v>5113.7</v>
      </c>
      <c r="F222" s="485" t="s">
        <v>2244</v>
      </c>
      <c r="G222" s="509">
        <v>2016</v>
      </c>
      <c r="H222" s="483">
        <v>60833</v>
      </c>
      <c r="I222" s="480">
        <v>5113.7</v>
      </c>
      <c r="J222" s="480"/>
      <c r="K222" s="480"/>
      <c r="L222" s="480">
        <f t="shared" si="15"/>
        <v>0</v>
      </c>
      <c r="M222" s="775" t="s">
        <v>2243</v>
      </c>
      <c r="N222" s="483">
        <v>42571</v>
      </c>
      <c r="O222" s="775">
        <v>84</v>
      </c>
      <c r="P222" s="476">
        <v>42587</v>
      </c>
      <c r="Q222" s="775"/>
    </row>
    <row r="223" spans="1:17" outlineLevel="1" x14ac:dyDescent="0.25">
      <c r="A223" s="775">
        <f t="shared" si="16"/>
        <v>7</v>
      </c>
      <c r="B223" s="486" t="s">
        <v>2242</v>
      </c>
      <c r="C223" s="485" t="s">
        <v>1025</v>
      </c>
      <c r="D223" s="775" t="s">
        <v>1871</v>
      </c>
      <c r="E223" s="480">
        <v>10000</v>
      </c>
      <c r="F223" s="485" t="s">
        <v>2241</v>
      </c>
      <c r="G223" s="509">
        <v>2016</v>
      </c>
      <c r="H223" s="483">
        <v>44196</v>
      </c>
      <c r="I223" s="480"/>
      <c r="J223" s="480"/>
      <c r="K223" s="480"/>
      <c r="L223" s="480">
        <f t="shared" si="15"/>
        <v>10000</v>
      </c>
      <c r="M223" s="775" t="s">
        <v>2240</v>
      </c>
      <c r="N223" s="483">
        <v>42597</v>
      </c>
      <c r="O223" s="775">
        <v>96</v>
      </c>
      <c r="P223" s="476">
        <v>42611</v>
      </c>
      <c r="Q223" s="775"/>
    </row>
    <row r="224" spans="1:17" ht="31.5" outlineLevel="1" x14ac:dyDescent="0.25">
      <c r="A224" s="775">
        <f t="shared" si="16"/>
        <v>8</v>
      </c>
      <c r="B224" s="486" t="s">
        <v>2239</v>
      </c>
      <c r="C224" s="485" t="s">
        <v>2238</v>
      </c>
      <c r="D224" s="775" t="s">
        <v>1871</v>
      </c>
      <c r="E224" s="480">
        <v>3553</v>
      </c>
      <c r="F224" s="485" t="s">
        <v>2237</v>
      </c>
      <c r="G224" s="509">
        <v>2016</v>
      </c>
      <c r="H224" s="483">
        <v>60792</v>
      </c>
      <c r="I224" s="480"/>
      <c r="J224" s="480"/>
      <c r="K224" s="480"/>
      <c r="L224" s="480">
        <f t="shared" si="15"/>
        <v>3553</v>
      </c>
      <c r="M224" s="775" t="s">
        <v>2236</v>
      </c>
      <c r="N224" s="483">
        <v>42639</v>
      </c>
      <c r="O224" s="775">
        <v>115</v>
      </c>
      <c r="P224" s="476">
        <v>42656</v>
      </c>
      <c r="Q224" s="775"/>
    </row>
    <row r="225" spans="1:17" ht="31.5" outlineLevel="1" x14ac:dyDescent="0.25">
      <c r="A225" s="775">
        <f t="shared" si="16"/>
        <v>9</v>
      </c>
      <c r="B225" s="486" t="s">
        <v>2235</v>
      </c>
      <c r="C225" s="485" t="s">
        <v>1010</v>
      </c>
      <c r="D225" s="775" t="s">
        <v>1871</v>
      </c>
      <c r="E225" s="480">
        <v>3510</v>
      </c>
      <c r="F225" s="485" t="s">
        <v>2234</v>
      </c>
      <c r="G225" s="509">
        <v>2016</v>
      </c>
      <c r="H225" s="483">
        <v>49953</v>
      </c>
      <c r="I225" s="480">
        <v>3510</v>
      </c>
      <c r="J225" s="480"/>
      <c r="K225" s="480"/>
      <c r="L225" s="480">
        <f t="shared" si="15"/>
        <v>0</v>
      </c>
      <c r="M225" s="775" t="s">
        <v>2233</v>
      </c>
      <c r="N225" s="483">
        <v>42648</v>
      </c>
      <c r="O225" s="775"/>
      <c r="P225" s="476"/>
      <c r="Q225" s="775"/>
    </row>
    <row r="226" spans="1:17" ht="31.5" outlineLevel="1" x14ac:dyDescent="0.25">
      <c r="A226" s="775">
        <f t="shared" si="16"/>
        <v>10</v>
      </c>
      <c r="B226" s="486" t="s">
        <v>2232</v>
      </c>
      <c r="C226" s="485" t="s">
        <v>1014</v>
      </c>
      <c r="D226" s="775" t="s">
        <v>1871</v>
      </c>
      <c r="E226" s="480">
        <v>2000</v>
      </c>
      <c r="F226" s="485" t="s">
        <v>2231</v>
      </c>
      <c r="G226" s="509">
        <v>2016</v>
      </c>
      <c r="H226" s="483">
        <v>60950</v>
      </c>
      <c r="I226" s="480">
        <v>2000</v>
      </c>
      <c r="J226" s="480"/>
      <c r="K226" s="480"/>
      <c r="L226" s="480">
        <f t="shared" si="15"/>
        <v>0</v>
      </c>
      <c r="M226" s="775" t="s">
        <v>2230</v>
      </c>
      <c r="N226" s="483">
        <v>42688</v>
      </c>
      <c r="O226" s="775"/>
      <c r="P226" s="476"/>
      <c r="Q226" s="775"/>
    </row>
    <row r="227" spans="1:17" ht="31.5" outlineLevel="1" x14ac:dyDescent="0.25">
      <c r="A227" s="775">
        <f t="shared" si="16"/>
        <v>11</v>
      </c>
      <c r="B227" s="486" t="s">
        <v>2229</v>
      </c>
      <c r="C227" s="485" t="s">
        <v>1014</v>
      </c>
      <c r="D227" s="775" t="s">
        <v>1871</v>
      </c>
      <c r="E227" s="480">
        <v>8080.9</v>
      </c>
      <c r="F227" s="485" t="s">
        <v>2228</v>
      </c>
      <c r="G227" s="509">
        <v>2016</v>
      </c>
      <c r="H227" s="483"/>
      <c r="I227" s="480"/>
      <c r="J227" s="480"/>
      <c r="K227" s="480"/>
      <c r="L227" s="480">
        <f t="shared" si="15"/>
        <v>8080.9</v>
      </c>
      <c r="M227" s="775" t="s">
        <v>1856</v>
      </c>
      <c r="N227" s="483"/>
      <c r="O227" s="775"/>
      <c r="P227" s="476"/>
      <c r="Q227" s="775"/>
    </row>
    <row r="228" spans="1:17" ht="31.5" outlineLevel="1" x14ac:dyDescent="0.25">
      <c r="A228" s="775">
        <f t="shared" si="16"/>
        <v>12</v>
      </c>
      <c r="B228" s="486" t="s">
        <v>2227</v>
      </c>
      <c r="C228" s="485" t="s">
        <v>1875</v>
      </c>
      <c r="D228" s="775" t="s">
        <v>1871</v>
      </c>
      <c r="E228" s="480">
        <v>15320</v>
      </c>
      <c r="F228" s="485" t="s">
        <v>2226</v>
      </c>
      <c r="G228" s="509">
        <v>2016</v>
      </c>
      <c r="H228" s="483">
        <v>49954</v>
      </c>
      <c r="I228" s="480"/>
      <c r="J228" s="480"/>
      <c r="K228" s="480"/>
      <c r="L228" s="480">
        <f t="shared" si="15"/>
        <v>15320</v>
      </c>
      <c r="M228" s="775" t="s">
        <v>2225</v>
      </c>
      <c r="N228" s="483">
        <v>42712</v>
      </c>
      <c r="O228" s="775"/>
      <c r="P228" s="476"/>
      <c r="Q228" s="775"/>
    </row>
    <row r="229" spans="1:17" ht="31.5" outlineLevel="1" x14ac:dyDescent="0.25">
      <c r="A229" s="775">
        <f t="shared" si="16"/>
        <v>13</v>
      </c>
      <c r="B229" s="486" t="s">
        <v>2224</v>
      </c>
      <c r="C229" s="485" t="s">
        <v>1014</v>
      </c>
      <c r="D229" s="775" t="s">
        <v>1871</v>
      </c>
      <c r="E229" s="480">
        <v>3683</v>
      </c>
      <c r="F229" s="485" t="s">
        <v>2223</v>
      </c>
      <c r="G229" s="509">
        <v>2017</v>
      </c>
      <c r="H229" s="483">
        <v>49954</v>
      </c>
      <c r="I229" s="480"/>
      <c r="J229" s="480"/>
      <c r="K229" s="480"/>
      <c r="L229" s="480">
        <f t="shared" si="15"/>
        <v>3683</v>
      </c>
      <c r="M229" s="775" t="s">
        <v>2222</v>
      </c>
      <c r="N229" s="483">
        <v>42754</v>
      </c>
      <c r="O229" s="775"/>
      <c r="P229" s="476"/>
      <c r="Q229" s="775"/>
    </row>
    <row r="230" spans="1:17" ht="78.75" outlineLevel="1" x14ac:dyDescent="0.25">
      <c r="A230" s="775">
        <f t="shared" si="16"/>
        <v>14</v>
      </c>
      <c r="B230" s="486" t="s">
        <v>2221</v>
      </c>
      <c r="C230" s="485" t="s">
        <v>2220</v>
      </c>
      <c r="D230" s="775" t="s">
        <v>2219</v>
      </c>
      <c r="E230" s="480">
        <v>14885.88</v>
      </c>
      <c r="F230" s="485" t="s">
        <v>2218</v>
      </c>
      <c r="G230" s="509">
        <v>2014</v>
      </c>
      <c r="H230" s="483">
        <v>57947</v>
      </c>
      <c r="I230" s="480"/>
      <c r="J230" s="480"/>
      <c r="K230" s="480"/>
      <c r="L230" s="480">
        <f t="shared" si="15"/>
        <v>14885.88</v>
      </c>
      <c r="M230" s="775" t="s">
        <v>2217</v>
      </c>
      <c r="N230" s="483">
        <v>41827</v>
      </c>
      <c r="O230" s="775">
        <v>70</v>
      </c>
      <c r="P230" s="476">
        <v>41906</v>
      </c>
      <c r="Q230" s="775"/>
    </row>
    <row r="231" spans="1:17" s="671" customFormat="1" ht="36.75" customHeight="1" x14ac:dyDescent="0.25">
      <c r="A231" s="663" t="s">
        <v>61</v>
      </c>
      <c r="B231" s="664" t="s">
        <v>34</v>
      </c>
      <c r="C231" s="665"/>
      <c r="D231" s="663"/>
      <c r="E231" s="666">
        <f>+SUM(E232:E237)</f>
        <v>384017.7</v>
      </c>
      <c r="F231" s="667"/>
      <c r="G231" s="668"/>
      <c r="H231" s="669"/>
      <c r="I231" s="666">
        <f>+SUM(I232:I237)</f>
        <v>2199</v>
      </c>
      <c r="J231" s="666">
        <f>+SUM(J232:J237)</f>
        <v>0</v>
      </c>
      <c r="K231" s="666">
        <f>+SUM(K232:K237)</f>
        <v>0</v>
      </c>
      <c r="L231" s="666">
        <f>+SUM(L232:L237)</f>
        <v>381818.7</v>
      </c>
      <c r="M231" s="663"/>
      <c r="N231" s="669"/>
      <c r="O231" s="663"/>
      <c r="P231" s="663"/>
      <c r="Q231" s="663"/>
    </row>
    <row r="232" spans="1:17" ht="31.5" outlineLevel="1" x14ac:dyDescent="0.25">
      <c r="A232" s="775">
        <v>1</v>
      </c>
      <c r="B232" s="486" t="s">
        <v>2216</v>
      </c>
      <c r="C232" s="485" t="s">
        <v>1122</v>
      </c>
      <c r="D232" s="775" t="s">
        <v>1858</v>
      </c>
      <c r="E232" s="480">
        <v>2503</v>
      </c>
      <c r="F232" s="485" t="s">
        <v>2215</v>
      </c>
      <c r="G232" s="509">
        <v>2014</v>
      </c>
      <c r="H232" s="483">
        <v>60169</v>
      </c>
      <c r="I232" s="480">
        <v>2199</v>
      </c>
      <c r="J232" s="480"/>
      <c r="K232" s="480"/>
      <c r="L232" s="480">
        <f>+E232-I232</f>
        <v>304</v>
      </c>
      <c r="M232" s="775" t="s">
        <v>2214</v>
      </c>
      <c r="N232" s="483">
        <v>41906</v>
      </c>
      <c r="O232" s="775">
        <v>132</v>
      </c>
      <c r="P232" s="476">
        <v>41981</v>
      </c>
      <c r="Q232" s="775"/>
    </row>
    <row r="233" spans="1:17" outlineLevel="1" x14ac:dyDescent="0.25">
      <c r="A233" s="775">
        <f>+A232+1</f>
        <v>2</v>
      </c>
      <c r="B233" s="486" t="s">
        <v>2213</v>
      </c>
      <c r="C233" s="485" t="s">
        <v>1104</v>
      </c>
      <c r="D233" s="775" t="s">
        <v>1858</v>
      </c>
      <c r="E233" s="480">
        <v>73400</v>
      </c>
      <c r="F233" s="485" t="s">
        <v>2212</v>
      </c>
      <c r="G233" s="509">
        <v>2015</v>
      </c>
      <c r="H233" s="483">
        <v>53007</v>
      </c>
      <c r="I233" s="480"/>
      <c r="J233" s="480"/>
      <c r="K233" s="480"/>
      <c r="L233" s="480">
        <f>+E233-I233</f>
        <v>73400</v>
      </c>
      <c r="M233" s="775" t="s">
        <v>2211</v>
      </c>
      <c r="N233" s="483">
        <v>42209</v>
      </c>
      <c r="O233" s="775">
        <v>85</v>
      </c>
      <c r="P233" s="476">
        <v>42229</v>
      </c>
      <c r="Q233" s="775"/>
    </row>
    <row r="234" spans="1:17" ht="31.5" outlineLevel="1" x14ac:dyDescent="0.25">
      <c r="A234" s="775">
        <f>+A233+1</f>
        <v>3</v>
      </c>
      <c r="B234" s="486" t="s">
        <v>2210</v>
      </c>
      <c r="C234" s="485" t="s">
        <v>2209</v>
      </c>
      <c r="D234" s="775" t="s">
        <v>1858</v>
      </c>
      <c r="E234" s="480">
        <v>1335.5</v>
      </c>
      <c r="F234" s="485" t="s">
        <v>2208</v>
      </c>
      <c r="G234" s="509">
        <v>2015</v>
      </c>
      <c r="H234" s="483">
        <v>58480</v>
      </c>
      <c r="I234" s="480"/>
      <c r="J234" s="480"/>
      <c r="K234" s="480"/>
      <c r="L234" s="480">
        <f>+E234-I234</f>
        <v>1335.5</v>
      </c>
      <c r="M234" s="775" t="s">
        <v>2207</v>
      </c>
      <c r="N234" s="483">
        <v>42293</v>
      </c>
      <c r="O234" s="775">
        <v>125</v>
      </c>
      <c r="P234" s="476">
        <v>42280</v>
      </c>
      <c r="Q234" s="775" t="s">
        <v>2206</v>
      </c>
    </row>
    <row r="235" spans="1:17" s="499" customFormat="1" outlineLevel="1" x14ac:dyDescent="0.25">
      <c r="A235" s="775">
        <f>+A234+1</f>
        <v>4</v>
      </c>
      <c r="B235" s="486" t="s">
        <v>673</v>
      </c>
      <c r="C235" s="485" t="s">
        <v>1104</v>
      </c>
      <c r="D235" s="775" t="s">
        <v>1858</v>
      </c>
      <c r="E235" s="480">
        <v>271079.3</v>
      </c>
      <c r="F235" s="485"/>
      <c r="G235" s="654">
        <v>2015</v>
      </c>
      <c r="H235" s="647">
        <v>60582</v>
      </c>
      <c r="I235" s="646"/>
      <c r="J235" s="646"/>
      <c r="K235" s="646"/>
      <c r="L235" s="646">
        <f>+E235-I235-J235-K235</f>
        <v>271079.3</v>
      </c>
      <c r="M235" s="775" t="s">
        <v>2205</v>
      </c>
      <c r="N235" s="647">
        <v>42404</v>
      </c>
      <c r="O235" s="648"/>
      <c r="P235" s="648"/>
      <c r="Q235" s="644"/>
    </row>
    <row r="236" spans="1:17" ht="31.5" outlineLevel="1" x14ac:dyDescent="0.25">
      <c r="A236" s="775">
        <f>+A235+1</f>
        <v>5</v>
      </c>
      <c r="B236" s="486" t="s">
        <v>2204</v>
      </c>
      <c r="C236" s="485" t="s">
        <v>1107</v>
      </c>
      <c r="D236" s="775" t="s">
        <v>1858</v>
      </c>
      <c r="E236" s="480">
        <v>22500</v>
      </c>
      <c r="F236" s="485" t="s">
        <v>2170</v>
      </c>
      <c r="G236" s="509">
        <v>2016</v>
      </c>
      <c r="H236" s="483">
        <v>46106</v>
      </c>
      <c r="I236" s="480"/>
      <c r="J236" s="480"/>
      <c r="K236" s="480"/>
      <c r="L236" s="480">
        <f>+E236-I236</f>
        <v>22500</v>
      </c>
      <c r="M236" s="775" t="s">
        <v>2203</v>
      </c>
      <c r="N236" s="483">
        <v>42503</v>
      </c>
      <c r="O236" s="775">
        <v>58</v>
      </c>
      <c r="P236" s="476">
        <v>42527</v>
      </c>
      <c r="Q236" s="775"/>
    </row>
    <row r="237" spans="1:17" ht="47.25" outlineLevel="1" x14ac:dyDescent="0.25">
      <c r="A237" s="775">
        <f>+A236+1</f>
        <v>6</v>
      </c>
      <c r="B237" s="486" t="s">
        <v>2202</v>
      </c>
      <c r="C237" s="485" t="s">
        <v>1115</v>
      </c>
      <c r="D237" s="775" t="s">
        <v>1858</v>
      </c>
      <c r="E237" s="480">
        <v>13199.9</v>
      </c>
      <c r="F237" s="485" t="s">
        <v>2201</v>
      </c>
      <c r="G237" s="509">
        <v>2016</v>
      </c>
      <c r="H237" s="483">
        <v>60910</v>
      </c>
      <c r="I237" s="480"/>
      <c r="J237" s="480"/>
      <c r="K237" s="480"/>
      <c r="L237" s="480">
        <f>+E237-I237</f>
        <v>13199.9</v>
      </c>
      <c r="M237" s="775" t="s">
        <v>2200</v>
      </c>
      <c r="N237" s="483">
        <v>42648</v>
      </c>
      <c r="O237" s="775"/>
      <c r="P237" s="476"/>
      <c r="Q237" s="775"/>
    </row>
    <row r="238" spans="1:17" s="671" customFormat="1" ht="36.75" customHeight="1" x14ac:dyDescent="0.25">
      <c r="A238" s="663" t="s">
        <v>62</v>
      </c>
      <c r="B238" s="664" t="s">
        <v>35</v>
      </c>
      <c r="C238" s="665"/>
      <c r="D238" s="663"/>
      <c r="E238" s="666">
        <f>+SUM(E239:E240)</f>
        <v>119623.5</v>
      </c>
      <c r="F238" s="667"/>
      <c r="G238" s="668"/>
      <c r="H238" s="669"/>
      <c r="I238" s="666">
        <f>+SUM(I239:I240)</f>
        <v>0</v>
      </c>
      <c r="J238" s="666">
        <f>+SUM(J239:J240)</f>
        <v>0</v>
      </c>
      <c r="K238" s="666">
        <f>+SUM(K239:K240)</f>
        <v>0</v>
      </c>
      <c r="L238" s="666">
        <f>+SUM(L239:L240)</f>
        <v>119623.5</v>
      </c>
      <c r="M238" s="663"/>
      <c r="N238" s="669"/>
      <c r="O238" s="663"/>
      <c r="P238" s="663"/>
      <c r="Q238" s="663"/>
    </row>
    <row r="239" spans="1:17" outlineLevel="1" x14ac:dyDescent="0.25">
      <c r="A239" s="775">
        <v>2</v>
      </c>
      <c r="B239" s="486" t="s">
        <v>2199</v>
      </c>
      <c r="C239" s="485" t="s">
        <v>2198</v>
      </c>
      <c r="D239" s="775" t="s">
        <v>1853</v>
      </c>
      <c r="E239" s="480">
        <v>35000</v>
      </c>
      <c r="F239" s="485" t="s">
        <v>2197</v>
      </c>
      <c r="G239" s="509">
        <v>2016</v>
      </c>
      <c r="H239" s="483">
        <v>45396</v>
      </c>
      <c r="I239" s="480"/>
      <c r="J239" s="480"/>
      <c r="K239" s="480"/>
      <c r="L239" s="480">
        <f>+E239-I239</f>
        <v>35000</v>
      </c>
      <c r="M239" s="775" t="s">
        <v>2196</v>
      </c>
      <c r="N239" s="483">
        <v>42565</v>
      </c>
      <c r="O239" s="775">
        <v>87</v>
      </c>
      <c r="P239" s="476">
        <v>42593</v>
      </c>
      <c r="Q239" s="775"/>
    </row>
    <row r="240" spans="1:17" ht="47.25" outlineLevel="1" x14ac:dyDescent="0.25">
      <c r="A240" s="775">
        <v>3</v>
      </c>
      <c r="B240" s="486" t="s">
        <v>2195</v>
      </c>
      <c r="C240" s="485" t="s">
        <v>2194</v>
      </c>
      <c r="D240" s="775" t="s">
        <v>1853</v>
      </c>
      <c r="E240" s="480">
        <v>84623.5</v>
      </c>
      <c r="F240" s="485" t="s">
        <v>2193</v>
      </c>
      <c r="G240" s="509">
        <v>2016</v>
      </c>
      <c r="H240" s="483">
        <v>60967</v>
      </c>
      <c r="I240" s="480"/>
      <c r="J240" s="480"/>
      <c r="K240" s="480"/>
      <c r="L240" s="480">
        <f>+E240-I240</f>
        <v>84623.5</v>
      </c>
      <c r="M240" s="775" t="s">
        <v>2192</v>
      </c>
      <c r="N240" s="483">
        <v>42705</v>
      </c>
      <c r="O240" s="775"/>
      <c r="P240" s="476"/>
      <c r="Q240" s="775"/>
    </row>
    <row r="241" spans="1:17" s="671" customFormat="1" ht="36.75" customHeight="1" x14ac:dyDescent="0.25">
      <c r="A241" s="663" t="s">
        <v>63</v>
      </c>
      <c r="B241" s="664" t="s">
        <v>36</v>
      </c>
      <c r="C241" s="665"/>
      <c r="D241" s="663"/>
      <c r="E241" s="666">
        <f>+SUM(E242:E258)</f>
        <v>279158.39999999997</v>
      </c>
      <c r="F241" s="667"/>
      <c r="G241" s="668"/>
      <c r="H241" s="669"/>
      <c r="I241" s="666">
        <f>+SUM(I242:I258)</f>
        <v>6269.7999999999993</v>
      </c>
      <c r="J241" s="666">
        <f>+SUM(J242:J258)</f>
        <v>0</v>
      </c>
      <c r="K241" s="666">
        <f>+SUM(K242:K258)</f>
        <v>0</v>
      </c>
      <c r="L241" s="666">
        <f>+SUM(L242:L258)</f>
        <v>272888.59999999998</v>
      </c>
      <c r="M241" s="663"/>
      <c r="N241" s="669"/>
      <c r="O241" s="663"/>
      <c r="P241" s="670"/>
      <c r="Q241" s="663"/>
    </row>
    <row r="242" spans="1:17" ht="31.5" outlineLevel="1" x14ac:dyDescent="0.25">
      <c r="A242" s="775">
        <v>1</v>
      </c>
      <c r="B242" s="486" t="s">
        <v>2191</v>
      </c>
      <c r="C242" s="485" t="s">
        <v>1084</v>
      </c>
      <c r="D242" s="775" t="s">
        <v>1849</v>
      </c>
      <c r="E242" s="480">
        <v>39000</v>
      </c>
      <c r="F242" s="485" t="s">
        <v>2190</v>
      </c>
      <c r="G242" s="509">
        <v>2014</v>
      </c>
      <c r="H242" s="483">
        <v>44196</v>
      </c>
      <c r="I242" s="480"/>
      <c r="J242" s="480"/>
      <c r="K242" s="480"/>
      <c r="L242" s="480">
        <f t="shared" ref="L242:L258" si="17">+E242-I242</f>
        <v>39000</v>
      </c>
      <c r="M242" s="775" t="s">
        <v>2189</v>
      </c>
      <c r="N242" s="483">
        <v>41880</v>
      </c>
      <c r="O242" s="775">
        <v>71</v>
      </c>
      <c r="P242" s="476">
        <v>41907</v>
      </c>
      <c r="Q242" s="775"/>
    </row>
    <row r="243" spans="1:17" ht="31.5" outlineLevel="1" x14ac:dyDescent="0.25">
      <c r="A243" s="775">
        <f t="shared" ref="A243:A258" si="18">+A242+1</f>
        <v>2</v>
      </c>
      <c r="B243" s="486" t="s">
        <v>2188</v>
      </c>
      <c r="C243" s="485" t="s">
        <v>2144</v>
      </c>
      <c r="D243" s="775" t="s">
        <v>1849</v>
      </c>
      <c r="E243" s="480">
        <v>1787.2</v>
      </c>
      <c r="F243" s="485" t="s">
        <v>1857</v>
      </c>
      <c r="G243" s="509">
        <v>2015</v>
      </c>
      <c r="H243" s="483"/>
      <c r="I243" s="480"/>
      <c r="J243" s="480"/>
      <c r="K243" s="480"/>
      <c r="L243" s="480">
        <f t="shared" si="17"/>
        <v>1787.2</v>
      </c>
      <c r="M243" s="775" t="s">
        <v>2187</v>
      </c>
      <c r="N243" s="483">
        <v>42049</v>
      </c>
      <c r="O243" s="775">
        <v>41</v>
      </c>
      <c r="P243" s="476">
        <v>42091</v>
      </c>
      <c r="Q243" s="775"/>
    </row>
    <row r="244" spans="1:17" outlineLevel="1" x14ac:dyDescent="0.25">
      <c r="A244" s="775">
        <f t="shared" si="18"/>
        <v>3</v>
      </c>
      <c r="B244" s="486" t="s">
        <v>2186</v>
      </c>
      <c r="C244" s="485" t="s">
        <v>1077</v>
      </c>
      <c r="D244" s="775" t="s">
        <v>1849</v>
      </c>
      <c r="E244" s="480">
        <v>50000</v>
      </c>
      <c r="F244" s="485" t="s">
        <v>2185</v>
      </c>
      <c r="G244" s="509">
        <v>2015</v>
      </c>
      <c r="H244" s="483">
        <v>47134</v>
      </c>
      <c r="I244" s="480"/>
      <c r="J244" s="480"/>
      <c r="K244" s="480"/>
      <c r="L244" s="480">
        <f t="shared" si="17"/>
        <v>50000</v>
      </c>
      <c r="M244" s="775" t="s">
        <v>2184</v>
      </c>
      <c r="N244" s="483">
        <v>42188</v>
      </c>
      <c r="O244" s="775">
        <v>73</v>
      </c>
      <c r="P244" s="476">
        <v>42201</v>
      </c>
      <c r="Q244" s="775"/>
    </row>
    <row r="245" spans="1:17" ht="31.5" outlineLevel="1" x14ac:dyDescent="0.25">
      <c r="A245" s="775">
        <f t="shared" si="18"/>
        <v>4</v>
      </c>
      <c r="B245" s="486" t="s">
        <v>2183</v>
      </c>
      <c r="C245" s="485" t="s">
        <v>1065</v>
      </c>
      <c r="D245" s="775" t="s">
        <v>1849</v>
      </c>
      <c r="E245" s="480">
        <v>10343.700000000001</v>
      </c>
      <c r="F245" s="485" t="s">
        <v>2182</v>
      </c>
      <c r="G245" s="509">
        <v>2015</v>
      </c>
      <c r="H245" s="483">
        <v>60605</v>
      </c>
      <c r="I245" s="480"/>
      <c r="J245" s="480"/>
      <c r="K245" s="480"/>
      <c r="L245" s="480">
        <f t="shared" si="17"/>
        <v>10343.700000000001</v>
      </c>
      <c r="M245" s="775" t="s">
        <v>2181</v>
      </c>
      <c r="N245" s="483">
        <v>42342</v>
      </c>
      <c r="O245" s="775">
        <v>145</v>
      </c>
      <c r="P245" s="476">
        <v>42348</v>
      </c>
      <c r="Q245" s="775"/>
    </row>
    <row r="246" spans="1:17" outlineLevel="1" x14ac:dyDescent="0.25">
      <c r="A246" s="775">
        <f t="shared" si="18"/>
        <v>5</v>
      </c>
      <c r="B246" s="486" t="s">
        <v>2180</v>
      </c>
      <c r="C246" s="485" t="s">
        <v>1081</v>
      </c>
      <c r="D246" s="775" t="s">
        <v>1849</v>
      </c>
      <c r="E246" s="480">
        <v>1908.5</v>
      </c>
      <c r="F246" s="485" t="s">
        <v>2179</v>
      </c>
      <c r="G246" s="509">
        <v>2016</v>
      </c>
      <c r="H246" s="483">
        <v>53335</v>
      </c>
      <c r="I246" s="480"/>
      <c r="J246" s="480"/>
      <c r="K246" s="480"/>
      <c r="L246" s="480">
        <f t="shared" si="17"/>
        <v>1908.5</v>
      </c>
      <c r="M246" s="775" t="s">
        <v>2178</v>
      </c>
      <c r="N246" s="483">
        <v>42377</v>
      </c>
      <c r="O246" s="775">
        <v>6</v>
      </c>
      <c r="P246" s="476">
        <v>42419</v>
      </c>
      <c r="Q246" s="775"/>
    </row>
    <row r="247" spans="1:17" ht="31.5" outlineLevel="1" x14ac:dyDescent="0.25">
      <c r="A247" s="775">
        <f t="shared" si="18"/>
        <v>6</v>
      </c>
      <c r="B247" s="486" t="s">
        <v>2177</v>
      </c>
      <c r="C247" s="485" t="s">
        <v>1069</v>
      </c>
      <c r="D247" s="775" t="s">
        <v>1849</v>
      </c>
      <c r="E247" s="480">
        <v>39860</v>
      </c>
      <c r="F247" s="485" t="s">
        <v>2176</v>
      </c>
      <c r="G247" s="509">
        <v>2016</v>
      </c>
      <c r="H247" s="483">
        <v>50330</v>
      </c>
      <c r="I247" s="480"/>
      <c r="J247" s="480"/>
      <c r="K247" s="480"/>
      <c r="L247" s="480">
        <f t="shared" si="17"/>
        <v>39860</v>
      </c>
      <c r="M247" s="775" t="s">
        <v>2175</v>
      </c>
      <c r="N247" s="483">
        <v>42415</v>
      </c>
      <c r="O247" s="775">
        <v>13</v>
      </c>
      <c r="P247" s="476">
        <v>42429</v>
      </c>
      <c r="Q247" s="775"/>
    </row>
    <row r="248" spans="1:17" ht="31.5" outlineLevel="1" x14ac:dyDescent="0.25">
      <c r="A248" s="775">
        <f t="shared" si="18"/>
        <v>7</v>
      </c>
      <c r="B248" s="486" t="s">
        <v>2174</v>
      </c>
      <c r="C248" s="485" t="s">
        <v>1069</v>
      </c>
      <c r="D248" s="775" t="s">
        <v>1849</v>
      </c>
      <c r="E248" s="480">
        <v>33134</v>
      </c>
      <c r="F248" s="485" t="s">
        <v>2173</v>
      </c>
      <c r="G248" s="509">
        <v>2016</v>
      </c>
      <c r="H248" s="483">
        <v>44688</v>
      </c>
      <c r="I248" s="480"/>
      <c r="J248" s="480"/>
      <c r="K248" s="480"/>
      <c r="L248" s="480">
        <f t="shared" si="17"/>
        <v>33134</v>
      </c>
      <c r="M248" s="775" t="s">
        <v>2172</v>
      </c>
      <c r="N248" s="483">
        <v>42436</v>
      </c>
      <c r="O248" s="775">
        <v>25</v>
      </c>
      <c r="P248" s="476">
        <v>42452</v>
      </c>
      <c r="Q248" s="775"/>
    </row>
    <row r="249" spans="1:17" outlineLevel="1" x14ac:dyDescent="0.25">
      <c r="A249" s="775">
        <f t="shared" si="18"/>
        <v>8</v>
      </c>
      <c r="B249" s="486" t="s">
        <v>2171</v>
      </c>
      <c r="C249" s="485" t="s">
        <v>1077</v>
      </c>
      <c r="D249" s="775" t="s">
        <v>1849</v>
      </c>
      <c r="E249" s="480">
        <v>50000</v>
      </c>
      <c r="F249" s="485" t="s">
        <v>2170</v>
      </c>
      <c r="G249" s="509">
        <v>2016</v>
      </c>
      <c r="H249" s="483">
        <v>46809</v>
      </c>
      <c r="I249" s="480"/>
      <c r="J249" s="480"/>
      <c r="K249" s="480"/>
      <c r="L249" s="480">
        <f t="shared" si="17"/>
        <v>50000</v>
      </c>
      <c r="M249" s="775" t="s">
        <v>2169</v>
      </c>
      <c r="N249" s="483">
        <v>42459</v>
      </c>
      <c r="O249" s="775">
        <v>33</v>
      </c>
      <c r="P249" s="476">
        <v>42466</v>
      </c>
      <c r="Q249" s="775"/>
    </row>
    <row r="250" spans="1:17" ht="31.5" outlineLevel="1" x14ac:dyDescent="0.25">
      <c r="A250" s="775">
        <f t="shared" si="18"/>
        <v>9</v>
      </c>
      <c r="B250" s="486" t="s">
        <v>2168</v>
      </c>
      <c r="C250" s="485" t="s">
        <v>1069</v>
      </c>
      <c r="D250" s="775" t="s">
        <v>1849</v>
      </c>
      <c r="E250" s="480">
        <v>3952.5</v>
      </c>
      <c r="F250" s="485" t="s">
        <v>2167</v>
      </c>
      <c r="G250" s="509">
        <v>2016</v>
      </c>
      <c r="H250" s="483">
        <v>60300</v>
      </c>
      <c r="I250" s="480"/>
      <c r="J250" s="480"/>
      <c r="K250" s="480"/>
      <c r="L250" s="480">
        <f t="shared" si="17"/>
        <v>3952.5</v>
      </c>
      <c r="M250" s="775" t="s">
        <v>2166</v>
      </c>
      <c r="N250" s="483">
        <v>42559</v>
      </c>
      <c r="O250" s="775">
        <v>77</v>
      </c>
      <c r="P250" s="476">
        <v>42571</v>
      </c>
      <c r="Q250" s="775"/>
    </row>
    <row r="251" spans="1:17" outlineLevel="1" x14ac:dyDescent="0.25">
      <c r="A251" s="775">
        <f t="shared" si="18"/>
        <v>10</v>
      </c>
      <c r="B251" s="486" t="s">
        <v>2165</v>
      </c>
      <c r="C251" s="485" t="s">
        <v>1085</v>
      </c>
      <c r="D251" s="775" t="s">
        <v>1849</v>
      </c>
      <c r="E251" s="480">
        <v>4029.8</v>
      </c>
      <c r="F251" s="485" t="s">
        <v>2164</v>
      </c>
      <c r="G251" s="509">
        <v>2016</v>
      </c>
      <c r="H251" s="483">
        <v>60439</v>
      </c>
      <c r="I251" s="480"/>
      <c r="J251" s="480"/>
      <c r="K251" s="480"/>
      <c r="L251" s="480">
        <f t="shared" si="17"/>
        <v>4029.8</v>
      </c>
      <c r="M251" s="775" t="s">
        <v>2163</v>
      </c>
      <c r="N251" s="483">
        <v>42601</v>
      </c>
      <c r="O251" s="775">
        <v>94</v>
      </c>
      <c r="P251" s="476">
        <v>42608</v>
      </c>
      <c r="Q251" s="775"/>
    </row>
    <row r="252" spans="1:17" ht="31.5" outlineLevel="1" x14ac:dyDescent="0.25">
      <c r="A252" s="775">
        <f t="shared" si="18"/>
        <v>11</v>
      </c>
      <c r="B252" s="486" t="s">
        <v>2162</v>
      </c>
      <c r="C252" s="485" t="s">
        <v>2161</v>
      </c>
      <c r="D252" s="775" t="s">
        <v>1849</v>
      </c>
      <c r="E252" s="480">
        <v>540</v>
      </c>
      <c r="F252" s="485" t="s">
        <v>1857</v>
      </c>
      <c r="G252" s="509">
        <v>2016</v>
      </c>
      <c r="H252" s="483">
        <v>60908</v>
      </c>
      <c r="I252" s="480"/>
      <c r="J252" s="480"/>
      <c r="K252" s="480"/>
      <c r="L252" s="480">
        <f t="shared" si="17"/>
        <v>540</v>
      </c>
      <c r="M252" s="775" t="s">
        <v>2160</v>
      </c>
      <c r="N252" s="483">
        <v>42646</v>
      </c>
      <c r="O252" s="775">
        <v>117</v>
      </c>
      <c r="P252" s="476">
        <v>42663</v>
      </c>
      <c r="Q252" s="775"/>
    </row>
    <row r="253" spans="1:17" outlineLevel="1" x14ac:dyDescent="0.25">
      <c r="A253" s="775">
        <f t="shared" si="18"/>
        <v>12</v>
      </c>
      <c r="B253" s="486" t="s">
        <v>2159</v>
      </c>
      <c r="C253" s="485" t="s">
        <v>1085</v>
      </c>
      <c r="D253" s="775" t="s">
        <v>1849</v>
      </c>
      <c r="E253" s="480">
        <v>1872.4</v>
      </c>
      <c r="F253" s="485" t="s">
        <v>2158</v>
      </c>
      <c r="G253" s="509">
        <v>2016</v>
      </c>
      <c r="H253" s="483">
        <v>60932</v>
      </c>
      <c r="I253" s="480">
        <v>1872.4</v>
      </c>
      <c r="J253" s="480"/>
      <c r="K253" s="480"/>
      <c r="L253" s="480">
        <f t="shared" si="17"/>
        <v>0</v>
      </c>
      <c r="M253" s="775" t="s">
        <v>2157</v>
      </c>
      <c r="N253" s="483">
        <v>42670</v>
      </c>
      <c r="O253" s="775"/>
      <c r="P253" s="476"/>
      <c r="Q253" s="775"/>
    </row>
    <row r="254" spans="1:17" ht="31.5" outlineLevel="1" x14ac:dyDescent="0.25">
      <c r="A254" s="775">
        <f t="shared" si="18"/>
        <v>13</v>
      </c>
      <c r="B254" s="486" t="s">
        <v>2154</v>
      </c>
      <c r="C254" s="485" t="s">
        <v>2144</v>
      </c>
      <c r="D254" s="775" t="s">
        <v>1849</v>
      </c>
      <c r="E254" s="480">
        <v>5400</v>
      </c>
      <c r="F254" s="485" t="s">
        <v>2156</v>
      </c>
      <c r="G254" s="509">
        <v>2016</v>
      </c>
      <c r="H254" s="483">
        <v>60923</v>
      </c>
      <c r="I254" s="480"/>
      <c r="J254" s="480"/>
      <c r="K254" s="480"/>
      <c r="L254" s="480">
        <f t="shared" si="17"/>
        <v>5400</v>
      </c>
      <c r="M254" s="775" t="s">
        <v>2155</v>
      </c>
      <c r="N254" s="483">
        <v>42661</v>
      </c>
      <c r="O254" s="775"/>
      <c r="P254" s="476"/>
      <c r="Q254" s="775"/>
    </row>
    <row r="255" spans="1:17" ht="31.5" outlineLevel="1" x14ac:dyDescent="0.25">
      <c r="A255" s="775">
        <f t="shared" si="18"/>
        <v>14</v>
      </c>
      <c r="B255" s="486" t="s">
        <v>2154</v>
      </c>
      <c r="C255" s="485" t="s">
        <v>2153</v>
      </c>
      <c r="D255" s="775" t="s">
        <v>1849</v>
      </c>
      <c r="E255" s="480">
        <v>10080</v>
      </c>
      <c r="F255" s="485" t="s">
        <v>2152</v>
      </c>
      <c r="G255" s="509">
        <v>2016</v>
      </c>
      <c r="H255" s="483">
        <v>60923</v>
      </c>
      <c r="I255" s="480"/>
      <c r="J255" s="480"/>
      <c r="K255" s="480"/>
      <c r="L255" s="480">
        <f t="shared" si="17"/>
        <v>10080</v>
      </c>
      <c r="M255" s="775" t="s">
        <v>2151</v>
      </c>
      <c r="N255" s="483">
        <v>42661</v>
      </c>
      <c r="O255" s="775"/>
      <c r="P255" s="476"/>
      <c r="Q255" s="775"/>
    </row>
    <row r="256" spans="1:17" ht="157.5" outlineLevel="1" x14ac:dyDescent="0.25">
      <c r="A256" s="775">
        <f t="shared" si="18"/>
        <v>15</v>
      </c>
      <c r="B256" s="486" t="s">
        <v>2009</v>
      </c>
      <c r="C256" s="485" t="s">
        <v>2150</v>
      </c>
      <c r="D256" s="775" t="s">
        <v>1849</v>
      </c>
      <c r="E256" s="480">
        <v>5530.5</v>
      </c>
      <c r="F256" s="485" t="s">
        <v>2149</v>
      </c>
      <c r="G256" s="509">
        <v>2016</v>
      </c>
      <c r="H256" s="483">
        <v>60966</v>
      </c>
      <c r="I256" s="480">
        <v>4397.3999999999996</v>
      </c>
      <c r="J256" s="480"/>
      <c r="K256" s="480"/>
      <c r="L256" s="480">
        <f t="shared" si="17"/>
        <v>1133.1000000000004</v>
      </c>
      <c r="M256" s="775" t="s">
        <v>1856</v>
      </c>
      <c r="N256" s="483"/>
      <c r="O256" s="775"/>
      <c r="P256" s="476"/>
      <c r="Q256" s="775" t="s">
        <v>2148</v>
      </c>
    </row>
    <row r="257" spans="1:17" ht="47.25" outlineLevel="1" x14ac:dyDescent="0.25">
      <c r="A257" s="775">
        <f t="shared" si="18"/>
        <v>16</v>
      </c>
      <c r="B257" s="486" t="s">
        <v>2147</v>
      </c>
      <c r="C257" s="485" t="s">
        <v>1092</v>
      </c>
      <c r="D257" s="775" t="s">
        <v>1849</v>
      </c>
      <c r="E257" s="480">
        <v>7352</v>
      </c>
      <c r="F257" s="485" t="s">
        <v>2146</v>
      </c>
      <c r="G257" s="509">
        <v>2016</v>
      </c>
      <c r="H257" s="483">
        <v>60379</v>
      </c>
      <c r="I257" s="480"/>
      <c r="J257" s="480"/>
      <c r="K257" s="480"/>
      <c r="L257" s="480">
        <f t="shared" si="17"/>
        <v>7352</v>
      </c>
      <c r="M257" s="775" t="s">
        <v>1856</v>
      </c>
      <c r="N257" s="483"/>
      <c r="O257" s="775"/>
      <c r="P257" s="476"/>
      <c r="Q257" s="775"/>
    </row>
    <row r="258" spans="1:17" ht="31.5" outlineLevel="1" x14ac:dyDescent="0.25">
      <c r="A258" s="775">
        <f t="shared" si="18"/>
        <v>17</v>
      </c>
      <c r="B258" s="486" t="s">
        <v>2145</v>
      </c>
      <c r="C258" s="485" t="s">
        <v>2144</v>
      </c>
      <c r="D258" s="775" t="s">
        <v>1849</v>
      </c>
      <c r="E258" s="480">
        <v>14367.8</v>
      </c>
      <c r="F258" s="485" t="s">
        <v>2143</v>
      </c>
      <c r="G258" s="509">
        <v>2017</v>
      </c>
      <c r="H258" s="483">
        <v>60798</v>
      </c>
      <c r="I258" s="480"/>
      <c r="J258" s="480"/>
      <c r="K258" s="480"/>
      <c r="L258" s="480">
        <f t="shared" si="17"/>
        <v>14367.8</v>
      </c>
      <c r="M258" s="775" t="s">
        <v>2142</v>
      </c>
      <c r="N258" s="483">
        <v>42810</v>
      </c>
      <c r="O258" s="775"/>
      <c r="P258" s="476"/>
      <c r="Q258" s="775"/>
    </row>
    <row r="259" spans="1:17" s="662" customFormat="1" ht="36.75" customHeight="1" x14ac:dyDescent="0.25">
      <c r="A259" s="663" t="s">
        <v>2141</v>
      </c>
      <c r="B259" s="664" t="s">
        <v>1846</v>
      </c>
      <c r="C259" s="665"/>
      <c r="D259" s="663"/>
      <c r="E259" s="666">
        <f>+SUM(E260:E280)</f>
        <v>976843.67</v>
      </c>
      <c r="F259" s="667"/>
      <c r="G259" s="668"/>
      <c r="H259" s="669"/>
      <c r="I259" s="666">
        <f>SUM(I260:I261)</f>
        <v>0</v>
      </c>
      <c r="J259" s="666">
        <f>SUM(J260:J261)</f>
        <v>0</v>
      </c>
      <c r="K259" s="666">
        <f>SUM(K260:K261)</f>
        <v>0</v>
      </c>
      <c r="L259" s="666">
        <f>SUM(L260:L280)</f>
        <v>976843.67</v>
      </c>
      <c r="M259" s="673"/>
      <c r="N259" s="669"/>
      <c r="O259" s="663"/>
      <c r="P259" s="670"/>
      <c r="Q259" s="663"/>
    </row>
    <row r="260" spans="1:17" outlineLevel="1" x14ac:dyDescent="0.25">
      <c r="A260" s="775">
        <v>1</v>
      </c>
      <c r="B260" s="486" t="s">
        <v>2140</v>
      </c>
      <c r="C260" s="485" t="s">
        <v>1919</v>
      </c>
      <c r="D260" s="775"/>
      <c r="E260" s="481">
        <v>6510.2</v>
      </c>
      <c r="F260" s="485" t="s">
        <v>2139</v>
      </c>
      <c r="G260" s="484">
        <v>2014</v>
      </c>
      <c r="H260" s="493">
        <v>59867</v>
      </c>
      <c r="I260" s="480"/>
      <c r="J260" s="480"/>
      <c r="K260" s="480"/>
      <c r="L260" s="481">
        <v>6510.2</v>
      </c>
      <c r="M260" s="775" t="s">
        <v>2138</v>
      </c>
      <c r="N260" s="483">
        <v>41722</v>
      </c>
      <c r="O260" s="775"/>
      <c r="P260" s="476"/>
      <c r="Q260" s="775"/>
    </row>
    <row r="261" spans="1:17" ht="31.5" outlineLevel="1" x14ac:dyDescent="0.25">
      <c r="A261" s="775">
        <v>2</v>
      </c>
      <c r="B261" s="485" t="s">
        <v>2137</v>
      </c>
      <c r="C261" s="485" t="s">
        <v>2083</v>
      </c>
      <c r="D261" s="775"/>
      <c r="E261" s="481">
        <v>30100</v>
      </c>
      <c r="F261" s="485" t="s">
        <v>2136</v>
      </c>
      <c r="G261" s="484">
        <v>2014</v>
      </c>
      <c r="H261" s="493">
        <v>52218</v>
      </c>
      <c r="I261" s="480"/>
      <c r="J261" s="480"/>
      <c r="K261" s="480"/>
      <c r="L261" s="481">
        <v>30100</v>
      </c>
      <c r="M261" s="775" t="s">
        <v>2135</v>
      </c>
      <c r="N261" s="483">
        <v>41879</v>
      </c>
      <c r="O261" s="775"/>
      <c r="P261" s="476"/>
      <c r="Q261" s="775"/>
    </row>
    <row r="262" spans="1:17" ht="47.25" outlineLevel="1" x14ac:dyDescent="0.25">
      <c r="A262" s="775">
        <v>3</v>
      </c>
      <c r="B262" s="485" t="s">
        <v>2134</v>
      </c>
      <c r="C262" s="485" t="s">
        <v>2083</v>
      </c>
      <c r="D262" s="775"/>
      <c r="E262" s="481">
        <v>49549.5</v>
      </c>
      <c r="F262" s="485" t="s">
        <v>2133</v>
      </c>
      <c r="G262" s="484">
        <v>2014</v>
      </c>
      <c r="H262" s="493">
        <v>60064</v>
      </c>
      <c r="I262" s="480"/>
      <c r="J262" s="480"/>
      <c r="K262" s="480"/>
      <c r="L262" s="481">
        <v>49549.5</v>
      </c>
      <c r="M262" s="775" t="s">
        <v>2132</v>
      </c>
      <c r="N262" s="483">
        <v>41915</v>
      </c>
      <c r="O262" s="775"/>
      <c r="P262" s="476"/>
      <c r="Q262" s="775"/>
    </row>
    <row r="263" spans="1:17" ht="31.5" outlineLevel="1" x14ac:dyDescent="0.25">
      <c r="A263" s="775">
        <v>4</v>
      </c>
      <c r="B263" s="869" t="s">
        <v>2131</v>
      </c>
      <c r="C263" s="485" t="s">
        <v>2128</v>
      </c>
      <c r="D263" s="775"/>
      <c r="E263" s="481">
        <v>12298.26</v>
      </c>
      <c r="F263" s="485" t="s">
        <v>2130</v>
      </c>
      <c r="G263" s="484">
        <v>2014</v>
      </c>
      <c r="H263" s="493">
        <v>59307</v>
      </c>
      <c r="I263" s="480"/>
      <c r="J263" s="480"/>
      <c r="K263" s="480"/>
      <c r="L263" s="481">
        <v>12298.26</v>
      </c>
      <c r="M263" s="775" t="s">
        <v>2129</v>
      </c>
      <c r="N263" s="483">
        <v>41996</v>
      </c>
      <c r="O263" s="775"/>
      <c r="P263" s="476"/>
      <c r="Q263" s="775"/>
    </row>
    <row r="264" spans="1:17" ht="31.5" outlineLevel="1" x14ac:dyDescent="0.25">
      <c r="A264" s="775">
        <v>5</v>
      </c>
      <c r="B264" s="869"/>
      <c r="C264" s="485" t="s">
        <v>2128</v>
      </c>
      <c r="D264" s="775"/>
      <c r="E264" s="481">
        <v>920.84</v>
      </c>
      <c r="F264" s="494" t="s">
        <v>2127</v>
      </c>
      <c r="G264" s="484">
        <v>2015</v>
      </c>
      <c r="H264" s="493">
        <v>59307</v>
      </c>
      <c r="I264" s="480"/>
      <c r="J264" s="480"/>
      <c r="K264" s="480"/>
      <c r="L264" s="481">
        <v>920.84</v>
      </c>
      <c r="M264" s="775" t="s">
        <v>2126</v>
      </c>
      <c r="N264" s="483">
        <v>42139</v>
      </c>
      <c r="O264" s="775"/>
      <c r="P264" s="476"/>
      <c r="Q264" s="775"/>
    </row>
    <row r="265" spans="1:17" outlineLevel="1" x14ac:dyDescent="0.25">
      <c r="A265" s="775">
        <v>6</v>
      </c>
      <c r="B265" s="494" t="s">
        <v>2125</v>
      </c>
      <c r="C265" s="485" t="s">
        <v>2060</v>
      </c>
      <c r="D265" s="775"/>
      <c r="E265" s="481">
        <v>92828.87</v>
      </c>
      <c r="F265" s="494" t="s">
        <v>2124</v>
      </c>
      <c r="G265" s="484">
        <v>2015</v>
      </c>
      <c r="H265" s="493">
        <v>60155</v>
      </c>
      <c r="I265" s="480"/>
      <c r="J265" s="480"/>
      <c r="K265" s="480"/>
      <c r="L265" s="481">
        <v>92828.87</v>
      </c>
      <c r="M265" s="775" t="s">
        <v>2123</v>
      </c>
      <c r="N265" s="483">
        <v>42178</v>
      </c>
      <c r="O265" s="775"/>
      <c r="P265" s="476"/>
      <c r="Q265" s="775"/>
    </row>
    <row r="266" spans="1:17" ht="31.5" outlineLevel="1" x14ac:dyDescent="0.25">
      <c r="A266" s="775">
        <v>7</v>
      </c>
      <c r="B266" s="494" t="s">
        <v>2122</v>
      </c>
      <c r="C266" s="485" t="s">
        <v>2071</v>
      </c>
      <c r="D266" s="775"/>
      <c r="E266" s="481">
        <v>9975.6</v>
      </c>
      <c r="F266" s="494" t="s">
        <v>2121</v>
      </c>
      <c r="G266" s="484">
        <v>2015</v>
      </c>
      <c r="H266" s="493">
        <v>59916</v>
      </c>
      <c r="I266" s="480"/>
      <c r="J266" s="480"/>
      <c r="K266" s="480"/>
      <c r="L266" s="481">
        <v>9975.6</v>
      </c>
      <c r="M266" s="775" t="s">
        <v>2120</v>
      </c>
      <c r="N266" s="483">
        <v>42153</v>
      </c>
      <c r="O266" s="775"/>
      <c r="P266" s="476"/>
      <c r="Q266" s="775"/>
    </row>
    <row r="267" spans="1:17" ht="47.25" outlineLevel="1" x14ac:dyDescent="0.25">
      <c r="A267" s="775">
        <v>8</v>
      </c>
      <c r="B267" s="494" t="s">
        <v>2093</v>
      </c>
      <c r="C267" s="485" t="s">
        <v>2056</v>
      </c>
      <c r="D267" s="775"/>
      <c r="E267" s="481">
        <v>45040</v>
      </c>
      <c r="F267" s="494" t="s">
        <v>2119</v>
      </c>
      <c r="G267" s="484">
        <v>2015</v>
      </c>
      <c r="H267" s="493">
        <v>57752</v>
      </c>
      <c r="I267" s="480"/>
      <c r="J267" s="480"/>
      <c r="K267" s="480"/>
      <c r="L267" s="481">
        <v>45040</v>
      </c>
      <c r="M267" s="775" t="s">
        <v>2118</v>
      </c>
      <c r="N267" s="483">
        <v>42187</v>
      </c>
      <c r="O267" s="775"/>
      <c r="P267" s="476"/>
      <c r="Q267" s="775"/>
    </row>
    <row r="268" spans="1:17" outlineLevel="1" x14ac:dyDescent="0.25">
      <c r="A268" s="775">
        <v>9</v>
      </c>
      <c r="B268" s="494" t="s">
        <v>2093</v>
      </c>
      <c r="C268" s="485" t="s">
        <v>1844</v>
      </c>
      <c r="D268" s="775"/>
      <c r="E268" s="481">
        <v>106985</v>
      </c>
      <c r="F268" s="494" t="s">
        <v>2117</v>
      </c>
      <c r="G268" s="484">
        <v>2015</v>
      </c>
      <c r="H268" s="493">
        <v>59074</v>
      </c>
      <c r="I268" s="480"/>
      <c r="J268" s="480"/>
      <c r="K268" s="480"/>
      <c r="L268" s="481">
        <v>106985</v>
      </c>
      <c r="M268" s="775" t="s">
        <v>2116</v>
      </c>
      <c r="N268" s="483">
        <v>42321</v>
      </c>
      <c r="O268" s="775"/>
      <c r="P268" s="476"/>
      <c r="Q268" s="775"/>
    </row>
    <row r="269" spans="1:17" ht="31.5" outlineLevel="1" x14ac:dyDescent="0.25">
      <c r="A269" s="775">
        <v>10</v>
      </c>
      <c r="B269" s="494" t="s">
        <v>2115</v>
      </c>
      <c r="C269" s="485" t="s">
        <v>2056</v>
      </c>
      <c r="D269" s="775"/>
      <c r="E269" s="481">
        <v>1047.8</v>
      </c>
      <c r="F269" s="494" t="s">
        <v>2114</v>
      </c>
      <c r="G269" s="484">
        <v>2015</v>
      </c>
      <c r="H269" s="493">
        <v>60202</v>
      </c>
      <c r="I269" s="480"/>
      <c r="J269" s="480"/>
      <c r="K269" s="480"/>
      <c r="L269" s="481">
        <v>1047.8</v>
      </c>
      <c r="M269" s="775" t="s">
        <v>2113</v>
      </c>
      <c r="N269" s="483">
        <v>42318</v>
      </c>
      <c r="O269" s="775"/>
      <c r="P269" s="476"/>
      <c r="Q269" s="775"/>
    </row>
    <row r="270" spans="1:17" ht="47.25" outlineLevel="1" x14ac:dyDescent="0.25">
      <c r="A270" s="775">
        <v>11</v>
      </c>
      <c r="B270" s="494" t="s">
        <v>2112</v>
      </c>
      <c r="C270" s="485" t="s">
        <v>1844</v>
      </c>
      <c r="D270" s="775"/>
      <c r="E270" s="481">
        <v>2200</v>
      </c>
      <c r="F270" s="494" t="s">
        <v>2111</v>
      </c>
      <c r="G270" s="484"/>
      <c r="H270" s="493">
        <v>59539</v>
      </c>
      <c r="I270" s="480"/>
      <c r="J270" s="480"/>
      <c r="K270" s="480"/>
      <c r="L270" s="481">
        <v>2200</v>
      </c>
      <c r="M270" s="775" t="s">
        <v>2058</v>
      </c>
      <c r="N270" s="483"/>
      <c r="O270" s="775"/>
      <c r="P270" s="476"/>
      <c r="Q270" s="775"/>
    </row>
    <row r="271" spans="1:17" ht="47.25" outlineLevel="1" x14ac:dyDescent="0.25">
      <c r="A271" s="775">
        <v>12</v>
      </c>
      <c r="B271" s="494" t="s">
        <v>2093</v>
      </c>
      <c r="C271" s="485" t="s">
        <v>1844</v>
      </c>
      <c r="D271" s="775"/>
      <c r="E271" s="481">
        <v>23451</v>
      </c>
      <c r="F271" s="494" t="s">
        <v>2110</v>
      </c>
      <c r="G271" s="484">
        <v>2016</v>
      </c>
      <c r="H271" s="493">
        <v>57649</v>
      </c>
      <c r="I271" s="480"/>
      <c r="J271" s="480"/>
      <c r="K271" s="480"/>
      <c r="L271" s="481">
        <v>23451</v>
      </c>
      <c r="M271" s="775" t="s">
        <v>2109</v>
      </c>
      <c r="N271" s="483">
        <v>42545</v>
      </c>
      <c r="O271" s="775"/>
      <c r="P271" s="476"/>
      <c r="Q271" s="775"/>
    </row>
    <row r="272" spans="1:17" ht="31.5" outlineLevel="1" x14ac:dyDescent="0.25">
      <c r="A272" s="775">
        <v>13</v>
      </c>
      <c r="B272" s="494" t="s">
        <v>2108</v>
      </c>
      <c r="C272" s="485" t="s">
        <v>1844</v>
      </c>
      <c r="D272" s="775"/>
      <c r="E272" s="481">
        <v>69980.399999999994</v>
      </c>
      <c r="F272" s="494" t="s">
        <v>2107</v>
      </c>
      <c r="G272" s="484">
        <v>2016</v>
      </c>
      <c r="H272" s="493">
        <v>67703</v>
      </c>
      <c r="I272" s="480"/>
      <c r="J272" s="480"/>
      <c r="K272" s="480"/>
      <c r="L272" s="481">
        <v>69980.399999999994</v>
      </c>
      <c r="M272" s="775" t="s">
        <v>2106</v>
      </c>
      <c r="N272" s="483">
        <v>42495</v>
      </c>
      <c r="O272" s="775"/>
      <c r="P272" s="476"/>
      <c r="Q272" s="775"/>
    </row>
    <row r="273" spans="1:17" ht="31.5" outlineLevel="1" x14ac:dyDescent="0.25">
      <c r="A273" s="775">
        <v>14</v>
      </c>
      <c r="B273" s="494" t="s">
        <v>2105</v>
      </c>
      <c r="C273" s="485" t="s">
        <v>1844</v>
      </c>
      <c r="D273" s="775"/>
      <c r="E273" s="481">
        <v>5098</v>
      </c>
      <c r="F273" s="494" t="s">
        <v>2104</v>
      </c>
      <c r="G273" s="484">
        <v>2016</v>
      </c>
      <c r="H273" s="493">
        <v>60652</v>
      </c>
      <c r="I273" s="480"/>
      <c r="J273" s="480"/>
      <c r="K273" s="480"/>
      <c r="L273" s="481">
        <v>5098</v>
      </c>
      <c r="M273" s="775" t="s">
        <v>2103</v>
      </c>
      <c r="N273" s="483">
        <v>42472</v>
      </c>
      <c r="O273" s="775"/>
      <c r="P273" s="476"/>
      <c r="Q273" s="775"/>
    </row>
    <row r="274" spans="1:17" outlineLevel="1" x14ac:dyDescent="0.25">
      <c r="A274" s="775">
        <v>15</v>
      </c>
      <c r="B274" s="494" t="s">
        <v>2102</v>
      </c>
      <c r="C274" s="485" t="s">
        <v>1844</v>
      </c>
      <c r="D274" s="775"/>
      <c r="E274" s="481">
        <v>108346.3</v>
      </c>
      <c r="F274" s="494" t="s">
        <v>2101</v>
      </c>
      <c r="G274" s="484">
        <v>2016</v>
      </c>
      <c r="H274" s="493">
        <v>58760</v>
      </c>
      <c r="I274" s="480"/>
      <c r="J274" s="480"/>
      <c r="K274" s="480"/>
      <c r="L274" s="481">
        <v>108346.3</v>
      </c>
      <c r="M274" s="775" t="s">
        <v>2100</v>
      </c>
      <c r="N274" s="483">
        <v>42590</v>
      </c>
      <c r="O274" s="775"/>
      <c r="P274" s="476"/>
      <c r="Q274" s="775"/>
    </row>
    <row r="275" spans="1:17" ht="31.5" outlineLevel="1" x14ac:dyDescent="0.25">
      <c r="A275" s="775">
        <v>16</v>
      </c>
      <c r="B275" s="494" t="s">
        <v>2093</v>
      </c>
      <c r="C275" s="485" t="s">
        <v>1844</v>
      </c>
      <c r="D275" s="775"/>
      <c r="E275" s="481">
        <v>7636</v>
      </c>
      <c r="F275" s="494" t="s">
        <v>2099</v>
      </c>
      <c r="G275" s="484">
        <v>2016</v>
      </c>
      <c r="H275" s="493">
        <v>57649</v>
      </c>
      <c r="I275" s="480"/>
      <c r="J275" s="480"/>
      <c r="K275" s="480"/>
      <c r="L275" s="481">
        <v>7636</v>
      </c>
      <c r="M275" s="775" t="s">
        <v>2098</v>
      </c>
      <c r="N275" s="483">
        <v>42591</v>
      </c>
      <c r="O275" s="775"/>
      <c r="P275" s="476"/>
      <c r="Q275" s="775"/>
    </row>
    <row r="276" spans="1:17" ht="63" outlineLevel="1" x14ac:dyDescent="0.25">
      <c r="A276" s="775">
        <v>17</v>
      </c>
      <c r="B276" s="494" t="s">
        <v>2093</v>
      </c>
      <c r="C276" s="485" t="s">
        <v>1844</v>
      </c>
      <c r="D276" s="775"/>
      <c r="E276" s="481">
        <v>7965</v>
      </c>
      <c r="F276" s="494" t="s">
        <v>2097</v>
      </c>
      <c r="G276" s="484">
        <v>2016</v>
      </c>
      <c r="H276" s="493">
        <v>57649</v>
      </c>
      <c r="I276" s="480"/>
      <c r="J276" s="480"/>
      <c r="K276" s="480"/>
      <c r="L276" s="481">
        <v>7965</v>
      </c>
      <c r="M276" s="775" t="s">
        <v>2096</v>
      </c>
      <c r="N276" s="483">
        <v>42591</v>
      </c>
      <c r="O276" s="775"/>
      <c r="P276" s="476"/>
      <c r="Q276" s="775"/>
    </row>
    <row r="277" spans="1:17" ht="31.5" outlineLevel="1" x14ac:dyDescent="0.25">
      <c r="A277" s="775">
        <v>18</v>
      </c>
      <c r="B277" s="494" t="s">
        <v>2093</v>
      </c>
      <c r="C277" s="485" t="s">
        <v>1844</v>
      </c>
      <c r="D277" s="775"/>
      <c r="E277" s="481">
        <v>196245</v>
      </c>
      <c r="F277" s="494" t="s">
        <v>2095</v>
      </c>
      <c r="G277" s="484">
        <v>2016</v>
      </c>
      <c r="H277" s="493">
        <v>57649</v>
      </c>
      <c r="I277" s="480"/>
      <c r="J277" s="480"/>
      <c r="K277" s="480"/>
      <c r="L277" s="481">
        <v>196245</v>
      </c>
      <c r="M277" s="775" t="s">
        <v>2094</v>
      </c>
      <c r="N277" s="483">
        <v>42545</v>
      </c>
      <c r="O277" s="775"/>
      <c r="P277" s="476"/>
      <c r="Q277" s="775"/>
    </row>
    <row r="278" spans="1:17" ht="47.25" outlineLevel="1" x14ac:dyDescent="0.25">
      <c r="A278" s="775">
        <v>19</v>
      </c>
      <c r="B278" s="494" t="s">
        <v>2093</v>
      </c>
      <c r="C278" s="485" t="s">
        <v>1844</v>
      </c>
      <c r="D278" s="775"/>
      <c r="E278" s="481">
        <v>165413</v>
      </c>
      <c r="F278" s="494" t="s">
        <v>2092</v>
      </c>
      <c r="G278" s="484">
        <v>2016</v>
      </c>
      <c r="H278" s="493">
        <v>57649</v>
      </c>
      <c r="I278" s="480"/>
      <c r="J278" s="480"/>
      <c r="K278" s="480"/>
      <c r="L278" s="481">
        <v>165413</v>
      </c>
      <c r="M278" s="775" t="s">
        <v>2091</v>
      </c>
      <c r="N278" s="483">
        <v>42545</v>
      </c>
      <c r="O278" s="775"/>
      <c r="P278" s="476"/>
      <c r="Q278" s="775"/>
    </row>
    <row r="279" spans="1:17" ht="31.5" outlineLevel="1" x14ac:dyDescent="0.25">
      <c r="A279" s="775">
        <v>20</v>
      </c>
      <c r="B279" s="494" t="s">
        <v>2090</v>
      </c>
      <c r="C279" s="485" t="s">
        <v>1844</v>
      </c>
      <c r="D279" s="775"/>
      <c r="E279" s="481">
        <v>4014</v>
      </c>
      <c r="F279" s="494" t="s">
        <v>2089</v>
      </c>
      <c r="G279" s="484">
        <v>2016</v>
      </c>
      <c r="H279" s="493">
        <v>60746</v>
      </c>
      <c r="I279" s="480"/>
      <c r="J279" s="480"/>
      <c r="K279" s="480"/>
      <c r="L279" s="481">
        <v>4014</v>
      </c>
      <c r="M279" s="775" t="s">
        <v>2088</v>
      </c>
      <c r="N279" s="483">
        <v>42541</v>
      </c>
      <c r="O279" s="775"/>
      <c r="P279" s="476"/>
      <c r="Q279" s="775"/>
    </row>
    <row r="280" spans="1:17" ht="31.5" outlineLevel="1" x14ac:dyDescent="0.25">
      <c r="A280" s="775">
        <v>21</v>
      </c>
      <c r="B280" s="494" t="s">
        <v>2087</v>
      </c>
      <c r="C280" s="485" t="s">
        <v>1844</v>
      </c>
      <c r="D280" s="775"/>
      <c r="E280" s="481">
        <v>31238.9</v>
      </c>
      <c r="F280" s="494" t="s">
        <v>2086</v>
      </c>
      <c r="G280" s="484">
        <v>2016</v>
      </c>
      <c r="H280" s="493">
        <v>51742</v>
      </c>
      <c r="I280" s="480"/>
      <c r="J280" s="480"/>
      <c r="K280" s="480"/>
      <c r="L280" s="481">
        <v>31238.9</v>
      </c>
      <c r="M280" s="775" t="s">
        <v>2085</v>
      </c>
      <c r="N280" s="483">
        <v>42681</v>
      </c>
      <c r="O280" s="775"/>
      <c r="P280" s="476"/>
      <c r="Q280" s="775"/>
    </row>
    <row r="281" spans="1:17" ht="31.5" outlineLevel="1" x14ac:dyDescent="0.25">
      <c r="A281" s="775">
        <v>22</v>
      </c>
      <c r="B281" s="494" t="s">
        <v>2084</v>
      </c>
      <c r="C281" s="485" t="s">
        <v>2083</v>
      </c>
      <c r="D281" s="775"/>
      <c r="E281" s="481">
        <v>165000</v>
      </c>
      <c r="F281" s="494" t="s">
        <v>2082</v>
      </c>
      <c r="G281" s="484">
        <v>2014</v>
      </c>
      <c r="H281" s="493">
        <v>43465</v>
      </c>
      <c r="I281" s="480"/>
      <c r="J281" s="480"/>
      <c r="K281" s="480"/>
      <c r="L281" s="481">
        <v>165000</v>
      </c>
      <c r="M281" s="775" t="s">
        <v>2081</v>
      </c>
      <c r="N281" s="483">
        <v>41879</v>
      </c>
      <c r="O281" s="775"/>
      <c r="P281" s="476"/>
      <c r="Q281" s="775"/>
    </row>
    <row r="282" spans="1:17" ht="31.5" outlineLevel="1" x14ac:dyDescent="0.25">
      <c r="A282" s="775">
        <v>23</v>
      </c>
      <c r="B282" s="494" t="s">
        <v>2080</v>
      </c>
      <c r="C282" s="485" t="s">
        <v>2056</v>
      </c>
      <c r="D282" s="775"/>
      <c r="E282" s="481">
        <v>109675</v>
      </c>
      <c r="F282" s="494" t="s">
        <v>2059</v>
      </c>
      <c r="G282" s="484">
        <v>2016</v>
      </c>
      <c r="H282" s="493">
        <v>43465</v>
      </c>
      <c r="I282" s="480"/>
      <c r="J282" s="480"/>
      <c r="K282" s="480"/>
      <c r="L282" s="481">
        <v>109675</v>
      </c>
      <c r="M282" s="775" t="s">
        <v>2079</v>
      </c>
      <c r="N282" s="483">
        <v>42495</v>
      </c>
      <c r="O282" s="775"/>
      <c r="P282" s="476"/>
      <c r="Q282" s="775"/>
    </row>
    <row r="283" spans="1:17" outlineLevel="1" x14ac:dyDescent="0.25">
      <c r="A283" s="775">
        <v>24</v>
      </c>
      <c r="B283" s="494" t="s">
        <v>2078</v>
      </c>
      <c r="C283" s="485" t="s">
        <v>1840</v>
      </c>
      <c r="D283" s="775"/>
      <c r="E283" s="481">
        <v>39953</v>
      </c>
      <c r="F283" s="494" t="s">
        <v>2059</v>
      </c>
      <c r="G283" s="484">
        <v>2014</v>
      </c>
      <c r="H283" s="493">
        <v>43465</v>
      </c>
      <c r="I283" s="480"/>
      <c r="J283" s="480"/>
      <c r="K283" s="480"/>
      <c r="L283" s="481">
        <v>39953</v>
      </c>
      <c r="M283" s="775" t="s">
        <v>2077</v>
      </c>
      <c r="N283" s="483">
        <v>41879</v>
      </c>
      <c r="O283" s="775"/>
      <c r="P283" s="476"/>
      <c r="Q283" s="775"/>
    </row>
    <row r="284" spans="1:17" ht="31.5" outlineLevel="1" x14ac:dyDescent="0.25">
      <c r="A284" s="775">
        <v>25</v>
      </c>
      <c r="B284" s="494" t="s">
        <v>2076</v>
      </c>
      <c r="C284" s="485" t="s">
        <v>1840</v>
      </c>
      <c r="D284" s="775"/>
      <c r="E284" s="481">
        <v>140937</v>
      </c>
      <c r="F284" s="494" t="s">
        <v>2059</v>
      </c>
      <c r="G284" s="484">
        <v>2014</v>
      </c>
      <c r="H284" s="493">
        <v>43465</v>
      </c>
      <c r="I284" s="480"/>
      <c r="J284" s="480"/>
      <c r="K284" s="480"/>
      <c r="L284" s="481">
        <v>140937</v>
      </c>
      <c r="M284" s="775" t="s">
        <v>2075</v>
      </c>
      <c r="N284" s="483">
        <v>41877</v>
      </c>
      <c r="O284" s="775"/>
      <c r="P284" s="476"/>
      <c r="Q284" s="775"/>
    </row>
    <row r="285" spans="1:17" ht="31.5" outlineLevel="1" x14ac:dyDescent="0.25">
      <c r="A285" s="775">
        <v>26</v>
      </c>
      <c r="B285" s="494" t="s">
        <v>2074</v>
      </c>
      <c r="C285" s="485" t="s">
        <v>2071</v>
      </c>
      <c r="D285" s="775"/>
      <c r="E285" s="481">
        <v>87886.2</v>
      </c>
      <c r="F285" s="494" t="s">
        <v>2059</v>
      </c>
      <c r="G285" s="484">
        <v>2014</v>
      </c>
      <c r="H285" s="493">
        <v>41953</v>
      </c>
      <c r="I285" s="480"/>
      <c r="J285" s="480"/>
      <c r="K285" s="480"/>
      <c r="L285" s="481">
        <v>87886.2</v>
      </c>
      <c r="M285" s="775" t="s">
        <v>2073</v>
      </c>
      <c r="N285" s="483">
        <v>41879</v>
      </c>
      <c r="O285" s="775"/>
      <c r="P285" s="476"/>
      <c r="Q285" s="775"/>
    </row>
    <row r="286" spans="1:17" outlineLevel="1" x14ac:dyDescent="0.25">
      <c r="A286" s="775">
        <v>27</v>
      </c>
      <c r="B286" s="494" t="s">
        <v>2072</v>
      </c>
      <c r="C286" s="485" t="s">
        <v>2071</v>
      </c>
      <c r="D286" s="775"/>
      <c r="E286" s="481">
        <v>70000</v>
      </c>
      <c r="F286" s="494" t="s">
        <v>2059</v>
      </c>
      <c r="G286" s="484">
        <v>2014</v>
      </c>
      <c r="H286" s="493">
        <v>42428</v>
      </c>
      <c r="I286" s="480"/>
      <c r="J286" s="480"/>
      <c r="K286" s="480"/>
      <c r="L286" s="481">
        <v>70000</v>
      </c>
      <c r="M286" s="775" t="s">
        <v>2070</v>
      </c>
      <c r="N286" s="483">
        <v>41940</v>
      </c>
      <c r="O286" s="775"/>
      <c r="P286" s="476"/>
      <c r="Q286" s="775"/>
    </row>
    <row r="287" spans="1:17" ht="31.5" outlineLevel="1" x14ac:dyDescent="0.25">
      <c r="A287" s="775">
        <v>28</v>
      </c>
      <c r="B287" s="494" t="s">
        <v>2069</v>
      </c>
      <c r="C287" s="485" t="s">
        <v>2060</v>
      </c>
      <c r="D287" s="775"/>
      <c r="E287" s="481">
        <v>100000</v>
      </c>
      <c r="F287" s="494" t="s">
        <v>2059</v>
      </c>
      <c r="G287" s="484">
        <v>2015</v>
      </c>
      <c r="H287" s="493">
        <v>43465</v>
      </c>
      <c r="I287" s="480"/>
      <c r="J287" s="480"/>
      <c r="K287" s="480"/>
      <c r="L287" s="481">
        <v>100000</v>
      </c>
      <c r="M287" s="775" t="s">
        <v>2068</v>
      </c>
      <c r="N287" s="483">
        <v>42111</v>
      </c>
      <c r="O287" s="775"/>
      <c r="P287" s="476"/>
      <c r="Q287" s="775"/>
    </row>
    <row r="288" spans="1:17" outlineLevel="1" x14ac:dyDescent="0.25">
      <c r="A288" s="775">
        <v>29</v>
      </c>
      <c r="B288" s="494" t="s">
        <v>2067</v>
      </c>
      <c r="C288" s="485" t="s">
        <v>2060</v>
      </c>
      <c r="D288" s="775"/>
      <c r="E288" s="481">
        <v>105062</v>
      </c>
      <c r="F288" s="494" t="s">
        <v>2059</v>
      </c>
      <c r="G288" s="484">
        <v>2014</v>
      </c>
      <c r="H288" s="493">
        <v>43465</v>
      </c>
      <c r="I288" s="480"/>
      <c r="J288" s="480"/>
      <c r="K288" s="480"/>
      <c r="L288" s="481">
        <v>105062</v>
      </c>
      <c r="M288" s="775" t="s">
        <v>2066</v>
      </c>
      <c r="N288" s="483">
        <v>41983</v>
      </c>
      <c r="O288" s="775"/>
      <c r="P288" s="476"/>
      <c r="Q288" s="775"/>
    </row>
    <row r="289" spans="1:17" ht="31.5" outlineLevel="1" x14ac:dyDescent="0.25">
      <c r="A289" s="775">
        <v>30</v>
      </c>
      <c r="B289" s="494" t="s">
        <v>2065</v>
      </c>
      <c r="C289" s="485" t="s">
        <v>2060</v>
      </c>
      <c r="D289" s="775"/>
      <c r="E289" s="481">
        <v>71000</v>
      </c>
      <c r="F289" s="494" t="s">
        <v>2059</v>
      </c>
      <c r="G289" s="484">
        <v>2014</v>
      </c>
      <c r="H289" s="493">
        <v>43465</v>
      </c>
      <c r="I289" s="480"/>
      <c r="J289" s="480"/>
      <c r="K289" s="480"/>
      <c r="L289" s="481">
        <v>71000</v>
      </c>
      <c r="M289" s="775" t="s">
        <v>2064</v>
      </c>
      <c r="N289" s="483">
        <v>41922</v>
      </c>
      <c r="O289" s="775"/>
      <c r="P289" s="476"/>
      <c r="Q289" s="775"/>
    </row>
    <row r="290" spans="1:17" ht="31.5" outlineLevel="1" x14ac:dyDescent="0.25">
      <c r="A290" s="775">
        <v>31</v>
      </c>
      <c r="B290" s="494" t="s">
        <v>2063</v>
      </c>
      <c r="C290" s="485" t="s">
        <v>2060</v>
      </c>
      <c r="D290" s="775"/>
      <c r="E290" s="481">
        <v>228246</v>
      </c>
      <c r="F290" s="494" t="s">
        <v>2059</v>
      </c>
      <c r="G290" s="484">
        <v>2015</v>
      </c>
      <c r="H290" s="493">
        <v>43465</v>
      </c>
      <c r="I290" s="480"/>
      <c r="J290" s="480"/>
      <c r="K290" s="480"/>
      <c r="L290" s="481">
        <v>228246</v>
      </c>
      <c r="M290" s="775" t="s">
        <v>2062</v>
      </c>
      <c r="N290" s="483">
        <v>42038</v>
      </c>
      <c r="O290" s="775"/>
      <c r="P290" s="476"/>
      <c r="Q290" s="775"/>
    </row>
    <row r="291" spans="1:17" ht="31.5" outlineLevel="1" x14ac:dyDescent="0.25">
      <c r="A291" s="775">
        <v>32</v>
      </c>
      <c r="B291" s="494" t="s">
        <v>2061</v>
      </c>
      <c r="C291" s="485" t="s">
        <v>2060</v>
      </c>
      <c r="D291" s="775"/>
      <c r="E291" s="481">
        <v>79467</v>
      </c>
      <c r="F291" s="494" t="s">
        <v>2059</v>
      </c>
      <c r="G291" s="484">
        <v>2016</v>
      </c>
      <c r="H291" s="493">
        <v>43464</v>
      </c>
      <c r="I291" s="480"/>
      <c r="J291" s="480"/>
      <c r="K291" s="480"/>
      <c r="L291" s="481">
        <v>79467</v>
      </c>
      <c r="M291" s="775" t="s">
        <v>2058</v>
      </c>
      <c r="N291" s="483"/>
      <c r="O291" s="775"/>
      <c r="P291" s="476"/>
      <c r="Q291" s="775"/>
    </row>
    <row r="292" spans="1:17" ht="31.5" outlineLevel="1" x14ac:dyDescent="0.25">
      <c r="A292" s="775">
        <v>33</v>
      </c>
      <c r="B292" s="486" t="s">
        <v>2057</v>
      </c>
      <c r="C292" s="485" t="s">
        <v>2056</v>
      </c>
      <c r="D292" s="775"/>
      <c r="E292" s="481">
        <v>148183.85999999999</v>
      </c>
      <c r="F292" s="485" t="s">
        <v>2055</v>
      </c>
      <c r="G292" s="484">
        <v>2014</v>
      </c>
      <c r="H292" s="493">
        <v>58093</v>
      </c>
      <c r="I292" s="480"/>
      <c r="J292" s="480"/>
      <c r="K292" s="480"/>
      <c r="L292" s="481">
        <v>148183.85999999999</v>
      </c>
      <c r="M292" s="775" t="s">
        <v>2054</v>
      </c>
      <c r="N292" s="483" t="s">
        <v>2053</v>
      </c>
      <c r="O292" s="775"/>
      <c r="P292" s="476"/>
      <c r="Q292" s="775"/>
    </row>
    <row r="293" spans="1:17" ht="31.5" outlineLevel="1" x14ac:dyDescent="0.25">
      <c r="A293" s="775">
        <v>34</v>
      </c>
      <c r="B293" s="495" t="s">
        <v>2052</v>
      </c>
      <c r="C293" s="485" t="s">
        <v>1844</v>
      </c>
      <c r="D293" s="775"/>
      <c r="E293" s="481">
        <v>20177</v>
      </c>
      <c r="F293" s="494" t="s">
        <v>2051</v>
      </c>
      <c r="G293" s="484">
        <v>2015</v>
      </c>
      <c r="H293" s="493">
        <v>60527</v>
      </c>
      <c r="I293" s="480"/>
      <c r="J293" s="480"/>
      <c r="K293" s="480"/>
      <c r="L293" s="481">
        <v>20177</v>
      </c>
      <c r="M293" s="775" t="s">
        <v>2050</v>
      </c>
      <c r="N293" s="483">
        <v>42324</v>
      </c>
      <c r="O293" s="775"/>
      <c r="P293" s="476"/>
      <c r="Q293" s="775"/>
    </row>
    <row r="294" spans="1:17" ht="31.5" outlineLevel="1" x14ac:dyDescent="0.25">
      <c r="A294" s="775">
        <v>35</v>
      </c>
      <c r="B294" s="492" t="s">
        <v>2049</v>
      </c>
      <c r="C294" s="487" t="s">
        <v>2024</v>
      </c>
      <c r="D294" s="775"/>
      <c r="E294" s="490">
        <v>7528</v>
      </c>
      <c r="F294" s="487" t="s">
        <v>2048</v>
      </c>
      <c r="G294" s="491">
        <v>2014</v>
      </c>
      <c r="H294" s="484">
        <v>2064</v>
      </c>
      <c r="I294" s="481"/>
      <c r="J294" s="480"/>
      <c r="K294" s="480"/>
      <c r="L294" s="490">
        <v>7528</v>
      </c>
      <c r="M294" s="489" t="s">
        <v>2047</v>
      </c>
      <c r="N294" s="488">
        <v>41850</v>
      </c>
      <c r="O294" s="775"/>
      <c r="P294" s="476"/>
      <c r="Q294" s="775"/>
    </row>
    <row r="295" spans="1:17" ht="31.5" outlineLevel="1" x14ac:dyDescent="0.25">
      <c r="A295" s="775">
        <v>36</v>
      </c>
      <c r="B295" s="492" t="s">
        <v>2046</v>
      </c>
      <c r="C295" s="487" t="s">
        <v>2024</v>
      </c>
      <c r="D295" s="775"/>
      <c r="E295" s="490">
        <v>5797</v>
      </c>
      <c r="F295" s="487" t="s">
        <v>2045</v>
      </c>
      <c r="G295" s="491">
        <v>2014</v>
      </c>
      <c r="H295" s="484">
        <v>2064</v>
      </c>
      <c r="I295" s="481"/>
      <c r="J295" s="480"/>
      <c r="K295" s="480"/>
      <c r="L295" s="490">
        <v>5797</v>
      </c>
      <c r="M295" s="489" t="s">
        <v>2044</v>
      </c>
      <c r="N295" s="488">
        <v>41760</v>
      </c>
      <c r="O295" s="775"/>
      <c r="P295" s="476"/>
      <c r="Q295" s="775"/>
    </row>
    <row r="296" spans="1:17" ht="31.5" outlineLevel="1" x14ac:dyDescent="0.25">
      <c r="A296" s="775">
        <v>37</v>
      </c>
      <c r="B296" s="486" t="s">
        <v>2043</v>
      </c>
      <c r="C296" s="487" t="s">
        <v>2024</v>
      </c>
      <c r="D296" s="775"/>
      <c r="E296" s="481">
        <v>9941</v>
      </c>
      <c r="F296" s="485" t="s">
        <v>2042</v>
      </c>
      <c r="G296" s="484">
        <v>2014</v>
      </c>
      <c r="H296" s="484">
        <v>2064</v>
      </c>
      <c r="I296" s="481"/>
      <c r="J296" s="480"/>
      <c r="K296" s="480"/>
      <c r="L296" s="481">
        <v>9941</v>
      </c>
      <c r="M296" s="775" t="s">
        <v>2041</v>
      </c>
      <c r="N296" s="483">
        <v>41692</v>
      </c>
      <c r="O296" s="775"/>
      <c r="P296" s="476"/>
      <c r="Q296" s="775"/>
    </row>
    <row r="297" spans="1:17" ht="31.5" outlineLevel="1" x14ac:dyDescent="0.25">
      <c r="A297" s="775">
        <v>38</v>
      </c>
      <c r="B297" s="486" t="s">
        <v>2040</v>
      </c>
      <c r="C297" s="487" t="s">
        <v>2024</v>
      </c>
      <c r="D297" s="775"/>
      <c r="E297" s="481">
        <v>10037</v>
      </c>
      <c r="F297" s="485" t="s">
        <v>2039</v>
      </c>
      <c r="G297" s="484">
        <v>2015</v>
      </c>
      <c r="H297" s="484">
        <v>2065</v>
      </c>
      <c r="I297" s="481"/>
      <c r="J297" s="480"/>
      <c r="K297" s="480"/>
      <c r="L297" s="481">
        <v>10037</v>
      </c>
      <c r="M297" s="775" t="s">
        <v>2038</v>
      </c>
      <c r="N297" s="483">
        <v>42156</v>
      </c>
      <c r="O297" s="775"/>
      <c r="P297" s="476"/>
      <c r="Q297" s="775"/>
    </row>
    <row r="298" spans="1:17" ht="31.5" outlineLevel="1" x14ac:dyDescent="0.25">
      <c r="A298" s="775">
        <v>39</v>
      </c>
      <c r="B298" s="486" t="s">
        <v>2037</v>
      </c>
      <c r="C298" s="487" t="s">
        <v>2024</v>
      </c>
      <c r="D298" s="775"/>
      <c r="E298" s="481">
        <v>14240</v>
      </c>
      <c r="F298" s="485" t="s">
        <v>2036</v>
      </c>
      <c r="G298" s="484">
        <v>2016</v>
      </c>
      <c r="H298" s="484">
        <v>2066</v>
      </c>
      <c r="I298" s="481"/>
      <c r="J298" s="480"/>
      <c r="K298" s="480"/>
      <c r="L298" s="481">
        <v>14240</v>
      </c>
      <c r="M298" s="775" t="s">
        <v>2035</v>
      </c>
      <c r="N298" s="483">
        <v>42461</v>
      </c>
      <c r="O298" s="775"/>
      <c r="P298" s="476"/>
      <c r="Q298" s="775"/>
    </row>
    <row r="299" spans="1:17" ht="31.5" outlineLevel="1" x14ac:dyDescent="0.25">
      <c r="A299" s="775">
        <v>40</v>
      </c>
      <c r="B299" s="486" t="s">
        <v>2034</v>
      </c>
      <c r="C299" s="487" t="s">
        <v>2024</v>
      </c>
      <c r="D299" s="775"/>
      <c r="E299" s="481">
        <v>20096</v>
      </c>
      <c r="F299" s="485" t="s">
        <v>2033</v>
      </c>
      <c r="G299" s="484">
        <v>2016</v>
      </c>
      <c r="H299" s="484">
        <v>2066</v>
      </c>
      <c r="I299" s="481"/>
      <c r="J299" s="480"/>
      <c r="K299" s="480"/>
      <c r="L299" s="481">
        <v>20096</v>
      </c>
      <c r="M299" s="775" t="s">
        <v>2032</v>
      </c>
      <c r="N299" s="483">
        <v>42461</v>
      </c>
      <c r="O299" s="775"/>
      <c r="P299" s="476"/>
      <c r="Q299" s="775"/>
    </row>
    <row r="300" spans="1:17" ht="31.5" outlineLevel="1" x14ac:dyDescent="0.25">
      <c r="A300" s="775">
        <v>41</v>
      </c>
      <c r="B300" s="486" t="s">
        <v>2031</v>
      </c>
      <c r="C300" s="487" t="s">
        <v>2024</v>
      </c>
      <c r="D300" s="775"/>
      <c r="E300" s="481">
        <v>29892</v>
      </c>
      <c r="F300" s="485" t="s">
        <v>2030</v>
      </c>
      <c r="G300" s="484">
        <v>2016</v>
      </c>
      <c r="H300" s="484">
        <v>2066</v>
      </c>
      <c r="I300" s="481"/>
      <c r="J300" s="480"/>
      <c r="K300" s="480"/>
      <c r="L300" s="481">
        <v>29892</v>
      </c>
      <c r="M300" s="775" t="s">
        <v>2029</v>
      </c>
      <c r="N300" s="483">
        <v>42467</v>
      </c>
      <c r="O300" s="775"/>
      <c r="P300" s="476"/>
      <c r="Q300" s="775"/>
    </row>
    <row r="301" spans="1:17" ht="31.5" outlineLevel="1" x14ac:dyDescent="0.25">
      <c r="A301" s="775">
        <v>42</v>
      </c>
      <c r="B301" s="486" t="s">
        <v>2028</v>
      </c>
      <c r="C301" s="487" t="s">
        <v>2024</v>
      </c>
      <c r="D301" s="775"/>
      <c r="E301" s="481">
        <v>32000</v>
      </c>
      <c r="F301" s="485" t="s">
        <v>2027</v>
      </c>
      <c r="G301" s="484">
        <v>2016</v>
      </c>
      <c r="H301" s="484">
        <v>2066</v>
      </c>
      <c r="I301" s="481"/>
      <c r="J301" s="480"/>
      <c r="K301" s="480"/>
      <c r="L301" s="481">
        <v>32000</v>
      </c>
      <c r="M301" s="775" t="s">
        <v>2026</v>
      </c>
      <c r="N301" s="483">
        <v>42551</v>
      </c>
      <c r="O301" s="775"/>
      <c r="P301" s="476"/>
      <c r="Q301" s="775"/>
    </row>
    <row r="302" spans="1:17" ht="31.5" outlineLevel="1" x14ac:dyDescent="0.25">
      <c r="A302" s="775">
        <v>43</v>
      </c>
      <c r="B302" s="486" t="s">
        <v>2025</v>
      </c>
      <c r="C302" s="487" t="s">
        <v>2024</v>
      </c>
      <c r="D302" s="775"/>
      <c r="E302" s="481">
        <v>9998</v>
      </c>
      <c r="F302" s="485" t="s">
        <v>2023</v>
      </c>
      <c r="G302" s="484">
        <v>2016</v>
      </c>
      <c r="H302" s="484">
        <v>2066</v>
      </c>
      <c r="I302" s="481"/>
      <c r="J302" s="480"/>
      <c r="K302" s="480"/>
      <c r="L302" s="481">
        <v>9998</v>
      </c>
      <c r="M302" s="775" t="s">
        <v>2022</v>
      </c>
      <c r="N302" s="483">
        <v>42642</v>
      </c>
      <c r="O302" s="775"/>
      <c r="P302" s="476"/>
      <c r="Q302" s="775"/>
    </row>
    <row r="303" spans="1:17" outlineLevel="1" x14ac:dyDescent="0.25">
      <c r="A303" s="775">
        <v>44</v>
      </c>
      <c r="B303" s="486" t="s">
        <v>2021</v>
      </c>
      <c r="C303" s="485" t="s">
        <v>2020</v>
      </c>
      <c r="D303" s="775"/>
      <c r="E303" s="481">
        <v>18538</v>
      </c>
      <c r="F303" s="485" t="s">
        <v>2019</v>
      </c>
      <c r="G303" s="484">
        <v>2015</v>
      </c>
      <c r="H303" s="484">
        <v>2065</v>
      </c>
      <c r="I303" s="481"/>
      <c r="J303" s="480"/>
      <c r="K303" s="480"/>
      <c r="L303" s="481">
        <v>18538</v>
      </c>
      <c r="M303" s="775" t="s">
        <v>2018</v>
      </c>
      <c r="N303" s="483">
        <v>42041</v>
      </c>
      <c r="O303" s="775"/>
      <c r="P303" s="476"/>
      <c r="Q303" s="775"/>
    </row>
    <row r="304" spans="1:17" ht="47.25" outlineLevel="1" x14ac:dyDescent="0.25">
      <c r="A304" s="775">
        <v>45</v>
      </c>
      <c r="B304" s="482" t="s">
        <v>2017</v>
      </c>
      <c r="C304" s="482" t="s">
        <v>2016</v>
      </c>
      <c r="D304" s="775"/>
      <c r="E304" s="479">
        <v>3283</v>
      </c>
      <c r="F304" s="482" t="s">
        <v>2015</v>
      </c>
      <c r="G304" s="478">
        <v>2015</v>
      </c>
      <c r="H304" s="478">
        <v>2065</v>
      </c>
      <c r="I304" s="481"/>
      <c r="J304" s="480"/>
      <c r="K304" s="480"/>
      <c r="L304" s="479">
        <v>3283</v>
      </c>
      <c r="M304" s="478" t="s">
        <v>2014</v>
      </c>
      <c r="N304" s="477">
        <v>42334</v>
      </c>
      <c r="O304" s="775"/>
      <c r="P304" s="476"/>
      <c r="Q304" s="775"/>
    </row>
    <row r="305" spans="1:17" ht="31.5" outlineLevel="1" x14ac:dyDescent="0.25">
      <c r="A305" s="775">
        <v>46</v>
      </c>
      <c r="B305" s="482" t="s">
        <v>2013</v>
      </c>
      <c r="C305" s="482" t="s">
        <v>2012</v>
      </c>
      <c r="D305" s="775"/>
      <c r="E305" s="479">
        <v>63882</v>
      </c>
      <c r="F305" s="482" t="s">
        <v>2011</v>
      </c>
      <c r="G305" s="478">
        <v>2016</v>
      </c>
      <c r="H305" s="478">
        <v>2066</v>
      </c>
      <c r="I305" s="481"/>
      <c r="J305" s="480"/>
      <c r="K305" s="480"/>
      <c r="L305" s="479">
        <v>63882</v>
      </c>
      <c r="M305" s="478" t="s">
        <v>2010</v>
      </c>
      <c r="N305" s="477">
        <v>42548</v>
      </c>
      <c r="O305" s="775"/>
      <c r="P305" s="476"/>
      <c r="Q305" s="775"/>
    </row>
    <row r="306" spans="1:17" ht="31.5" outlineLevel="1" x14ac:dyDescent="0.25">
      <c r="A306" s="775">
        <v>47</v>
      </c>
      <c r="B306" s="482" t="s">
        <v>2009</v>
      </c>
      <c r="C306" s="482" t="s">
        <v>2008</v>
      </c>
      <c r="D306" s="775"/>
      <c r="E306" s="479">
        <v>33000</v>
      </c>
      <c r="F306" s="482" t="s">
        <v>2007</v>
      </c>
      <c r="G306" s="478">
        <v>2014</v>
      </c>
      <c r="H306" s="478">
        <v>2064</v>
      </c>
      <c r="I306" s="481"/>
      <c r="J306" s="480"/>
      <c r="K306" s="480"/>
      <c r="L306" s="479">
        <v>33000</v>
      </c>
      <c r="M306" s="478" t="s">
        <v>2006</v>
      </c>
      <c r="N306" s="477">
        <v>41932</v>
      </c>
      <c r="O306" s="775"/>
      <c r="P306" s="476"/>
      <c r="Q306" s="775"/>
    </row>
    <row r="307" spans="1:17" ht="31.5" outlineLevel="1" x14ac:dyDescent="0.25">
      <c r="A307" s="775">
        <v>48</v>
      </c>
      <c r="B307" s="482" t="s">
        <v>2005</v>
      </c>
      <c r="C307" s="482" t="s">
        <v>2004</v>
      </c>
      <c r="D307" s="775"/>
      <c r="E307" s="479">
        <v>3609.8</v>
      </c>
      <c r="F307" s="482" t="s">
        <v>2003</v>
      </c>
      <c r="G307" s="478">
        <v>2016</v>
      </c>
      <c r="H307" s="478">
        <v>2066</v>
      </c>
      <c r="I307" s="481"/>
      <c r="J307" s="480"/>
      <c r="K307" s="480"/>
      <c r="L307" s="479">
        <v>3609.8</v>
      </c>
      <c r="M307" s="478" t="s">
        <v>2002</v>
      </c>
      <c r="N307" s="477" t="s">
        <v>2001</v>
      </c>
      <c r="O307" s="775"/>
      <c r="P307" s="476"/>
      <c r="Q307" s="775"/>
    </row>
    <row r="308" spans="1:17" ht="31.5" outlineLevel="1" x14ac:dyDescent="0.25">
      <c r="A308" s="469">
        <v>49</v>
      </c>
      <c r="B308" s="475" t="s">
        <v>2000</v>
      </c>
      <c r="C308" s="475" t="s">
        <v>1999</v>
      </c>
      <c r="D308" s="469"/>
      <c r="E308" s="472">
        <v>4544</v>
      </c>
      <c r="F308" s="475" t="s">
        <v>1998</v>
      </c>
      <c r="G308" s="471">
        <v>2016</v>
      </c>
      <c r="H308" s="471">
        <v>2066</v>
      </c>
      <c r="I308" s="474"/>
      <c r="J308" s="473"/>
      <c r="K308" s="473"/>
      <c r="L308" s="472">
        <v>4544</v>
      </c>
      <c r="M308" s="471" t="s">
        <v>1997</v>
      </c>
      <c r="N308" s="470">
        <v>42419</v>
      </c>
      <c r="O308" s="469"/>
      <c r="P308" s="468"/>
      <c r="Q308" s="469"/>
    </row>
    <row r="309" spans="1:17" x14ac:dyDescent="0.25">
      <c r="A309" s="467"/>
      <c r="B309" s="466"/>
      <c r="C309" s="466"/>
      <c r="D309" s="466"/>
      <c r="E309" s="466"/>
      <c r="F309" s="466"/>
      <c r="G309" s="466"/>
      <c r="H309" s="466"/>
      <c r="I309" s="466"/>
      <c r="J309" s="466"/>
      <c r="K309" s="466"/>
      <c r="L309" s="466"/>
      <c r="M309" s="466"/>
      <c r="N309" s="466"/>
    </row>
    <row r="310" spans="1:17" s="780" customFormat="1" x14ac:dyDescent="0.25">
      <c r="B310" s="206" t="s">
        <v>4039</v>
      </c>
    </row>
  </sheetData>
  <autoFilter ref="A5:Q308"/>
  <mergeCells count="15">
    <mergeCell ref="A1:Q1"/>
    <mergeCell ref="A4:A5"/>
    <mergeCell ref="B4:B5"/>
    <mergeCell ref="C4:C5"/>
    <mergeCell ref="D4:D5"/>
    <mergeCell ref="B263:B264"/>
    <mergeCell ref="G4:G5"/>
    <mergeCell ref="H4:H5"/>
    <mergeCell ref="I4:L4"/>
    <mergeCell ref="M4:N4"/>
    <mergeCell ref="E4:E5"/>
    <mergeCell ref="F4:F5"/>
    <mergeCell ref="O4:P4"/>
    <mergeCell ref="Q4:Q5"/>
    <mergeCell ref="A2:Q2"/>
  </mergeCells>
  <printOptions horizontalCentered="1"/>
  <pageMargins left="0.39370078740157483" right="0.39370078740157483" top="0.39370078740157483" bottom="0.39370078740157483" header="0.31496062992125984" footer="0.31496062992125984"/>
  <pageSetup paperSize="9" scale="58" fitToHeight="10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Q59"/>
  <sheetViews>
    <sheetView view="pageBreakPreview" zoomScale="85" zoomScaleNormal="90" zoomScaleSheetLayoutView="85" workbookViewId="0">
      <pane xSplit="5" ySplit="6" topLeftCell="F7" activePane="bottomRight" state="frozen"/>
      <selection activeCell="J10" sqref="J10"/>
      <selection pane="topRight" activeCell="J10" sqref="J10"/>
      <selection pane="bottomLeft" activeCell="J10" sqref="J10"/>
      <selection pane="bottomRight" activeCell="J10" sqref="J10"/>
    </sheetView>
  </sheetViews>
  <sheetFormatPr defaultRowHeight="15.75" outlineLevelRow="1" x14ac:dyDescent="0.25"/>
  <cols>
    <col min="1" max="1" width="5.5703125" style="460" customWidth="1"/>
    <col min="2" max="2" width="27.85546875" style="465" customWidth="1"/>
    <col min="3" max="3" width="13.28515625" style="460" customWidth="1"/>
    <col min="4" max="4" width="4.140625" style="460" hidden="1" customWidth="1"/>
    <col min="5" max="5" width="13.28515625" style="464" customWidth="1"/>
    <col min="6" max="6" width="37.42578125" style="465" customWidth="1"/>
    <col min="7" max="7" width="7" style="462" customWidth="1"/>
    <col min="8" max="8" width="14.42578125" style="461" customWidth="1"/>
    <col min="9" max="9" width="12.42578125" style="503" customWidth="1"/>
    <col min="10" max="10" width="7.5703125" style="503" customWidth="1"/>
    <col min="11" max="11" width="7.7109375" style="503" customWidth="1"/>
    <col min="12" max="12" width="14.42578125" style="503" customWidth="1"/>
    <col min="13" max="13" width="17.42578125" style="462" bestFit="1" customWidth="1"/>
    <col min="14" max="14" width="16.42578125" style="461" bestFit="1" customWidth="1"/>
    <col min="15" max="15" width="9.140625" style="460" hidden="1" customWidth="1"/>
    <col min="16" max="16" width="10.28515625" style="461" hidden="1" customWidth="1"/>
    <col min="17" max="17" width="11" style="460" customWidth="1"/>
    <col min="18" max="241" width="9.140625" style="460"/>
    <col min="242" max="242" width="4.140625" style="460" customWidth="1"/>
    <col min="243" max="243" width="30.7109375" style="460" customWidth="1"/>
    <col min="244" max="244" width="17.5703125" style="460" bestFit="1" customWidth="1"/>
    <col min="245" max="245" width="5.42578125" style="460" bestFit="1" customWidth="1"/>
    <col min="246" max="247" width="13.140625" style="460" customWidth="1"/>
    <col min="248" max="248" width="24.140625" style="460" customWidth="1"/>
    <col min="249" max="249" width="10.28515625" style="460" customWidth="1"/>
    <col min="250" max="250" width="15" style="460" bestFit="1" customWidth="1"/>
    <col min="251" max="251" width="10.28515625" style="460" customWidth="1"/>
    <col min="252" max="252" width="8.5703125" style="460" customWidth="1"/>
    <col min="253" max="254" width="6.28515625" style="460" customWidth="1"/>
    <col min="255" max="255" width="10.28515625" style="460" customWidth="1"/>
    <col min="256" max="256" width="9.140625" style="460" customWidth="1"/>
    <col min="257" max="261" width="14.28515625" style="460" customWidth="1"/>
    <col min="262" max="262" width="9.140625" style="460" customWidth="1"/>
    <col min="263" max="263" width="10.28515625" style="460" customWidth="1"/>
    <col min="264" max="264" width="13.7109375" style="460" customWidth="1"/>
    <col min="265" max="265" width="11.28515625" style="460" customWidth="1"/>
    <col min="266" max="266" width="12" style="460" customWidth="1"/>
    <col min="267" max="497" width="9.140625" style="460"/>
    <col min="498" max="498" width="4.140625" style="460" customWidth="1"/>
    <col min="499" max="499" width="30.7109375" style="460" customWidth="1"/>
    <col min="500" max="500" width="17.5703125" style="460" bestFit="1" customWidth="1"/>
    <col min="501" max="501" width="5.42578125" style="460" bestFit="1" customWidth="1"/>
    <col min="502" max="503" width="13.140625" style="460" customWidth="1"/>
    <col min="504" max="504" width="24.140625" style="460" customWidth="1"/>
    <col min="505" max="505" width="10.28515625" style="460" customWidth="1"/>
    <col min="506" max="506" width="15" style="460" bestFit="1" customWidth="1"/>
    <col min="507" max="507" width="10.28515625" style="460" customWidth="1"/>
    <col min="508" max="508" width="8.5703125" style="460" customWidth="1"/>
    <col min="509" max="510" width="6.28515625" style="460" customWidth="1"/>
    <col min="511" max="511" width="10.28515625" style="460" customWidth="1"/>
    <col min="512" max="512" width="9.140625" style="460" customWidth="1"/>
    <col min="513" max="517" width="14.28515625" style="460" customWidth="1"/>
    <col min="518" max="518" width="9.140625" style="460" customWidth="1"/>
    <col min="519" max="519" width="10.28515625" style="460" customWidth="1"/>
    <col min="520" max="520" width="13.7109375" style="460" customWidth="1"/>
    <col min="521" max="521" width="11.28515625" style="460" customWidth="1"/>
    <col min="522" max="522" width="12" style="460" customWidth="1"/>
    <col min="523" max="753" width="9.140625" style="460"/>
    <col min="754" max="754" width="4.140625" style="460" customWidth="1"/>
    <col min="755" max="755" width="30.7109375" style="460" customWidth="1"/>
    <col min="756" max="756" width="17.5703125" style="460" bestFit="1" customWidth="1"/>
    <col min="757" max="757" width="5.42578125" style="460" bestFit="1" customWidth="1"/>
    <col min="758" max="759" width="13.140625" style="460" customWidth="1"/>
    <col min="760" max="760" width="24.140625" style="460" customWidth="1"/>
    <col min="761" max="761" width="10.28515625" style="460" customWidth="1"/>
    <col min="762" max="762" width="15" style="460" bestFit="1" customWidth="1"/>
    <col min="763" max="763" width="10.28515625" style="460" customWidth="1"/>
    <col min="764" max="764" width="8.5703125" style="460" customWidth="1"/>
    <col min="765" max="766" width="6.28515625" style="460" customWidth="1"/>
    <col min="767" max="767" width="10.28515625" style="460" customWidth="1"/>
    <col min="768" max="768" width="9.140625" style="460" customWidth="1"/>
    <col min="769" max="773" width="14.28515625" style="460" customWidth="1"/>
    <col min="774" max="774" width="9.140625" style="460" customWidth="1"/>
    <col min="775" max="775" width="10.28515625" style="460" customWidth="1"/>
    <col min="776" max="776" width="13.7109375" style="460" customWidth="1"/>
    <col min="777" max="777" width="11.28515625" style="460" customWidth="1"/>
    <col min="778" max="778" width="12" style="460" customWidth="1"/>
    <col min="779" max="1009" width="9.140625" style="460"/>
    <col min="1010" max="1010" width="4.140625" style="460" customWidth="1"/>
    <col min="1011" max="1011" width="30.7109375" style="460" customWidth="1"/>
    <col min="1012" max="1012" width="17.5703125" style="460" bestFit="1" customWidth="1"/>
    <col min="1013" max="1013" width="5.42578125" style="460" bestFit="1" customWidth="1"/>
    <col min="1014" max="1015" width="13.140625" style="460" customWidth="1"/>
    <col min="1016" max="1016" width="24.140625" style="460" customWidth="1"/>
    <col min="1017" max="1017" width="10.28515625" style="460" customWidth="1"/>
    <col min="1018" max="1018" width="15" style="460" bestFit="1" customWidth="1"/>
    <col min="1019" max="1019" width="10.28515625" style="460" customWidth="1"/>
    <col min="1020" max="1020" width="8.5703125" style="460" customWidth="1"/>
    <col min="1021" max="1022" width="6.28515625" style="460" customWidth="1"/>
    <col min="1023" max="1023" width="10.28515625" style="460" customWidth="1"/>
    <col min="1024" max="1024" width="9.140625" style="460" customWidth="1"/>
    <col min="1025" max="1029" width="14.28515625" style="460" customWidth="1"/>
    <col min="1030" max="1030" width="9.140625" style="460" customWidth="1"/>
    <col min="1031" max="1031" width="10.28515625" style="460" customWidth="1"/>
    <col min="1032" max="1032" width="13.7109375" style="460" customWidth="1"/>
    <col min="1033" max="1033" width="11.28515625" style="460" customWidth="1"/>
    <col min="1034" max="1034" width="12" style="460" customWidth="1"/>
    <col min="1035" max="1265" width="9.140625" style="460"/>
    <col min="1266" max="1266" width="4.140625" style="460" customWidth="1"/>
    <col min="1267" max="1267" width="30.7109375" style="460" customWidth="1"/>
    <col min="1268" max="1268" width="17.5703125" style="460" bestFit="1" customWidth="1"/>
    <col min="1269" max="1269" width="5.42578125" style="460" bestFit="1" customWidth="1"/>
    <col min="1270" max="1271" width="13.140625" style="460" customWidth="1"/>
    <col min="1272" max="1272" width="24.140625" style="460" customWidth="1"/>
    <col min="1273" max="1273" width="10.28515625" style="460" customWidth="1"/>
    <col min="1274" max="1274" width="15" style="460" bestFit="1" customWidth="1"/>
    <col min="1275" max="1275" width="10.28515625" style="460" customWidth="1"/>
    <col min="1276" max="1276" width="8.5703125" style="460" customWidth="1"/>
    <col min="1277" max="1278" width="6.28515625" style="460" customWidth="1"/>
    <col min="1279" max="1279" width="10.28515625" style="460" customWidth="1"/>
    <col min="1280" max="1280" width="9.140625" style="460" customWidth="1"/>
    <col min="1281" max="1285" width="14.28515625" style="460" customWidth="1"/>
    <col min="1286" max="1286" width="9.140625" style="460" customWidth="1"/>
    <col min="1287" max="1287" width="10.28515625" style="460" customWidth="1"/>
    <col min="1288" max="1288" width="13.7109375" style="460" customWidth="1"/>
    <col min="1289" max="1289" width="11.28515625" style="460" customWidth="1"/>
    <col min="1290" max="1290" width="12" style="460" customWidth="1"/>
    <col min="1291" max="1521" width="9.140625" style="460"/>
    <col min="1522" max="1522" width="4.140625" style="460" customWidth="1"/>
    <col min="1523" max="1523" width="30.7109375" style="460" customWidth="1"/>
    <col min="1524" max="1524" width="17.5703125" style="460" bestFit="1" customWidth="1"/>
    <col min="1525" max="1525" width="5.42578125" style="460" bestFit="1" customWidth="1"/>
    <col min="1526" max="1527" width="13.140625" style="460" customWidth="1"/>
    <col min="1528" max="1528" width="24.140625" style="460" customWidth="1"/>
    <col min="1529" max="1529" width="10.28515625" style="460" customWidth="1"/>
    <col min="1530" max="1530" width="15" style="460" bestFit="1" customWidth="1"/>
    <col min="1531" max="1531" width="10.28515625" style="460" customWidth="1"/>
    <col min="1532" max="1532" width="8.5703125" style="460" customWidth="1"/>
    <col min="1533" max="1534" width="6.28515625" style="460" customWidth="1"/>
    <col min="1535" max="1535" width="10.28515625" style="460" customWidth="1"/>
    <col min="1536" max="1536" width="9.140625" style="460" customWidth="1"/>
    <col min="1537" max="1541" width="14.28515625" style="460" customWidth="1"/>
    <col min="1542" max="1542" width="9.140625" style="460" customWidth="1"/>
    <col min="1543" max="1543" width="10.28515625" style="460" customWidth="1"/>
    <col min="1544" max="1544" width="13.7109375" style="460" customWidth="1"/>
    <col min="1545" max="1545" width="11.28515625" style="460" customWidth="1"/>
    <col min="1546" max="1546" width="12" style="460" customWidth="1"/>
    <col min="1547" max="1777" width="9.140625" style="460"/>
    <col min="1778" max="1778" width="4.140625" style="460" customWidth="1"/>
    <col min="1779" max="1779" width="30.7109375" style="460" customWidth="1"/>
    <col min="1780" max="1780" width="17.5703125" style="460" bestFit="1" customWidth="1"/>
    <col min="1781" max="1781" width="5.42578125" style="460" bestFit="1" customWidth="1"/>
    <col min="1782" max="1783" width="13.140625" style="460" customWidth="1"/>
    <col min="1784" max="1784" width="24.140625" style="460" customWidth="1"/>
    <col min="1785" max="1785" width="10.28515625" style="460" customWidth="1"/>
    <col min="1786" max="1786" width="15" style="460" bestFit="1" customWidth="1"/>
    <col min="1787" max="1787" width="10.28515625" style="460" customWidth="1"/>
    <col min="1788" max="1788" width="8.5703125" style="460" customWidth="1"/>
    <col min="1789" max="1790" width="6.28515625" style="460" customWidth="1"/>
    <col min="1791" max="1791" width="10.28515625" style="460" customWidth="1"/>
    <col min="1792" max="1792" width="9.140625" style="460" customWidth="1"/>
    <col min="1793" max="1797" width="14.28515625" style="460" customWidth="1"/>
    <col min="1798" max="1798" width="9.140625" style="460" customWidth="1"/>
    <col min="1799" max="1799" width="10.28515625" style="460" customWidth="1"/>
    <col min="1800" max="1800" width="13.7109375" style="460" customWidth="1"/>
    <col min="1801" max="1801" width="11.28515625" style="460" customWidth="1"/>
    <col min="1802" max="1802" width="12" style="460" customWidth="1"/>
    <col min="1803" max="2033" width="9.140625" style="460"/>
    <col min="2034" max="2034" width="4.140625" style="460" customWidth="1"/>
    <col min="2035" max="2035" width="30.7109375" style="460" customWidth="1"/>
    <col min="2036" max="2036" width="17.5703125" style="460" bestFit="1" customWidth="1"/>
    <col min="2037" max="2037" width="5.42578125" style="460" bestFit="1" customWidth="1"/>
    <col min="2038" max="2039" width="13.140625" style="460" customWidth="1"/>
    <col min="2040" max="2040" width="24.140625" style="460" customWidth="1"/>
    <col min="2041" max="2041" width="10.28515625" style="460" customWidth="1"/>
    <col min="2042" max="2042" width="15" style="460" bestFit="1" customWidth="1"/>
    <col min="2043" max="2043" width="10.28515625" style="460" customWidth="1"/>
    <col min="2044" max="2044" width="8.5703125" style="460" customWidth="1"/>
    <col min="2045" max="2046" width="6.28515625" style="460" customWidth="1"/>
    <col min="2047" max="2047" width="10.28515625" style="460" customWidth="1"/>
    <col min="2048" max="2048" width="9.140625" style="460" customWidth="1"/>
    <col min="2049" max="2053" width="14.28515625" style="460" customWidth="1"/>
    <col min="2054" max="2054" width="9.140625" style="460" customWidth="1"/>
    <col min="2055" max="2055" width="10.28515625" style="460" customWidth="1"/>
    <col min="2056" max="2056" width="13.7109375" style="460" customWidth="1"/>
    <col min="2057" max="2057" width="11.28515625" style="460" customWidth="1"/>
    <col min="2058" max="2058" width="12" style="460" customWidth="1"/>
    <col min="2059" max="2289" width="9.140625" style="460"/>
    <col min="2290" max="2290" width="4.140625" style="460" customWidth="1"/>
    <col min="2291" max="2291" width="30.7109375" style="460" customWidth="1"/>
    <col min="2292" max="2292" width="17.5703125" style="460" bestFit="1" customWidth="1"/>
    <col min="2293" max="2293" width="5.42578125" style="460" bestFit="1" customWidth="1"/>
    <col min="2294" max="2295" width="13.140625" style="460" customWidth="1"/>
    <col min="2296" max="2296" width="24.140625" style="460" customWidth="1"/>
    <col min="2297" max="2297" width="10.28515625" style="460" customWidth="1"/>
    <col min="2298" max="2298" width="15" style="460" bestFit="1" customWidth="1"/>
    <col min="2299" max="2299" width="10.28515625" style="460" customWidth="1"/>
    <col min="2300" max="2300" width="8.5703125" style="460" customWidth="1"/>
    <col min="2301" max="2302" width="6.28515625" style="460" customWidth="1"/>
    <col min="2303" max="2303" width="10.28515625" style="460" customWidth="1"/>
    <col min="2304" max="2304" width="9.140625" style="460" customWidth="1"/>
    <col min="2305" max="2309" width="14.28515625" style="460" customWidth="1"/>
    <col min="2310" max="2310" width="9.140625" style="460" customWidth="1"/>
    <col min="2311" max="2311" width="10.28515625" style="460" customWidth="1"/>
    <col min="2312" max="2312" width="13.7109375" style="460" customWidth="1"/>
    <col min="2313" max="2313" width="11.28515625" style="460" customWidth="1"/>
    <col min="2314" max="2314" width="12" style="460" customWidth="1"/>
    <col min="2315" max="2545" width="9.140625" style="460"/>
    <col min="2546" max="2546" width="4.140625" style="460" customWidth="1"/>
    <col min="2547" max="2547" width="30.7109375" style="460" customWidth="1"/>
    <col min="2548" max="2548" width="17.5703125" style="460" bestFit="1" customWidth="1"/>
    <col min="2549" max="2549" width="5.42578125" style="460" bestFit="1" customWidth="1"/>
    <col min="2550" max="2551" width="13.140625" style="460" customWidth="1"/>
    <col min="2552" max="2552" width="24.140625" style="460" customWidth="1"/>
    <col min="2553" max="2553" width="10.28515625" style="460" customWidth="1"/>
    <col min="2554" max="2554" width="15" style="460" bestFit="1" customWidth="1"/>
    <col min="2555" max="2555" width="10.28515625" style="460" customWidth="1"/>
    <col min="2556" max="2556" width="8.5703125" style="460" customWidth="1"/>
    <col min="2557" max="2558" width="6.28515625" style="460" customWidth="1"/>
    <col min="2559" max="2559" width="10.28515625" style="460" customWidth="1"/>
    <col min="2560" max="2560" width="9.140625" style="460" customWidth="1"/>
    <col min="2561" max="2565" width="14.28515625" style="460" customWidth="1"/>
    <col min="2566" max="2566" width="9.140625" style="460" customWidth="1"/>
    <col min="2567" max="2567" width="10.28515625" style="460" customWidth="1"/>
    <col min="2568" max="2568" width="13.7109375" style="460" customWidth="1"/>
    <col min="2569" max="2569" width="11.28515625" style="460" customWidth="1"/>
    <col min="2570" max="2570" width="12" style="460" customWidth="1"/>
    <col min="2571" max="2801" width="9.140625" style="460"/>
    <col min="2802" max="2802" width="4.140625" style="460" customWidth="1"/>
    <col min="2803" max="2803" width="30.7109375" style="460" customWidth="1"/>
    <col min="2804" max="2804" width="17.5703125" style="460" bestFit="1" customWidth="1"/>
    <col min="2805" max="2805" width="5.42578125" style="460" bestFit="1" customWidth="1"/>
    <col min="2806" max="2807" width="13.140625" style="460" customWidth="1"/>
    <col min="2808" max="2808" width="24.140625" style="460" customWidth="1"/>
    <col min="2809" max="2809" width="10.28515625" style="460" customWidth="1"/>
    <col min="2810" max="2810" width="15" style="460" bestFit="1" customWidth="1"/>
    <col min="2811" max="2811" width="10.28515625" style="460" customWidth="1"/>
    <col min="2812" max="2812" width="8.5703125" style="460" customWidth="1"/>
    <col min="2813" max="2814" width="6.28515625" style="460" customWidth="1"/>
    <col min="2815" max="2815" width="10.28515625" style="460" customWidth="1"/>
    <col min="2816" max="2816" width="9.140625" style="460" customWidth="1"/>
    <col min="2817" max="2821" width="14.28515625" style="460" customWidth="1"/>
    <col min="2822" max="2822" width="9.140625" style="460" customWidth="1"/>
    <col min="2823" max="2823" width="10.28515625" style="460" customWidth="1"/>
    <col min="2824" max="2824" width="13.7109375" style="460" customWidth="1"/>
    <col min="2825" max="2825" width="11.28515625" style="460" customWidth="1"/>
    <col min="2826" max="2826" width="12" style="460" customWidth="1"/>
    <col min="2827" max="3057" width="9.140625" style="460"/>
    <col min="3058" max="3058" width="4.140625" style="460" customWidth="1"/>
    <col min="3059" max="3059" width="30.7109375" style="460" customWidth="1"/>
    <col min="3060" max="3060" width="17.5703125" style="460" bestFit="1" customWidth="1"/>
    <col min="3061" max="3061" width="5.42578125" style="460" bestFit="1" customWidth="1"/>
    <col min="3062" max="3063" width="13.140625" style="460" customWidth="1"/>
    <col min="3064" max="3064" width="24.140625" style="460" customWidth="1"/>
    <col min="3065" max="3065" width="10.28515625" style="460" customWidth="1"/>
    <col min="3066" max="3066" width="15" style="460" bestFit="1" customWidth="1"/>
    <col min="3067" max="3067" width="10.28515625" style="460" customWidth="1"/>
    <col min="3068" max="3068" width="8.5703125" style="460" customWidth="1"/>
    <col min="3069" max="3070" width="6.28515625" style="460" customWidth="1"/>
    <col min="3071" max="3071" width="10.28515625" style="460" customWidth="1"/>
    <col min="3072" max="3072" width="9.140625" style="460" customWidth="1"/>
    <col min="3073" max="3077" width="14.28515625" style="460" customWidth="1"/>
    <col min="3078" max="3078" width="9.140625" style="460" customWidth="1"/>
    <col min="3079" max="3079" width="10.28515625" style="460" customWidth="1"/>
    <col min="3080" max="3080" width="13.7109375" style="460" customWidth="1"/>
    <col min="3081" max="3081" width="11.28515625" style="460" customWidth="1"/>
    <col min="3082" max="3082" width="12" style="460" customWidth="1"/>
    <col min="3083" max="3313" width="9.140625" style="460"/>
    <col min="3314" max="3314" width="4.140625" style="460" customWidth="1"/>
    <col min="3315" max="3315" width="30.7109375" style="460" customWidth="1"/>
    <col min="3316" max="3316" width="17.5703125" style="460" bestFit="1" customWidth="1"/>
    <col min="3317" max="3317" width="5.42578125" style="460" bestFit="1" customWidth="1"/>
    <col min="3318" max="3319" width="13.140625" style="460" customWidth="1"/>
    <col min="3320" max="3320" width="24.140625" style="460" customWidth="1"/>
    <col min="3321" max="3321" width="10.28515625" style="460" customWidth="1"/>
    <col min="3322" max="3322" width="15" style="460" bestFit="1" customWidth="1"/>
    <col min="3323" max="3323" width="10.28515625" style="460" customWidth="1"/>
    <col min="3324" max="3324" width="8.5703125" style="460" customWidth="1"/>
    <col min="3325" max="3326" width="6.28515625" style="460" customWidth="1"/>
    <col min="3327" max="3327" width="10.28515625" style="460" customWidth="1"/>
    <col min="3328" max="3328" width="9.140625" style="460" customWidth="1"/>
    <col min="3329" max="3333" width="14.28515625" style="460" customWidth="1"/>
    <col min="3334" max="3334" width="9.140625" style="460" customWidth="1"/>
    <col min="3335" max="3335" width="10.28515625" style="460" customWidth="1"/>
    <col min="3336" max="3336" width="13.7109375" style="460" customWidth="1"/>
    <col min="3337" max="3337" width="11.28515625" style="460" customWidth="1"/>
    <col min="3338" max="3338" width="12" style="460" customWidth="1"/>
    <col min="3339" max="3569" width="9.140625" style="460"/>
    <col min="3570" max="3570" width="4.140625" style="460" customWidth="1"/>
    <col min="3571" max="3571" width="30.7109375" style="460" customWidth="1"/>
    <col min="3572" max="3572" width="17.5703125" style="460" bestFit="1" customWidth="1"/>
    <col min="3573" max="3573" width="5.42578125" style="460" bestFit="1" customWidth="1"/>
    <col min="3574" max="3575" width="13.140625" style="460" customWidth="1"/>
    <col min="3576" max="3576" width="24.140625" style="460" customWidth="1"/>
    <col min="3577" max="3577" width="10.28515625" style="460" customWidth="1"/>
    <col min="3578" max="3578" width="15" style="460" bestFit="1" customWidth="1"/>
    <col min="3579" max="3579" width="10.28515625" style="460" customWidth="1"/>
    <col min="3580" max="3580" width="8.5703125" style="460" customWidth="1"/>
    <col min="3581" max="3582" width="6.28515625" style="460" customWidth="1"/>
    <col min="3583" max="3583" width="10.28515625" style="460" customWidth="1"/>
    <col min="3584" max="3584" width="9.140625" style="460" customWidth="1"/>
    <col min="3585" max="3589" width="14.28515625" style="460" customWidth="1"/>
    <col min="3590" max="3590" width="9.140625" style="460" customWidth="1"/>
    <col min="3591" max="3591" width="10.28515625" style="460" customWidth="1"/>
    <col min="3592" max="3592" width="13.7109375" style="460" customWidth="1"/>
    <col min="3593" max="3593" width="11.28515625" style="460" customWidth="1"/>
    <col min="3594" max="3594" width="12" style="460" customWidth="1"/>
    <col min="3595" max="3825" width="9.140625" style="460"/>
    <col min="3826" max="3826" width="4.140625" style="460" customWidth="1"/>
    <col min="3827" max="3827" width="30.7109375" style="460" customWidth="1"/>
    <col min="3828" max="3828" width="17.5703125" style="460" bestFit="1" customWidth="1"/>
    <col min="3829" max="3829" width="5.42578125" style="460" bestFit="1" customWidth="1"/>
    <col min="3830" max="3831" width="13.140625" style="460" customWidth="1"/>
    <col min="3832" max="3832" width="24.140625" style="460" customWidth="1"/>
    <col min="3833" max="3833" width="10.28515625" style="460" customWidth="1"/>
    <col min="3834" max="3834" width="15" style="460" bestFit="1" customWidth="1"/>
    <col min="3835" max="3835" width="10.28515625" style="460" customWidth="1"/>
    <col min="3836" max="3836" width="8.5703125" style="460" customWidth="1"/>
    <col min="3837" max="3838" width="6.28515625" style="460" customWidth="1"/>
    <col min="3839" max="3839" width="10.28515625" style="460" customWidth="1"/>
    <col min="3840" max="3840" width="9.140625" style="460" customWidth="1"/>
    <col min="3841" max="3845" width="14.28515625" style="460" customWidth="1"/>
    <col min="3846" max="3846" width="9.140625" style="460" customWidth="1"/>
    <col min="3847" max="3847" width="10.28515625" style="460" customWidth="1"/>
    <col min="3848" max="3848" width="13.7109375" style="460" customWidth="1"/>
    <col min="3849" max="3849" width="11.28515625" style="460" customWidth="1"/>
    <col min="3850" max="3850" width="12" style="460" customWidth="1"/>
    <col min="3851" max="4081" width="9.140625" style="460"/>
    <col min="4082" max="4082" width="4.140625" style="460" customWidth="1"/>
    <col min="4083" max="4083" width="30.7109375" style="460" customWidth="1"/>
    <col min="4084" max="4084" width="17.5703125" style="460" bestFit="1" customWidth="1"/>
    <col min="4085" max="4085" width="5.42578125" style="460" bestFit="1" customWidth="1"/>
    <col min="4086" max="4087" width="13.140625" style="460" customWidth="1"/>
    <col min="4088" max="4088" width="24.140625" style="460" customWidth="1"/>
    <col min="4089" max="4089" width="10.28515625" style="460" customWidth="1"/>
    <col min="4090" max="4090" width="15" style="460" bestFit="1" customWidth="1"/>
    <col min="4091" max="4091" width="10.28515625" style="460" customWidth="1"/>
    <col min="4092" max="4092" width="8.5703125" style="460" customWidth="1"/>
    <col min="4093" max="4094" width="6.28515625" style="460" customWidth="1"/>
    <col min="4095" max="4095" width="10.28515625" style="460" customWidth="1"/>
    <col min="4096" max="4096" width="9.140625" style="460" customWidth="1"/>
    <col min="4097" max="4101" width="14.28515625" style="460" customWidth="1"/>
    <col min="4102" max="4102" width="9.140625" style="460" customWidth="1"/>
    <col min="4103" max="4103" width="10.28515625" style="460" customWidth="1"/>
    <col min="4104" max="4104" width="13.7109375" style="460" customWidth="1"/>
    <col min="4105" max="4105" width="11.28515625" style="460" customWidth="1"/>
    <col min="4106" max="4106" width="12" style="460" customWidth="1"/>
    <col min="4107" max="4337" width="9.140625" style="460"/>
    <col min="4338" max="4338" width="4.140625" style="460" customWidth="1"/>
    <col min="4339" max="4339" width="30.7109375" style="460" customWidth="1"/>
    <col min="4340" max="4340" width="17.5703125" style="460" bestFit="1" customWidth="1"/>
    <col min="4341" max="4341" width="5.42578125" style="460" bestFit="1" customWidth="1"/>
    <col min="4342" max="4343" width="13.140625" style="460" customWidth="1"/>
    <col min="4344" max="4344" width="24.140625" style="460" customWidth="1"/>
    <col min="4345" max="4345" width="10.28515625" style="460" customWidth="1"/>
    <col min="4346" max="4346" width="15" style="460" bestFit="1" customWidth="1"/>
    <col min="4347" max="4347" width="10.28515625" style="460" customWidth="1"/>
    <col min="4348" max="4348" width="8.5703125" style="460" customWidth="1"/>
    <col min="4349" max="4350" width="6.28515625" style="460" customWidth="1"/>
    <col min="4351" max="4351" width="10.28515625" style="460" customWidth="1"/>
    <col min="4352" max="4352" width="9.140625" style="460" customWidth="1"/>
    <col min="4353" max="4357" width="14.28515625" style="460" customWidth="1"/>
    <col min="4358" max="4358" width="9.140625" style="460" customWidth="1"/>
    <col min="4359" max="4359" width="10.28515625" style="460" customWidth="1"/>
    <col min="4360" max="4360" width="13.7109375" style="460" customWidth="1"/>
    <col min="4361" max="4361" width="11.28515625" style="460" customWidth="1"/>
    <col min="4362" max="4362" width="12" style="460" customWidth="1"/>
    <col min="4363" max="4593" width="9.140625" style="460"/>
    <col min="4594" max="4594" width="4.140625" style="460" customWidth="1"/>
    <col min="4595" max="4595" width="30.7109375" style="460" customWidth="1"/>
    <col min="4596" max="4596" width="17.5703125" style="460" bestFit="1" customWidth="1"/>
    <col min="4597" max="4597" width="5.42578125" style="460" bestFit="1" customWidth="1"/>
    <col min="4598" max="4599" width="13.140625" style="460" customWidth="1"/>
    <col min="4600" max="4600" width="24.140625" style="460" customWidth="1"/>
    <col min="4601" max="4601" width="10.28515625" style="460" customWidth="1"/>
    <col min="4602" max="4602" width="15" style="460" bestFit="1" customWidth="1"/>
    <col min="4603" max="4603" width="10.28515625" style="460" customWidth="1"/>
    <col min="4604" max="4604" width="8.5703125" style="460" customWidth="1"/>
    <col min="4605" max="4606" width="6.28515625" style="460" customWidth="1"/>
    <col min="4607" max="4607" width="10.28515625" style="460" customWidth="1"/>
    <col min="4608" max="4608" width="9.140625" style="460" customWidth="1"/>
    <col min="4609" max="4613" width="14.28515625" style="460" customWidth="1"/>
    <col min="4614" max="4614" width="9.140625" style="460" customWidth="1"/>
    <col min="4615" max="4615" width="10.28515625" style="460" customWidth="1"/>
    <col min="4616" max="4616" width="13.7109375" style="460" customWidth="1"/>
    <col min="4617" max="4617" width="11.28515625" style="460" customWidth="1"/>
    <col min="4618" max="4618" width="12" style="460" customWidth="1"/>
    <col min="4619" max="4849" width="9.140625" style="460"/>
    <col min="4850" max="4850" width="4.140625" style="460" customWidth="1"/>
    <col min="4851" max="4851" width="30.7109375" style="460" customWidth="1"/>
    <col min="4852" max="4852" width="17.5703125" style="460" bestFit="1" customWidth="1"/>
    <col min="4853" max="4853" width="5.42578125" style="460" bestFit="1" customWidth="1"/>
    <col min="4854" max="4855" width="13.140625" style="460" customWidth="1"/>
    <col min="4856" max="4856" width="24.140625" style="460" customWidth="1"/>
    <col min="4857" max="4857" width="10.28515625" style="460" customWidth="1"/>
    <col min="4858" max="4858" width="15" style="460" bestFit="1" customWidth="1"/>
    <col min="4859" max="4859" width="10.28515625" style="460" customWidth="1"/>
    <col min="4860" max="4860" width="8.5703125" style="460" customWidth="1"/>
    <col min="4861" max="4862" width="6.28515625" style="460" customWidth="1"/>
    <col min="4863" max="4863" width="10.28515625" style="460" customWidth="1"/>
    <col min="4864" max="4864" width="9.140625" style="460" customWidth="1"/>
    <col min="4865" max="4869" width="14.28515625" style="460" customWidth="1"/>
    <col min="4870" max="4870" width="9.140625" style="460" customWidth="1"/>
    <col min="4871" max="4871" width="10.28515625" style="460" customWidth="1"/>
    <col min="4872" max="4872" width="13.7109375" style="460" customWidth="1"/>
    <col min="4873" max="4873" width="11.28515625" style="460" customWidth="1"/>
    <col min="4874" max="4874" width="12" style="460" customWidth="1"/>
    <col min="4875" max="5105" width="9.140625" style="460"/>
    <col min="5106" max="5106" width="4.140625" style="460" customWidth="1"/>
    <col min="5107" max="5107" width="30.7109375" style="460" customWidth="1"/>
    <col min="5108" max="5108" width="17.5703125" style="460" bestFit="1" customWidth="1"/>
    <col min="5109" max="5109" width="5.42578125" style="460" bestFit="1" customWidth="1"/>
    <col min="5110" max="5111" width="13.140625" style="460" customWidth="1"/>
    <col min="5112" max="5112" width="24.140625" style="460" customWidth="1"/>
    <col min="5113" max="5113" width="10.28515625" style="460" customWidth="1"/>
    <col min="5114" max="5114" width="15" style="460" bestFit="1" customWidth="1"/>
    <col min="5115" max="5115" width="10.28515625" style="460" customWidth="1"/>
    <col min="5116" max="5116" width="8.5703125" style="460" customWidth="1"/>
    <col min="5117" max="5118" width="6.28515625" style="460" customWidth="1"/>
    <col min="5119" max="5119" width="10.28515625" style="460" customWidth="1"/>
    <col min="5120" max="5120" width="9.140625" style="460" customWidth="1"/>
    <col min="5121" max="5125" width="14.28515625" style="460" customWidth="1"/>
    <col min="5126" max="5126" width="9.140625" style="460" customWidth="1"/>
    <col min="5127" max="5127" width="10.28515625" style="460" customWidth="1"/>
    <col min="5128" max="5128" width="13.7109375" style="460" customWidth="1"/>
    <col min="5129" max="5129" width="11.28515625" style="460" customWidth="1"/>
    <col min="5130" max="5130" width="12" style="460" customWidth="1"/>
    <col min="5131" max="5361" width="9.140625" style="460"/>
    <col min="5362" max="5362" width="4.140625" style="460" customWidth="1"/>
    <col min="5363" max="5363" width="30.7109375" style="460" customWidth="1"/>
    <col min="5364" max="5364" width="17.5703125" style="460" bestFit="1" customWidth="1"/>
    <col min="5365" max="5365" width="5.42578125" style="460" bestFit="1" customWidth="1"/>
    <col min="5366" max="5367" width="13.140625" style="460" customWidth="1"/>
    <col min="5368" max="5368" width="24.140625" style="460" customWidth="1"/>
    <col min="5369" max="5369" width="10.28515625" style="460" customWidth="1"/>
    <col min="5370" max="5370" width="15" style="460" bestFit="1" customWidth="1"/>
    <col min="5371" max="5371" width="10.28515625" style="460" customWidth="1"/>
    <col min="5372" max="5372" width="8.5703125" style="460" customWidth="1"/>
    <col min="5373" max="5374" width="6.28515625" style="460" customWidth="1"/>
    <col min="5375" max="5375" width="10.28515625" style="460" customWidth="1"/>
    <col min="5376" max="5376" width="9.140625" style="460" customWidth="1"/>
    <col min="5377" max="5381" width="14.28515625" style="460" customWidth="1"/>
    <col min="5382" max="5382" width="9.140625" style="460" customWidth="1"/>
    <col min="5383" max="5383" width="10.28515625" style="460" customWidth="1"/>
    <col min="5384" max="5384" width="13.7109375" style="460" customWidth="1"/>
    <col min="5385" max="5385" width="11.28515625" style="460" customWidth="1"/>
    <col min="5386" max="5386" width="12" style="460" customWidth="1"/>
    <col min="5387" max="5617" width="9.140625" style="460"/>
    <col min="5618" max="5618" width="4.140625" style="460" customWidth="1"/>
    <col min="5619" max="5619" width="30.7109375" style="460" customWidth="1"/>
    <col min="5620" max="5620" width="17.5703125" style="460" bestFit="1" customWidth="1"/>
    <col min="5621" max="5621" width="5.42578125" style="460" bestFit="1" customWidth="1"/>
    <col min="5622" max="5623" width="13.140625" style="460" customWidth="1"/>
    <col min="5624" max="5624" width="24.140625" style="460" customWidth="1"/>
    <col min="5625" max="5625" width="10.28515625" style="460" customWidth="1"/>
    <col min="5626" max="5626" width="15" style="460" bestFit="1" customWidth="1"/>
    <col min="5627" max="5627" width="10.28515625" style="460" customWidth="1"/>
    <col min="5628" max="5628" width="8.5703125" style="460" customWidth="1"/>
    <col min="5629" max="5630" width="6.28515625" style="460" customWidth="1"/>
    <col min="5631" max="5631" width="10.28515625" style="460" customWidth="1"/>
    <col min="5632" max="5632" width="9.140625" style="460" customWidth="1"/>
    <col min="5633" max="5637" width="14.28515625" style="460" customWidth="1"/>
    <col min="5638" max="5638" width="9.140625" style="460" customWidth="1"/>
    <col min="5639" max="5639" width="10.28515625" style="460" customWidth="1"/>
    <col min="5640" max="5640" width="13.7109375" style="460" customWidth="1"/>
    <col min="5641" max="5641" width="11.28515625" style="460" customWidth="1"/>
    <col min="5642" max="5642" width="12" style="460" customWidth="1"/>
    <col min="5643" max="5873" width="9.140625" style="460"/>
    <col min="5874" max="5874" width="4.140625" style="460" customWidth="1"/>
    <col min="5875" max="5875" width="30.7109375" style="460" customWidth="1"/>
    <col min="5876" max="5876" width="17.5703125" style="460" bestFit="1" customWidth="1"/>
    <col min="5877" max="5877" width="5.42578125" style="460" bestFit="1" customWidth="1"/>
    <col min="5878" max="5879" width="13.140625" style="460" customWidth="1"/>
    <col min="5880" max="5880" width="24.140625" style="460" customWidth="1"/>
    <col min="5881" max="5881" width="10.28515625" style="460" customWidth="1"/>
    <col min="5882" max="5882" width="15" style="460" bestFit="1" customWidth="1"/>
    <col min="5883" max="5883" width="10.28515625" style="460" customWidth="1"/>
    <col min="5884" max="5884" width="8.5703125" style="460" customWidth="1"/>
    <col min="5885" max="5886" width="6.28515625" style="460" customWidth="1"/>
    <col min="5887" max="5887" width="10.28515625" style="460" customWidth="1"/>
    <col min="5888" max="5888" width="9.140625" style="460" customWidth="1"/>
    <col min="5889" max="5893" width="14.28515625" style="460" customWidth="1"/>
    <col min="5894" max="5894" width="9.140625" style="460" customWidth="1"/>
    <col min="5895" max="5895" width="10.28515625" style="460" customWidth="1"/>
    <col min="5896" max="5896" width="13.7109375" style="460" customWidth="1"/>
    <col min="5897" max="5897" width="11.28515625" style="460" customWidth="1"/>
    <col min="5898" max="5898" width="12" style="460" customWidth="1"/>
    <col min="5899" max="6129" width="9.140625" style="460"/>
    <col min="6130" max="6130" width="4.140625" style="460" customWidth="1"/>
    <col min="6131" max="6131" width="30.7109375" style="460" customWidth="1"/>
    <col min="6132" max="6132" width="17.5703125" style="460" bestFit="1" customWidth="1"/>
    <col min="6133" max="6133" width="5.42578125" style="460" bestFit="1" customWidth="1"/>
    <col min="6134" max="6135" width="13.140625" style="460" customWidth="1"/>
    <col min="6136" max="6136" width="24.140625" style="460" customWidth="1"/>
    <col min="6137" max="6137" width="10.28515625" style="460" customWidth="1"/>
    <col min="6138" max="6138" width="15" style="460" bestFit="1" customWidth="1"/>
    <col min="6139" max="6139" width="10.28515625" style="460" customWidth="1"/>
    <col min="6140" max="6140" width="8.5703125" style="460" customWidth="1"/>
    <col min="6141" max="6142" width="6.28515625" style="460" customWidth="1"/>
    <col min="6143" max="6143" width="10.28515625" style="460" customWidth="1"/>
    <col min="6144" max="6144" width="9.140625" style="460" customWidth="1"/>
    <col min="6145" max="6149" width="14.28515625" style="460" customWidth="1"/>
    <col min="6150" max="6150" width="9.140625" style="460" customWidth="1"/>
    <col min="6151" max="6151" width="10.28515625" style="460" customWidth="1"/>
    <col min="6152" max="6152" width="13.7109375" style="460" customWidth="1"/>
    <col min="6153" max="6153" width="11.28515625" style="460" customWidth="1"/>
    <col min="6154" max="6154" width="12" style="460" customWidth="1"/>
    <col min="6155" max="6385" width="9.140625" style="460"/>
    <col min="6386" max="6386" width="4.140625" style="460" customWidth="1"/>
    <col min="6387" max="6387" width="30.7109375" style="460" customWidth="1"/>
    <col min="6388" max="6388" width="17.5703125" style="460" bestFit="1" customWidth="1"/>
    <col min="6389" max="6389" width="5.42578125" style="460" bestFit="1" customWidth="1"/>
    <col min="6390" max="6391" width="13.140625" style="460" customWidth="1"/>
    <col min="6392" max="6392" width="24.140625" style="460" customWidth="1"/>
    <col min="6393" max="6393" width="10.28515625" style="460" customWidth="1"/>
    <col min="6394" max="6394" width="15" style="460" bestFit="1" customWidth="1"/>
    <col min="6395" max="6395" width="10.28515625" style="460" customWidth="1"/>
    <col min="6396" max="6396" width="8.5703125" style="460" customWidth="1"/>
    <col min="6397" max="6398" width="6.28515625" style="460" customWidth="1"/>
    <col min="6399" max="6399" width="10.28515625" style="460" customWidth="1"/>
    <col min="6400" max="6400" width="9.140625" style="460" customWidth="1"/>
    <col min="6401" max="6405" width="14.28515625" style="460" customWidth="1"/>
    <col min="6406" max="6406" width="9.140625" style="460" customWidth="1"/>
    <col min="6407" max="6407" width="10.28515625" style="460" customWidth="1"/>
    <col min="6408" max="6408" width="13.7109375" style="460" customWidth="1"/>
    <col min="6409" max="6409" width="11.28515625" style="460" customWidth="1"/>
    <col min="6410" max="6410" width="12" style="460" customWidth="1"/>
    <col min="6411" max="6641" width="9.140625" style="460"/>
    <col min="6642" max="6642" width="4.140625" style="460" customWidth="1"/>
    <col min="6643" max="6643" width="30.7109375" style="460" customWidth="1"/>
    <col min="6644" max="6644" width="17.5703125" style="460" bestFit="1" customWidth="1"/>
    <col min="6645" max="6645" width="5.42578125" style="460" bestFit="1" customWidth="1"/>
    <col min="6646" max="6647" width="13.140625" style="460" customWidth="1"/>
    <col min="6648" max="6648" width="24.140625" style="460" customWidth="1"/>
    <col min="6649" max="6649" width="10.28515625" style="460" customWidth="1"/>
    <col min="6650" max="6650" width="15" style="460" bestFit="1" customWidth="1"/>
    <col min="6651" max="6651" width="10.28515625" style="460" customWidth="1"/>
    <col min="6652" max="6652" width="8.5703125" style="460" customWidth="1"/>
    <col min="6653" max="6654" width="6.28515625" style="460" customWidth="1"/>
    <col min="6655" max="6655" width="10.28515625" style="460" customWidth="1"/>
    <col min="6656" max="6656" width="9.140625" style="460" customWidth="1"/>
    <col min="6657" max="6661" width="14.28515625" style="460" customWidth="1"/>
    <col min="6662" max="6662" width="9.140625" style="460" customWidth="1"/>
    <col min="6663" max="6663" width="10.28515625" style="460" customWidth="1"/>
    <col min="6664" max="6664" width="13.7109375" style="460" customWidth="1"/>
    <col min="6665" max="6665" width="11.28515625" style="460" customWidth="1"/>
    <col min="6666" max="6666" width="12" style="460" customWidth="1"/>
    <col min="6667" max="6897" width="9.140625" style="460"/>
    <col min="6898" max="6898" width="4.140625" style="460" customWidth="1"/>
    <col min="6899" max="6899" width="30.7109375" style="460" customWidth="1"/>
    <col min="6900" max="6900" width="17.5703125" style="460" bestFit="1" customWidth="1"/>
    <col min="6901" max="6901" width="5.42578125" style="460" bestFit="1" customWidth="1"/>
    <col min="6902" max="6903" width="13.140625" style="460" customWidth="1"/>
    <col min="6904" max="6904" width="24.140625" style="460" customWidth="1"/>
    <col min="6905" max="6905" width="10.28515625" style="460" customWidth="1"/>
    <col min="6906" max="6906" width="15" style="460" bestFit="1" customWidth="1"/>
    <col min="6907" max="6907" width="10.28515625" style="460" customWidth="1"/>
    <col min="6908" max="6908" width="8.5703125" style="460" customWidth="1"/>
    <col min="6909" max="6910" width="6.28515625" style="460" customWidth="1"/>
    <col min="6911" max="6911" width="10.28515625" style="460" customWidth="1"/>
    <col min="6912" max="6912" width="9.140625" style="460" customWidth="1"/>
    <col min="6913" max="6917" width="14.28515625" style="460" customWidth="1"/>
    <col min="6918" max="6918" width="9.140625" style="460" customWidth="1"/>
    <col min="6919" max="6919" width="10.28515625" style="460" customWidth="1"/>
    <col min="6920" max="6920" width="13.7109375" style="460" customWidth="1"/>
    <col min="6921" max="6921" width="11.28515625" style="460" customWidth="1"/>
    <col min="6922" max="6922" width="12" style="460" customWidth="1"/>
    <col min="6923" max="7153" width="9.140625" style="460"/>
    <col min="7154" max="7154" width="4.140625" style="460" customWidth="1"/>
    <col min="7155" max="7155" width="30.7109375" style="460" customWidth="1"/>
    <col min="7156" max="7156" width="17.5703125" style="460" bestFit="1" customWidth="1"/>
    <col min="7157" max="7157" width="5.42578125" style="460" bestFit="1" customWidth="1"/>
    <col min="7158" max="7159" width="13.140625" style="460" customWidth="1"/>
    <col min="7160" max="7160" width="24.140625" style="460" customWidth="1"/>
    <col min="7161" max="7161" width="10.28515625" style="460" customWidth="1"/>
    <col min="7162" max="7162" width="15" style="460" bestFit="1" customWidth="1"/>
    <col min="7163" max="7163" width="10.28515625" style="460" customWidth="1"/>
    <col min="7164" max="7164" width="8.5703125" style="460" customWidth="1"/>
    <col min="7165" max="7166" width="6.28515625" style="460" customWidth="1"/>
    <col min="7167" max="7167" width="10.28515625" style="460" customWidth="1"/>
    <col min="7168" max="7168" width="9.140625" style="460" customWidth="1"/>
    <col min="7169" max="7173" width="14.28515625" style="460" customWidth="1"/>
    <col min="7174" max="7174" width="9.140625" style="460" customWidth="1"/>
    <col min="7175" max="7175" width="10.28515625" style="460" customWidth="1"/>
    <col min="7176" max="7176" width="13.7109375" style="460" customWidth="1"/>
    <col min="7177" max="7177" width="11.28515625" style="460" customWidth="1"/>
    <col min="7178" max="7178" width="12" style="460" customWidth="1"/>
    <col min="7179" max="7409" width="9.140625" style="460"/>
    <col min="7410" max="7410" width="4.140625" style="460" customWidth="1"/>
    <col min="7411" max="7411" width="30.7109375" style="460" customWidth="1"/>
    <col min="7412" max="7412" width="17.5703125" style="460" bestFit="1" customWidth="1"/>
    <col min="7413" max="7413" width="5.42578125" style="460" bestFit="1" customWidth="1"/>
    <col min="7414" max="7415" width="13.140625" style="460" customWidth="1"/>
    <col min="7416" max="7416" width="24.140625" style="460" customWidth="1"/>
    <col min="7417" max="7417" width="10.28515625" style="460" customWidth="1"/>
    <col min="7418" max="7418" width="15" style="460" bestFit="1" customWidth="1"/>
    <col min="7419" max="7419" width="10.28515625" style="460" customWidth="1"/>
    <col min="7420" max="7420" width="8.5703125" style="460" customWidth="1"/>
    <col min="7421" max="7422" width="6.28515625" style="460" customWidth="1"/>
    <col min="7423" max="7423" width="10.28515625" style="460" customWidth="1"/>
    <col min="7424" max="7424" width="9.140625" style="460" customWidth="1"/>
    <col min="7425" max="7429" width="14.28515625" style="460" customWidth="1"/>
    <col min="7430" max="7430" width="9.140625" style="460" customWidth="1"/>
    <col min="7431" max="7431" width="10.28515625" style="460" customWidth="1"/>
    <col min="7432" max="7432" width="13.7109375" style="460" customWidth="1"/>
    <col min="7433" max="7433" width="11.28515625" style="460" customWidth="1"/>
    <col min="7434" max="7434" width="12" style="460" customWidth="1"/>
    <col min="7435" max="7665" width="9.140625" style="460"/>
    <col min="7666" max="7666" width="4.140625" style="460" customWidth="1"/>
    <col min="7667" max="7667" width="30.7109375" style="460" customWidth="1"/>
    <col min="7668" max="7668" width="17.5703125" style="460" bestFit="1" customWidth="1"/>
    <col min="7669" max="7669" width="5.42578125" style="460" bestFit="1" customWidth="1"/>
    <col min="7670" max="7671" width="13.140625" style="460" customWidth="1"/>
    <col min="7672" max="7672" width="24.140625" style="460" customWidth="1"/>
    <col min="7673" max="7673" width="10.28515625" style="460" customWidth="1"/>
    <col min="7674" max="7674" width="15" style="460" bestFit="1" customWidth="1"/>
    <col min="7675" max="7675" width="10.28515625" style="460" customWidth="1"/>
    <col min="7676" max="7676" width="8.5703125" style="460" customWidth="1"/>
    <col min="7677" max="7678" width="6.28515625" style="460" customWidth="1"/>
    <col min="7679" max="7679" width="10.28515625" style="460" customWidth="1"/>
    <col min="7680" max="7680" width="9.140625" style="460" customWidth="1"/>
    <col min="7681" max="7685" width="14.28515625" style="460" customWidth="1"/>
    <col min="7686" max="7686" width="9.140625" style="460" customWidth="1"/>
    <col min="7687" max="7687" width="10.28515625" style="460" customWidth="1"/>
    <col min="7688" max="7688" width="13.7109375" style="460" customWidth="1"/>
    <col min="7689" max="7689" width="11.28515625" style="460" customWidth="1"/>
    <col min="7690" max="7690" width="12" style="460" customWidth="1"/>
    <col min="7691" max="7921" width="9.140625" style="460"/>
    <col min="7922" max="7922" width="4.140625" style="460" customWidth="1"/>
    <col min="7923" max="7923" width="30.7109375" style="460" customWidth="1"/>
    <col min="7924" max="7924" width="17.5703125" style="460" bestFit="1" customWidth="1"/>
    <col min="7925" max="7925" width="5.42578125" style="460" bestFit="1" customWidth="1"/>
    <col min="7926" max="7927" width="13.140625" style="460" customWidth="1"/>
    <col min="7928" max="7928" width="24.140625" style="460" customWidth="1"/>
    <col min="7929" max="7929" width="10.28515625" style="460" customWidth="1"/>
    <col min="7930" max="7930" width="15" style="460" bestFit="1" customWidth="1"/>
    <col min="7931" max="7931" width="10.28515625" style="460" customWidth="1"/>
    <col min="7932" max="7932" width="8.5703125" style="460" customWidth="1"/>
    <col min="7933" max="7934" width="6.28515625" style="460" customWidth="1"/>
    <col min="7935" max="7935" width="10.28515625" style="460" customWidth="1"/>
    <col min="7936" max="7936" width="9.140625" style="460" customWidth="1"/>
    <col min="7937" max="7941" width="14.28515625" style="460" customWidth="1"/>
    <col min="7942" max="7942" width="9.140625" style="460" customWidth="1"/>
    <col min="7943" max="7943" width="10.28515625" style="460" customWidth="1"/>
    <col min="7944" max="7944" width="13.7109375" style="460" customWidth="1"/>
    <col min="7945" max="7945" width="11.28515625" style="460" customWidth="1"/>
    <col min="7946" max="7946" width="12" style="460" customWidth="1"/>
    <col min="7947" max="8177" width="9.140625" style="460"/>
    <col min="8178" max="8178" width="4.140625" style="460" customWidth="1"/>
    <col min="8179" max="8179" width="30.7109375" style="460" customWidth="1"/>
    <col min="8180" max="8180" width="17.5703125" style="460" bestFit="1" customWidth="1"/>
    <col min="8181" max="8181" width="5.42578125" style="460" bestFit="1" customWidth="1"/>
    <col min="8182" max="8183" width="13.140625" style="460" customWidth="1"/>
    <col min="8184" max="8184" width="24.140625" style="460" customWidth="1"/>
    <col min="8185" max="8185" width="10.28515625" style="460" customWidth="1"/>
    <col min="8186" max="8186" width="15" style="460" bestFit="1" customWidth="1"/>
    <col min="8187" max="8187" width="10.28515625" style="460" customWidth="1"/>
    <col min="8188" max="8188" width="8.5703125" style="460" customWidth="1"/>
    <col min="8189" max="8190" width="6.28515625" style="460" customWidth="1"/>
    <col min="8191" max="8191" width="10.28515625" style="460" customWidth="1"/>
    <col min="8192" max="8192" width="9.140625" style="460" customWidth="1"/>
    <col min="8193" max="8197" width="14.28515625" style="460" customWidth="1"/>
    <col min="8198" max="8198" width="9.140625" style="460" customWidth="1"/>
    <col min="8199" max="8199" width="10.28515625" style="460" customWidth="1"/>
    <col min="8200" max="8200" width="13.7109375" style="460" customWidth="1"/>
    <col min="8201" max="8201" width="11.28515625" style="460" customWidth="1"/>
    <col min="8202" max="8202" width="12" style="460" customWidth="1"/>
    <col min="8203" max="8433" width="9.140625" style="460"/>
    <col min="8434" max="8434" width="4.140625" style="460" customWidth="1"/>
    <col min="8435" max="8435" width="30.7109375" style="460" customWidth="1"/>
    <col min="8436" max="8436" width="17.5703125" style="460" bestFit="1" customWidth="1"/>
    <col min="8437" max="8437" width="5.42578125" style="460" bestFit="1" customWidth="1"/>
    <col min="8438" max="8439" width="13.140625" style="460" customWidth="1"/>
    <col min="8440" max="8440" width="24.140625" style="460" customWidth="1"/>
    <col min="8441" max="8441" width="10.28515625" style="460" customWidth="1"/>
    <col min="8442" max="8442" width="15" style="460" bestFit="1" customWidth="1"/>
    <col min="8443" max="8443" width="10.28515625" style="460" customWidth="1"/>
    <col min="8444" max="8444" width="8.5703125" style="460" customWidth="1"/>
    <col min="8445" max="8446" width="6.28515625" style="460" customWidth="1"/>
    <col min="8447" max="8447" width="10.28515625" style="460" customWidth="1"/>
    <col min="8448" max="8448" width="9.140625" style="460" customWidth="1"/>
    <col min="8449" max="8453" width="14.28515625" style="460" customWidth="1"/>
    <col min="8454" max="8454" width="9.140625" style="460" customWidth="1"/>
    <col min="8455" max="8455" width="10.28515625" style="460" customWidth="1"/>
    <col min="8456" max="8456" width="13.7109375" style="460" customWidth="1"/>
    <col min="8457" max="8457" width="11.28515625" style="460" customWidth="1"/>
    <col min="8458" max="8458" width="12" style="460" customWidth="1"/>
    <col min="8459" max="8689" width="9.140625" style="460"/>
    <col min="8690" max="8690" width="4.140625" style="460" customWidth="1"/>
    <col min="8691" max="8691" width="30.7109375" style="460" customWidth="1"/>
    <col min="8692" max="8692" width="17.5703125" style="460" bestFit="1" customWidth="1"/>
    <col min="8693" max="8693" width="5.42578125" style="460" bestFit="1" customWidth="1"/>
    <col min="8694" max="8695" width="13.140625" style="460" customWidth="1"/>
    <col min="8696" max="8696" width="24.140625" style="460" customWidth="1"/>
    <col min="8697" max="8697" width="10.28515625" style="460" customWidth="1"/>
    <col min="8698" max="8698" width="15" style="460" bestFit="1" customWidth="1"/>
    <col min="8699" max="8699" width="10.28515625" style="460" customWidth="1"/>
    <col min="8700" max="8700" width="8.5703125" style="460" customWidth="1"/>
    <col min="8701" max="8702" width="6.28515625" style="460" customWidth="1"/>
    <col min="8703" max="8703" width="10.28515625" style="460" customWidth="1"/>
    <col min="8704" max="8704" width="9.140625" style="460" customWidth="1"/>
    <col min="8705" max="8709" width="14.28515625" style="460" customWidth="1"/>
    <col min="8710" max="8710" width="9.140625" style="460" customWidth="1"/>
    <col min="8711" max="8711" width="10.28515625" style="460" customWidth="1"/>
    <col min="8712" max="8712" width="13.7109375" style="460" customWidth="1"/>
    <col min="8713" max="8713" width="11.28515625" style="460" customWidth="1"/>
    <col min="8714" max="8714" width="12" style="460" customWidth="1"/>
    <col min="8715" max="8945" width="9.140625" style="460"/>
    <col min="8946" max="8946" width="4.140625" style="460" customWidth="1"/>
    <col min="8947" max="8947" width="30.7109375" style="460" customWidth="1"/>
    <col min="8948" max="8948" width="17.5703125" style="460" bestFit="1" customWidth="1"/>
    <col min="8949" max="8949" width="5.42578125" style="460" bestFit="1" customWidth="1"/>
    <col min="8950" max="8951" width="13.140625" style="460" customWidth="1"/>
    <col min="8952" max="8952" width="24.140625" style="460" customWidth="1"/>
    <col min="8953" max="8953" width="10.28515625" style="460" customWidth="1"/>
    <col min="8954" max="8954" width="15" style="460" bestFit="1" customWidth="1"/>
    <col min="8955" max="8955" width="10.28515625" style="460" customWidth="1"/>
    <col min="8956" max="8956" width="8.5703125" style="460" customWidth="1"/>
    <col min="8957" max="8958" width="6.28515625" style="460" customWidth="1"/>
    <col min="8959" max="8959" width="10.28515625" style="460" customWidth="1"/>
    <col min="8960" max="8960" width="9.140625" style="460" customWidth="1"/>
    <col min="8961" max="8965" width="14.28515625" style="460" customWidth="1"/>
    <col min="8966" max="8966" width="9.140625" style="460" customWidth="1"/>
    <col min="8967" max="8967" width="10.28515625" style="460" customWidth="1"/>
    <col min="8968" max="8968" width="13.7109375" style="460" customWidth="1"/>
    <col min="8969" max="8969" width="11.28515625" style="460" customWidth="1"/>
    <col min="8970" max="8970" width="12" style="460" customWidth="1"/>
    <col min="8971" max="9201" width="9.140625" style="460"/>
    <col min="9202" max="9202" width="4.140625" style="460" customWidth="1"/>
    <col min="9203" max="9203" width="30.7109375" style="460" customWidth="1"/>
    <col min="9204" max="9204" width="17.5703125" style="460" bestFit="1" customWidth="1"/>
    <col min="9205" max="9205" width="5.42578125" style="460" bestFit="1" customWidth="1"/>
    <col min="9206" max="9207" width="13.140625" style="460" customWidth="1"/>
    <col min="9208" max="9208" width="24.140625" style="460" customWidth="1"/>
    <col min="9209" max="9209" width="10.28515625" style="460" customWidth="1"/>
    <col min="9210" max="9210" width="15" style="460" bestFit="1" customWidth="1"/>
    <col min="9211" max="9211" width="10.28515625" style="460" customWidth="1"/>
    <col min="9212" max="9212" width="8.5703125" style="460" customWidth="1"/>
    <col min="9213" max="9214" width="6.28515625" style="460" customWidth="1"/>
    <col min="9215" max="9215" width="10.28515625" style="460" customWidth="1"/>
    <col min="9216" max="9216" width="9.140625" style="460" customWidth="1"/>
    <col min="9217" max="9221" width="14.28515625" style="460" customWidth="1"/>
    <col min="9222" max="9222" width="9.140625" style="460" customWidth="1"/>
    <col min="9223" max="9223" width="10.28515625" style="460" customWidth="1"/>
    <col min="9224" max="9224" width="13.7109375" style="460" customWidth="1"/>
    <col min="9225" max="9225" width="11.28515625" style="460" customWidth="1"/>
    <col min="9226" max="9226" width="12" style="460" customWidth="1"/>
    <col min="9227" max="9457" width="9.140625" style="460"/>
    <col min="9458" max="9458" width="4.140625" style="460" customWidth="1"/>
    <col min="9459" max="9459" width="30.7109375" style="460" customWidth="1"/>
    <col min="9460" max="9460" width="17.5703125" style="460" bestFit="1" customWidth="1"/>
    <col min="9461" max="9461" width="5.42578125" style="460" bestFit="1" customWidth="1"/>
    <col min="9462" max="9463" width="13.140625" style="460" customWidth="1"/>
    <col min="9464" max="9464" width="24.140625" style="460" customWidth="1"/>
    <col min="9465" max="9465" width="10.28515625" style="460" customWidth="1"/>
    <col min="9466" max="9466" width="15" style="460" bestFit="1" customWidth="1"/>
    <col min="9467" max="9467" width="10.28515625" style="460" customWidth="1"/>
    <col min="9468" max="9468" width="8.5703125" style="460" customWidth="1"/>
    <col min="9469" max="9470" width="6.28515625" style="460" customWidth="1"/>
    <col min="9471" max="9471" width="10.28515625" style="460" customWidth="1"/>
    <col min="9472" max="9472" width="9.140625" style="460" customWidth="1"/>
    <col min="9473" max="9477" width="14.28515625" style="460" customWidth="1"/>
    <col min="9478" max="9478" width="9.140625" style="460" customWidth="1"/>
    <col min="9479" max="9479" width="10.28515625" style="460" customWidth="1"/>
    <col min="9480" max="9480" width="13.7109375" style="460" customWidth="1"/>
    <col min="9481" max="9481" width="11.28515625" style="460" customWidth="1"/>
    <col min="9482" max="9482" width="12" style="460" customWidth="1"/>
    <col min="9483" max="9713" width="9.140625" style="460"/>
    <col min="9714" max="9714" width="4.140625" style="460" customWidth="1"/>
    <col min="9715" max="9715" width="30.7109375" style="460" customWidth="1"/>
    <col min="9716" max="9716" width="17.5703125" style="460" bestFit="1" customWidth="1"/>
    <col min="9717" max="9717" width="5.42578125" style="460" bestFit="1" customWidth="1"/>
    <col min="9718" max="9719" width="13.140625" style="460" customWidth="1"/>
    <col min="9720" max="9720" width="24.140625" style="460" customWidth="1"/>
    <col min="9721" max="9721" width="10.28515625" style="460" customWidth="1"/>
    <col min="9722" max="9722" width="15" style="460" bestFit="1" customWidth="1"/>
    <col min="9723" max="9723" width="10.28515625" style="460" customWidth="1"/>
    <col min="9724" max="9724" width="8.5703125" style="460" customWidth="1"/>
    <col min="9725" max="9726" width="6.28515625" style="460" customWidth="1"/>
    <col min="9727" max="9727" width="10.28515625" style="460" customWidth="1"/>
    <col min="9728" max="9728" width="9.140625" style="460" customWidth="1"/>
    <col min="9729" max="9733" width="14.28515625" style="460" customWidth="1"/>
    <col min="9734" max="9734" width="9.140625" style="460" customWidth="1"/>
    <col min="9735" max="9735" width="10.28515625" style="460" customWidth="1"/>
    <col min="9736" max="9736" width="13.7109375" style="460" customWidth="1"/>
    <col min="9737" max="9737" width="11.28515625" style="460" customWidth="1"/>
    <col min="9738" max="9738" width="12" style="460" customWidth="1"/>
    <col min="9739" max="9969" width="9.140625" style="460"/>
    <col min="9970" max="9970" width="4.140625" style="460" customWidth="1"/>
    <col min="9971" max="9971" width="30.7109375" style="460" customWidth="1"/>
    <col min="9972" max="9972" width="17.5703125" style="460" bestFit="1" customWidth="1"/>
    <col min="9973" max="9973" width="5.42578125" style="460" bestFit="1" customWidth="1"/>
    <col min="9974" max="9975" width="13.140625" style="460" customWidth="1"/>
    <col min="9976" max="9976" width="24.140625" style="460" customWidth="1"/>
    <col min="9977" max="9977" width="10.28515625" style="460" customWidth="1"/>
    <col min="9978" max="9978" width="15" style="460" bestFit="1" customWidth="1"/>
    <col min="9979" max="9979" width="10.28515625" style="460" customWidth="1"/>
    <col min="9980" max="9980" width="8.5703125" style="460" customWidth="1"/>
    <col min="9981" max="9982" width="6.28515625" style="460" customWidth="1"/>
    <col min="9983" max="9983" width="10.28515625" style="460" customWidth="1"/>
    <col min="9984" max="9984" width="9.140625" style="460" customWidth="1"/>
    <col min="9985" max="9989" width="14.28515625" style="460" customWidth="1"/>
    <col min="9990" max="9990" width="9.140625" style="460" customWidth="1"/>
    <col min="9991" max="9991" width="10.28515625" style="460" customWidth="1"/>
    <col min="9992" max="9992" width="13.7109375" style="460" customWidth="1"/>
    <col min="9993" max="9993" width="11.28515625" style="460" customWidth="1"/>
    <col min="9994" max="9994" width="12" style="460" customWidth="1"/>
    <col min="9995" max="10225" width="9.140625" style="460"/>
    <col min="10226" max="10226" width="4.140625" style="460" customWidth="1"/>
    <col min="10227" max="10227" width="30.7109375" style="460" customWidth="1"/>
    <col min="10228" max="10228" width="17.5703125" style="460" bestFit="1" customWidth="1"/>
    <col min="10229" max="10229" width="5.42578125" style="460" bestFit="1" customWidth="1"/>
    <col min="10230" max="10231" width="13.140625" style="460" customWidth="1"/>
    <col min="10232" max="10232" width="24.140625" style="460" customWidth="1"/>
    <col min="10233" max="10233" width="10.28515625" style="460" customWidth="1"/>
    <col min="10234" max="10234" width="15" style="460" bestFit="1" customWidth="1"/>
    <col min="10235" max="10235" width="10.28515625" style="460" customWidth="1"/>
    <col min="10236" max="10236" width="8.5703125" style="460" customWidth="1"/>
    <col min="10237" max="10238" width="6.28515625" style="460" customWidth="1"/>
    <col min="10239" max="10239" width="10.28515625" style="460" customWidth="1"/>
    <col min="10240" max="10240" width="9.140625" style="460" customWidth="1"/>
    <col min="10241" max="10245" width="14.28515625" style="460" customWidth="1"/>
    <col min="10246" max="10246" width="9.140625" style="460" customWidth="1"/>
    <col min="10247" max="10247" width="10.28515625" style="460" customWidth="1"/>
    <col min="10248" max="10248" width="13.7109375" style="460" customWidth="1"/>
    <col min="10249" max="10249" width="11.28515625" style="460" customWidth="1"/>
    <col min="10250" max="10250" width="12" style="460" customWidth="1"/>
    <col min="10251" max="10481" width="9.140625" style="460"/>
    <col min="10482" max="10482" width="4.140625" style="460" customWidth="1"/>
    <col min="10483" max="10483" width="30.7109375" style="460" customWidth="1"/>
    <col min="10484" max="10484" width="17.5703125" style="460" bestFit="1" customWidth="1"/>
    <col min="10485" max="10485" width="5.42578125" style="460" bestFit="1" customWidth="1"/>
    <col min="10486" max="10487" width="13.140625" style="460" customWidth="1"/>
    <col min="10488" max="10488" width="24.140625" style="460" customWidth="1"/>
    <col min="10489" max="10489" width="10.28515625" style="460" customWidth="1"/>
    <col min="10490" max="10490" width="15" style="460" bestFit="1" customWidth="1"/>
    <col min="10491" max="10491" width="10.28515625" style="460" customWidth="1"/>
    <col min="10492" max="10492" width="8.5703125" style="460" customWidth="1"/>
    <col min="10493" max="10494" width="6.28515625" style="460" customWidth="1"/>
    <col min="10495" max="10495" width="10.28515625" style="460" customWidth="1"/>
    <col min="10496" max="10496" width="9.140625" style="460" customWidth="1"/>
    <col min="10497" max="10501" width="14.28515625" style="460" customWidth="1"/>
    <col min="10502" max="10502" width="9.140625" style="460" customWidth="1"/>
    <col min="10503" max="10503" width="10.28515625" style="460" customWidth="1"/>
    <col min="10504" max="10504" width="13.7109375" style="460" customWidth="1"/>
    <col min="10505" max="10505" width="11.28515625" style="460" customWidth="1"/>
    <col min="10506" max="10506" width="12" style="460" customWidth="1"/>
    <col min="10507" max="10737" width="9.140625" style="460"/>
    <col min="10738" max="10738" width="4.140625" style="460" customWidth="1"/>
    <col min="10739" max="10739" width="30.7109375" style="460" customWidth="1"/>
    <col min="10740" max="10740" width="17.5703125" style="460" bestFit="1" customWidth="1"/>
    <col min="10741" max="10741" width="5.42578125" style="460" bestFit="1" customWidth="1"/>
    <col min="10742" max="10743" width="13.140625" style="460" customWidth="1"/>
    <col min="10744" max="10744" width="24.140625" style="460" customWidth="1"/>
    <col min="10745" max="10745" width="10.28515625" style="460" customWidth="1"/>
    <col min="10746" max="10746" width="15" style="460" bestFit="1" customWidth="1"/>
    <col min="10747" max="10747" width="10.28515625" style="460" customWidth="1"/>
    <col min="10748" max="10748" width="8.5703125" style="460" customWidth="1"/>
    <col min="10749" max="10750" width="6.28515625" style="460" customWidth="1"/>
    <col min="10751" max="10751" width="10.28515625" style="460" customWidth="1"/>
    <col min="10752" max="10752" width="9.140625" style="460" customWidth="1"/>
    <col min="10753" max="10757" width="14.28515625" style="460" customWidth="1"/>
    <col min="10758" max="10758" width="9.140625" style="460" customWidth="1"/>
    <col min="10759" max="10759" width="10.28515625" style="460" customWidth="1"/>
    <col min="10760" max="10760" width="13.7109375" style="460" customWidth="1"/>
    <col min="10761" max="10761" width="11.28515625" style="460" customWidth="1"/>
    <col min="10762" max="10762" width="12" style="460" customWidth="1"/>
    <col min="10763" max="10993" width="9.140625" style="460"/>
    <col min="10994" max="10994" width="4.140625" style="460" customWidth="1"/>
    <col min="10995" max="10995" width="30.7109375" style="460" customWidth="1"/>
    <col min="10996" max="10996" width="17.5703125" style="460" bestFit="1" customWidth="1"/>
    <col min="10997" max="10997" width="5.42578125" style="460" bestFit="1" customWidth="1"/>
    <col min="10998" max="10999" width="13.140625" style="460" customWidth="1"/>
    <col min="11000" max="11000" width="24.140625" style="460" customWidth="1"/>
    <col min="11001" max="11001" width="10.28515625" style="460" customWidth="1"/>
    <col min="11002" max="11002" width="15" style="460" bestFit="1" customWidth="1"/>
    <col min="11003" max="11003" width="10.28515625" style="460" customWidth="1"/>
    <col min="11004" max="11004" width="8.5703125" style="460" customWidth="1"/>
    <col min="11005" max="11006" width="6.28515625" style="460" customWidth="1"/>
    <col min="11007" max="11007" width="10.28515625" style="460" customWidth="1"/>
    <col min="11008" max="11008" width="9.140625" style="460" customWidth="1"/>
    <col min="11009" max="11013" width="14.28515625" style="460" customWidth="1"/>
    <col min="11014" max="11014" width="9.140625" style="460" customWidth="1"/>
    <col min="11015" max="11015" width="10.28515625" style="460" customWidth="1"/>
    <col min="11016" max="11016" width="13.7109375" style="460" customWidth="1"/>
    <col min="11017" max="11017" width="11.28515625" style="460" customWidth="1"/>
    <col min="11018" max="11018" width="12" style="460" customWidth="1"/>
    <col min="11019" max="11249" width="9.140625" style="460"/>
    <col min="11250" max="11250" width="4.140625" style="460" customWidth="1"/>
    <col min="11251" max="11251" width="30.7109375" style="460" customWidth="1"/>
    <col min="11252" max="11252" width="17.5703125" style="460" bestFit="1" customWidth="1"/>
    <col min="11253" max="11253" width="5.42578125" style="460" bestFit="1" customWidth="1"/>
    <col min="11254" max="11255" width="13.140625" style="460" customWidth="1"/>
    <col min="11256" max="11256" width="24.140625" style="460" customWidth="1"/>
    <col min="11257" max="11257" width="10.28515625" style="460" customWidth="1"/>
    <col min="11258" max="11258" width="15" style="460" bestFit="1" customWidth="1"/>
    <col min="11259" max="11259" width="10.28515625" style="460" customWidth="1"/>
    <col min="11260" max="11260" width="8.5703125" style="460" customWidth="1"/>
    <col min="11261" max="11262" width="6.28515625" style="460" customWidth="1"/>
    <col min="11263" max="11263" width="10.28515625" style="460" customWidth="1"/>
    <col min="11264" max="11264" width="9.140625" style="460" customWidth="1"/>
    <col min="11265" max="11269" width="14.28515625" style="460" customWidth="1"/>
    <col min="11270" max="11270" width="9.140625" style="460" customWidth="1"/>
    <col min="11271" max="11271" width="10.28515625" style="460" customWidth="1"/>
    <col min="11272" max="11272" width="13.7109375" style="460" customWidth="1"/>
    <col min="11273" max="11273" width="11.28515625" style="460" customWidth="1"/>
    <col min="11274" max="11274" width="12" style="460" customWidth="1"/>
    <col min="11275" max="11505" width="9.140625" style="460"/>
    <col min="11506" max="11506" width="4.140625" style="460" customWidth="1"/>
    <col min="11507" max="11507" width="30.7109375" style="460" customWidth="1"/>
    <col min="11508" max="11508" width="17.5703125" style="460" bestFit="1" customWidth="1"/>
    <col min="11509" max="11509" width="5.42578125" style="460" bestFit="1" customWidth="1"/>
    <col min="11510" max="11511" width="13.140625" style="460" customWidth="1"/>
    <col min="11512" max="11512" width="24.140625" style="460" customWidth="1"/>
    <col min="11513" max="11513" width="10.28515625" style="460" customWidth="1"/>
    <col min="11514" max="11514" width="15" style="460" bestFit="1" customWidth="1"/>
    <col min="11515" max="11515" width="10.28515625" style="460" customWidth="1"/>
    <col min="11516" max="11516" width="8.5703125" style="460" customWidth="1"/>
    <col min="11517" max="11518" width="6.28515625" style="460" customWidth="1"/>
    <col min="11519" max="11519" width="10.28515625" style="460" customWidth="1"/>
    <col min="11520" max="11520" width="9.140625" style="460" customWidth="1"/>
    <col min="11521" max="11525" width="14.28515625" style="460" customWidth="1"/>
    <col min="11526" max="11526" width="9.140625" style="460" customWidth="1"/>
    <col min="11527" max="11527" width="10.28515625" style="460" customWidth="1"/>
    <col min="11528" max="11528" width="13.7109375" style="460" customWidth="1"/>
    <col min="11529" max="11529" width="11.28515625" style="460" customWidth="1"/>
    <col min="11530" max="11530" width="12" style="460" customWidth="1"/>
    <col min="11531" max="11761" width="9.140625" style="460"/>
    <col min="11762" max="11762" width="4.140625" style="460" customWidth="1"/>
    <col min="11763" max="11763" width="30.7109375" style="460" customWidth="1"/>
    <col min="11764" max="11764" width="17.5703125" style="460" bestFit="1" customWidth="1"/>
    <col min="11765" max="11765" width="5.42578125" style="460" bestFit="1" customWidth="1"/>
    <col min="11766" max="11767" width="13.140625" style="460" customWidth="1"/>
    <col min="11768" max="11768" width="24.140625" style="460" customWidth="1"/>
    <col min="11769" max="11769" width="10.28515625" style="460" customWidth="1"/>
    <col min="11770" max="11770" width="15" style="460" bestFit="1" customWidth="1"/>
    <col min="11771" max="11771" width="10.28515625" style="460" customWidth="1"/>
    <col min="11772" max="11772" width="8.5703125" style="460" customWidth="1"/>
    <col min="11773" max="11774" width="6.28515625" style="460" customWidth="1"/>
    <col min="11775" max="11775" width="10.28515625" style="460" customWidth="1"/>
    <col min="11776" max="11776" width="9.140625" style="460" customWidth="1"/>
    <col min="11777" max="11781" width="14.28515625" style="460" customWidth="1"/>
    <col min="11782" max="11782" width="9.140625" style="460" customWidth="1"/>
    <col min="11783" max="11783" width="10.28515625" style="460" customWidth="1"/>
    <col min="11784" max="11784" width="13.7109375" style="460" customWidth="1"/>
    <col min="11785" max="11785" width="11.28515625" style="460" customWidth="1"/>
    <col min="11786" max="11786" width="12" style="460" customWidth="1"/>
    <col min="11787" max="12017" width="9.140625" style="460"/>
    <col min="12018" max="12018" width="4.140625" style="460" customWidth="1"/>
    <col min="12019" max="12019" width="30.7109375" style="460" customWidth="1"/>
    <col min="12020" max="12020" width="17.5703125" style="460" bestFit="1" customWidth="1"/>
    <col min="12021" max="12021" width="5.42578125" style="460" bestFit="1" customWidth="1"/>
    <col min="12022" max="12023" width="13.140625" style="460" customWidth="1"/>
    <col min="12024" max="12024" width="24.140625" style="460" customWidth="1"/>
    <col min="12025" max="12025" width="10.28515625" style="460" customWidth="1"/>
    <col min="12026" max="12026" width="15" style="460" bestFit="1" customWidth="1"/>
    <col min="12027" max="12027" width="10.28515625" style="460" customWidth="1"/>
    <col min="12028" max="12028" width="8.5703125" style="460" customWidth="1"/>
    <col min="12029" max="12030" width="6.28515625" style="460" customWidth="1"/>
    <col min="12031" max="12031" width="10.28515625" style="460" customWidth="1"/>
    <col min="12032" max="12032" width="9.140625" style="460" customWidth="1"/>
    <col min="12033" max="12037" width="14.28515625" style="460" customWidth="1"/>
    <col min="12038" max="12038" width="9.140625" style="460" customWidth="1"/>
    <col min="12039" max="12039" width="10.28515625" style="460" customWidth="1"/>
    <col min="12040" max="12040" width="13.7109375" style="460" customWidth="1"/>
    <col min="12041" max="12041" width="11.28515625" style="460" customWidth="1"/>
    <col min="12042" max="12042" width="12" style="460" customWidth="1"/>
    <col min="12043" max="12273" width="9.140625" style="460"/>
    <col min="12274" max="12274" width="4.140625" style="460" customWidth="1"/>
    <col min="12275" max="12275" width="30.7109375" style="460" customWidth="1"/>
    <col min="12276" max="12276" width="17.5703125" style="460" bestFit="1" customWidth="1"/>
    <col min="12277" max="12277" width="5.42578125" style="460" bestFit="1" customWidth="1"/>
    <col min="12278" max="12279" width="13.140625" style="460" customWidth="1"/>
    <col min="12280" max="12280" width="24.140625" style="460" customWidth="1"/>
    <col min="12281" max="12281" width="10.28515625" style="460" customWidth="1"/>
    <col min="12282" max="12282" width="15" style="460" bestFit="1" customWidth="1"/>
    <col min="12283" max="12283" width="10.28515625" style="460" customWidth="1"/>
    <col min="12284" max="12284" width="8.5703125" style="460" customWidth="1"/>
    <col min="12285" max="12286" width="6.28515625" style="460" customWidth="1"/>
    <col min="12287" max="12287" width="10.28515625" style="460" customWidth="1"/>
    <col min="12288" max="12288" width="9.140625" style="460" customWidth="1"/>
    <col min="12289" max="12293" width="14.28515625" style="460" customWidth="1"/>
    <col min="12294" max="12294" width="9.140625" style="460" customWidth="1"/>
    <col min="12295" max="12295" width="10.28515625" style="460" customWidth="1"/>
    <col min="12296" max="12296" width="13.7109375" style="460" customWidth="1"/>
    <col min="12297" max="12297" width="11.28515625" style="460" customWidth="1"/>
    <col min="12298" max="12298" width="12" style="460" customWidth="1"/>
    <col min="12299" max="12529" width="9.140625" style="460"/>
    <col min="12530" max="12530" width="4.140625" style="460" customWidth="1"/>
    <col min="12531" max="12531" width="30.7109375" style="460" customWidth="1"/>
    <col min="12532" max="12532" width="17.5703125" style="460" bestFit="1" customWidth="1"/>
    <col min="12533" max="12533" width="5.42578125" style="460" bestFit="1" customWidth="1"/>
    <col min="12534" max="12535" width="13.140625" style="460" customWidth="1"/>
    <col min="12536" max="12536" width="24.140625" style="460" customWidth="1"/>
    <col min="12537" max="12537" width="10.28515625" style="460" customWidth="1"/>
    <col min="12538" max="12538" width="15" style="460" bestFit="1" customWidth="1"/>
    <col min="12539" max="12539" width="10.28515625" style="460" customWidth="1"/>
    <col min="12540" max="12540" width="8.5703125" style="460" customWidth="1"/>
    <col min="12541" max="12542" width="6.28515625" style="460" customWidth="1"/>
    <col min="12543" max="12543" width="10.28515625" style="460" customWidth="1"/>
    <col min="12544" max="12544" width="9.140625" style="460" customWidth="1"/>
    <col min="12545" max="12549" width="14.28515625" style="460" customWidth="1"/>
    <col min="12550" max="12550" width="9.140625" style="460" customWidth="1"/>
    <col min="12551" max="12551" width="10.28515625" style="460" customWidth="1"/>
    <col min="12552" max="12552" width="13.7109375" style="460" customWidth="1"/>
    <col min="12553" max="12553" width="11.28515625" style="460" customWidth="1"/>
    <col min="12554" max="12554" width="12" style="460" customWidth="1"/>
    <col min="12555" max="12785" width="9.140625" style="460"/>
    <col min="12786" max="12786" width="4.140625" style="460" customWidth="1"/>
    <col min="12787" max="12787" width="30.7109375" style="460" customWidth="1"/>
    <col min="12788" max="12788" width="17.5703125" style="460" bestFit="1" customWidth="1"/>
    <col min="12789" max="12789" width="5.42578125" style="460" bestFit="1" customWidth="1"/>
    <col min="12790" max="12791" width="13.140625" style="460" customWidth="1"/>
    <col min="12792" max="12792" width="24.140625" style="460" customWidth="1"/>
    <col min="12793" max="12793" width="10.28515625" style="460" customWidth="1"/>
    <col min="12794" max="12794" width="15" style="460" bestFit="1" customWidth="1"/>
    <col min="12795" max="12795" width="10.28515625" style="460" customWidth="1"/>
    <col min="12796" max="12796" width="8.5703125" style="460" customWidth="1"/>
    <col min="12797" max="12798" width="6.28515625" style="460" customWidth="1"/>
    <col min="12799" max="12799" width="10.28515625" style="460" customWidth="1"/>
    <col min="12800" max="12800" width="9.140625" style="460" customWidth="1"/>
    <col min="12801" max="12805" width="14.28515625" style="460" customWidth="1"/>
    <col min="12806" max="12806" width="9.140625" style="460" customWidth="1"/>
    <col min="12807" max="12807" width="10.28515625" style="460" customWidth="1"/>
    <col min="12808" max="12808" width="13.7109375" style="460" customWidth="1"/>
    <col min="12809" max="12809" width="11.28515625" style="460" customWidth="1"/>
    <col min="12810" max="12810" width="12" style="460" customWidth="1"/>
    <col min="12811" max="13041" width="9.140625" style="460"/>
    <col min="13042" max="13042" width="4.140625" style="460" customWidth="1"/>
    <col min="13043" max="13043" width="30.7109375" style="460" customWidth="1"/>
    <col min="13044" max="13044" width="17.5703125" style="460" bestFit="1" customWidth="1"/>
    <col min="13045" max="13045" width="5.42578125" style="460" bestFit="1" customWidth="1"/>
    <col min="13046" max="13047" width="13.140625" style="460" customWidth="1"/>
    <col min="13048" max="13048" width="24.140625" style="460" customWidth="1"/>
    <col min="13049" max="13049" width="10.28515625" style="460" customWidth="1"/>
    <col min="13050" max="13050" width="15" style="460" bestFit="1" customWidth="1"/>
    <col min="13051" max="13051" width="10.28515625" style="460" customWidth="1"/>
    <col min="13052" max="13052" width="8.5703125" style="460" customWidth="1"/>
    <col min="13053" max="13054" width="6.28515625" style="460" customWidth="1"/>
    <col min="13055" max="13055" width="10.28515625" style="460" customWidth="1"/>
    <col min="13056" max="13056" width="9.140625" style="460" customWidth="1"/>
    <col min="13057" max="13061" width="14.28515625" style="460" customWidth="1"/>
    <col min="13062" max="13062" width="9.140625" style="460" customWidth="1"/>
    <col min="13063" max="13063" width="10.28515625" style="460" customWidth="1"/>
    <col min="13064" max="13064" width="13.7109375" style="460" customWidth="1"/>
    <col min="13065" max="13065" width="11.28515625" style="460" customWidth="1"/>
    <col min="13066" max="13066" width="12" style="460" customWidth="1"/>
    <col min="13067" max="13297" width="9.140625" style="460"/>
    <col min="13298" max="13298" width="4.140625" style="460" customWidth="1"/>
    <col min="13299" max="13299" width="30.7109375" style="460" customWidth="1"/>
    <col min="13300" max="13300" width="17.5703125" style="460" bestFit="1" customWidth="1"/>
    <col min="13301" max="13301" width="5.42578125" style="460" bestFit="1" customWidth="1"/>
    <col min="13302" max="13303" width="13.140625" style="460" customWidth="1"/>
    <col min="13304" max="13304" width="24.140625" style="460" customWidth="1"/>
    <col min="13305" max="13305" width="10.28515625" style="460" customWidth="1"/>
    <col min="13306" max="13306" width="15" style="460" bestFit="1" customWidth="1"/>
    <col min="13307" max="13307" width="10.28515625" style="460" customWidth="1"/>
    <col min="13308" max="13308" width="8.5703125" style="460" customWidth="1"/>
    <col min="13309" max="13310" width="6.28515625" style="460" customWidth="1"/>
    <col min="13311" max="13311" width="10.28515625" style="460" customWidth="1"/>
    <col min="13312" max="13312" width="9.140625" style="460" customWidth="1"/>
    <col min="13313" max="13317" width="14.28515625" style="460" customWidth="1"/>
    <col min="13318" max="13318" width="9.140625" style="460" customWidth="1"/>
    <col min="13319" max="13319" width="10.28515625" style="460" customWidth="1"/>
    <col min="13320" max="13320" width="13.7109375" style="460" customWidth="1"/>
    <col min="13321" max="13321" width="11.28515625" style="460" customWidth="1"/>
    <col min="13322" max="13322" width="12" style="460" customWidth="1"/>
    <col min="13323" max="13553" width="9.140625" style="460"/>
    <col min="13554" max="13554" width="4.140625" style="460" customWidth="1"/>
    <col min="13555" max="13555" width="30.7109375" style="460" customWidth="1"/>
    <col min="13556" max="13556" width="17.5703125" style="460" bestFit="1" customWidth="1"/>
    <col min="13557" max="13557" width="5.42578125" style="460" bestFit="1" customWidth="1"/>
    <col min="13558" max="13559" width="13.140625" style="460" customWidth="1"/>
    <col min="13560" max="13560" width="24.140625" style="460" customWidth="1"/>
    <col min="13561" max="13561" width="10.28515625" style="460" customWidth="1"/>
    <col min="13562" max="13562" width="15" style="460" bestFit="1" customWidth="1"/>
    <col min="13563" max="13563" width="10.28515625" style="460" customWidth="1"/>
    <col min="13564" max="13564" width="8.5703125" style="460" customWidth="1"/>
    <col min="13565" max="13566" width="6.28515625" style="460" customWidth="1"/>
    <col min="13567" max="13567" width="10.28515625" style="460" customWidth="1"/>
    <col min="13568" max="13568" width="9.140625" style="460" customWidth="1"/>
    <col min="13569" max="13573" width="14.28515625" style="460" customWidth="1"/>
    <col min="13574" max="13574" width="9.140625" style="460" customWidth="1"/>
    <col min="13575" max="13575" width="10.28515625" style="460" customWidth="1"/>
    <col min="13576" max="13576" width="13.7109375" style="460" customWidth="1"/>
    <col min="13577" max="13577" width="11.28515625" style="460" customWidth="1"/>
    <col min="13578" max="13578" width="12" style="460" customWidth="1"/>
    <col min="13579" max="13809" width="9.140625" style="460"/>
    <col min="13810" max="13810" width="4.140625" style="460" customWidth="1"/>
    <col min="13811" max="13811" width="30.7109375" style="460" customWidth="1"/>
    <col min="13812" max="13812" width="17.5703125" style="460" bestFit="1" customWidth="1"/>
    <col min="13813" max="13813" width="5.42578125" style="460" bestFit="1" customWidth="1"/>
    <col min="13814" max="13815" width="13.140625" style="460" customWidth="1"/>
    <col min="13816" max="13816" width="24.140625" style="460" customWidth="1"/>
    <col min="13817" max="13817" width="10.28515625" style="460" customWidth="1"/>
    <col min="13818" max="13818" width="15" style="460" bestFit="1" customWidth="1"/>
    <col min="13819" max="13819" width="10.28515625" style="460" customWidth="1"/>
    <col min="13820" max="13820" width="8.5703125" style="460" customWidth="1"/>
    <col min="13821" max="13822" width="6.28515625" style="460" customWidth="1"/>
    <col min="13823" max="13823" width="10.28515625" style="460" customWidth="1"/>
    <col min="13824" max="13824" width="9.140625" style="460" customWidth="1"/>
    <col min="13825" max="13829" width="14.28515625" style="460" customWidth="1"/>
    <col min="13830" max="13830" width="9.140625" style="460" customWidth="1"/>
    <col min="13831" max="13831" width="10.28515625" style="460" customWidth="1"/>
    <col min="13832" max="13832" width="13.7109375" style="460" customWidth="1"/>
    <col min="13833" max="13833" width="11.28515625" style="460" customWidth="1"/>
    <col min="13834" max="13834" width="12" style="460" customWidth="1"/>
    <col min="13835" max="14065" width="9.140625" style="460"/>
    <col min="14066" max="14066" width="4.140625" style="460" customWidth="1"/>
    <col min="14067" max="14067" width="30.7109375" style="460" customWidth="1"/>
    <col min="14068" max="14068" width="17.5703125" style="460" bestFit="1" customWidth="1"/>
    <col min="14069" max="14069" width="5.42578125" style="460" bestFit="1" customWidth="1"/>
    <col min="14070" max="14071" width="13.140625" style="460" customWidth="1"/>
    <col min="14072" max="14072" width="24.140625" style="460" customWidth="1"/>
    <col min="14073" max="14073" width="10.28515625" style="460" customWidth="1"/>
    <col min="14074" max="14074" width="15" style="460" bestFit="1" customWidth="1"/>
    <col min="14075" max="14075" width="10.28515625" style="460" customWidth="1"/>
    <col min="14076" max="14076" width="8.5703125" style="460" customWidth="1"/>
    <col min="14077" max="14078" width="6.28515625" style="460" customWidth="1"/>
    <col min="14079" max="14079" width="10.28515625" style="460" customWidth="1"/>
    <col min="14080" max="14080" width="9.140625" style="460" customWidth="1"/>
    <col min="14081" max="14085" width="14.28515625" style="460" customWidth="1"/>
    <col min="14086" max="14086" width="9.140625" style="460" customWidth="1"/>
    <col min="14087" max="14087" width="10.28515625" style="460" customWidth="1"/>
    <col min="14088" max="14088" width="13.7109375" style="460" customWidth="1"/>
    <col min="14089" max="14089" width="11.28515625" style="460" customWidth="1"/>
    <col min="14090" max="14090" width="12" style="460" customWidth="1"/>
    <col min="14091" max="14321" width="9.140625" style="460"/>
    <col min="14322" max="14322" width="4.140625" style="460" customWidth="1"/>
    <col min="14323" max="14323" width="30.7109375" style="460" customWidth="1"/>
    <col min="14324" max="14324" width="17.5703125" style="460" bestFit="1" customWidth="1"/>
    <col min="14325" max="14325" width="5.42578125" style="460" bestFit="1" customWidth="1"/>
    <col min="14326" max="14327" width="13.140625" style="460" customWidth="1"/>
    <col min="14328" max="14328" width="24.140625" style="460" customWidth="1"/>
    <col min="14329" max="14329" width="10.28515625" style="460" customWidth="1"/>
    <col min="14330" max="14330" width="15" style="460" bestFit="1" customWidth="1"/>
    <col min="14331" max="14331" width="10.28515625" style="460" customWidth="1"/>
    <col min="14332" max="14332" width="8.5703125" style="460" customWidth="1"/>
    <col min="14333" max="14334" width="6.28515625" style="460" customWidth="1"/>
    <col min="14335" max="14335" width="10.28515625" style="460" customWidth="1"/>
    <col min="14336" max="14336" width="9.140625" style="460" customWidth="1"/>
    <col min="14337" max="14341" width="14.28515625" style="460" customWidth="1"/>
    <col min="14342" max="14342" width="9.140625" style="460" customWidth="1"/>
    <col min="14343" max="14343" width="10.28515625" style="460" customWidth="1"/>
    <col min="14344" max="14344" width="13.7109375" style="460" customWidth="1"/>
    <col min="14345" max="14345" width="11.28515625" style="460" customWidth="1"/>
    <col min="14346" max="14346" width="12" style="460" customWidth="1"/>
    <col min="14347" max="14577" width="9.140625" style="460"/>
    <col min="14578" max="14578" width="4.140625" style="460" customWidth="1"/>
    <col min="14579" max="14579" width="30.7109375" style="460" customWidth="1"/>
    <col min="14580" max="14580" width="17.5703125" style="460" bestFit="1" customWidth="1"/>
    <col min="14581" max="14581" width="5.42578125" style="460" bestFit="1" customWidth="1"/>
    <col min="14582" max="14583" width="13.140625" style="460" customWidth="1"/>
    <col min="14584" max="14584" width="24.140625" style="460" customWidth="1"/>
    <col min="14585" max="14585" width="10.28515625" style="460" customWidth="1"/>
    <col min="14586" max="14586" width="15" style="460" bestFit="1" customWidth="1"/>
    <col min="14587" max="14587" width="10.28515625" style="460" customWidth="1"/>
    <col min="14588" max="14588" width="8.5703125" style="460" customWidth="1"/>
    <col min="14589" max="14590" width="6.28515625" style="460" customWidth="1"/>
    <col min="14591" max="14591" width="10.28515625" style="460" customWidth="1"/>
    <col min="14592" max="14592" width="9.140625" style="460" customWidth="1"/>
    <col min="14593" max="14597" width="14.28515625" style="460" customWidth="1"/>
    <col min="14598" max="14598" width="9.140625" style="460" customWidth="1"/>
    <col min="14599" max="14599" width="10.28515625" style="460" customWidth="1"/>
    <col min="14600" max="14600" width="13.7109375" style="460" customWidth="1"/>
    <col min="14601" max="14601" width="11.28515625" style="460" customWidth="1"/>
    <col min="14602" max="14602" width="12" style="460" customWidth="1"/>
    <col min="14603" max="14833" width="9.140625" style="460"/>
    <col min="14834" max="14834" width="4.140625" style="460" customWidth="1"/>
    <col min="14835" max="14835" width="30.7109375" style="460" customWidth="1"/>
    <col min="14836" max="14836" width="17.5703125" style="460" bestFit="1" customWidth="1"/>
    <col min="14837" max="14837" width="5.42578125" style="460" bestFit="1" customWidth="1"/>
    <col min="14838" max="14839" width="13.140625" style="460" customWidth="1"/>
    <col min="14840" max="14840" width="24.140625" style="460" customWidth="1"/>
    <col min="14841" max="14841" width="10.28515625" style="460" customWidth="1"/>
    <col min="14842" max="14842" width="15" style="460" bestFit="1" customWidth="1"/>
    <col min="14843" max="14843" width="10.28515625" style="460" customWidth="1"/>
    <col min="14844" max="14844" width="8.5703125" style="460" customWidth="1"/>
    <col min="14845" max="14846" width="6.28515625" style="460" customWidth="1"/>
    <col min="14847" max="14847" width="10.28515625" style="460" customWidth="1"/>
    <col min="14848" max="14848" width="9.140625" style="460" customWidth="1"/>
    <col min="14849" max="14853" width="14.28515625" style="460" customWidth="1"/>
    <col min="14854" max="14854" width="9.140625" style="460" customWidth="1"/>
    <col min="14855" max="14855" width="10.28515625" style="460" customWidth="1"/>
    <col min="14856" max="14856" width="13.7109375" style="460" customWidth="1"/>
    <col min="14857" max="14857" width="11.28515625" style="460" customWidth="1"/>
    <col min="14858" max="14858" width="12" style="460" customWidth="1"/>
    <col min="14859" max="15089" width="9.140625" style="460"/>
    <col min="15090" max="15090" width="4.140625" style="460" customWidth="1"/>
    <col min="15091" max="15091" width="30.7109375" style="460" customWidth="1"/>
    <col min="15092" max="15092" width="17.5703125" style="460" bestFit="1" customWidth="1"/>
    <col min="15093" max="15093" width="5.42578125" style="460" bestFit="1" customWidth="1"/>
    <col min="15094" max="15095" width="13.140625" style="460" customWidth="1"/>
    <col min="15096" max="15096" width="24.140625" style="460" customWidth="1"/>
    <col min="15097" max="15097" width="10.28515625" style="460" customWidth="1"/>
    <col min="15098" max="15098" width="15" style="460" bestFit="1" customWidth="1"/>
    <col min="15099" max="15099" width="10.28515625" style="460" customWidth="1"/>
    <col min="15100" max="15100" width="8.5703125" style="460" customWidth="1"/>
    <col min="15101" max="15102" width="6.28515625" style="460" customWidth="1"/>
    <col min="15103" max="15103" width="10.28515625" style="460" customWidth="1"/>
    <col min="15104" max="15104" width="9.140625" style="460" customWidth="1"/>
    <col min="15105" max="15109" width="14.28515625" style="460" customWidth="1"/>
    <col min="15110" max="15110" width="9.140625" style="460" customWidth="1"/>
    <col min="15111" max="15111" width="10.28515625" style="460" customWidth="1"/>
    <col min="15112" max="15112" width="13.7109375" style="460" customWidth="1"/>
    <col min="15113" max="15113" width="11.28515625" style="460" customWidth="1"/>
    <col min="15114" max="15114" width="12" style="460" customWidth="1"/>
    <col min="15115" max="15345" width="9.140625" style="460"/>
    <col min="15346" max="15346" width="4.140625" style="460" customWidth="1"/>
    <col min="15347" max="15347" width="30.7109375" style="460" customWidth="1"/>
    <col min="15348" max="15348" width="17.5703125" style="460" bestFit="1" customWidth="1"/>
    <col min="15349" max="15349" width="5.42578125" style="460" bestFit="1" customWidth="1"/>
    <col min="15350" max="15351" width="13.140625" style="460" customWidth="1"/>
    <col min="15352" max="15352" width="24.140625" style="460" customWidth="1"/>
    <col min="15353" max="15353" width="10.28515625" style="460" customWidth="1"/>
    <col min="15354" max="15354" width="15" style="460" bestFit="1" customWidth="1"/>
    <col min="15355" max="15355" width="10.28515625" style="460" customWidth="1"/>
    <col min="15356" max="15356" width="8.5703125" style="460" customWidth="1"/>
    <col min="15357" max="15358" width="6.28515625" style="460" customWidth="1"/>
    <col min="15359" max="15359" width="10.28515625" style="460" customWidth="1"/>
    <col min="15360" max="15360" width="9.140625" style="460" customWidth="1"/>
    <col min="15361" max="15365" width="14.28515625" style="460" customWidth="1"/>
    <col min="15366" max="15366" width="9.140625" style="460" customWidth="1"/>
    <col min="15367" max="15367" width="10.28515625" style="460" customWidth="1"/>
    <col min="15368" max="15368" width="13.7109375" style="460" customWidth="1"/>
    <col min="15369" max="15369" width="11.28515625" style="460" customWidth="1"/>
    <col min="15370" max="15370" width="12" style="460" customWidth="1"/>
    <col min="15371" max="15601" width="9.140625" style="460"/>
    <col min="15602" max="15602" width="4.140625" style="460" customWidth="1"/>
    <col min="15603" max="15603" width="30.7109375" style="460" customWidth="1"/>
    <col min="15604" max="15604" width="17.5703125" style="460" bestFit="1" customWidth="1"/>
    <col min="15605" max="15605" width="5.42578125" style="460" bestFit="1" customWidth="1"/>
    <col min="15606" max="15607" width="13.140625" style="460" customWidth="1"/>
    <col min="15608" max="15608" width="24.140625" style="460" customWidth="1"/>
    <col min="15609" max="15609" width="10.28515625" style="460" customWidth="1"/>
    <col min="15610" max="15610" width="15" style="460" bestFit="1" customWidth="1"/>
    <col min="15611" max="15611" width="10.28515625" style="460" customWidth="1"/>
    <col min="15612" max="15612" width="8.5703125" style="460" customWidth="1"/>
    <col min="15613" max="15614" width="6.28515625" style="460" customWidth="1"/>
    <col min="15615" max="15615" width="10.28515625" style="460" customWidth="1"/>
    <col min="15616" max="15616" width="9.140625" style="460" customWidth="1"/>
    <col min="15617" max="15621" width="14.28515625" style="460" customWidth="1"/>
    <col min="15622" max="15622" width="9.140625" style="460" customWidth="1"/>
    <col min="15623" max="15623" width="10.28515625" style="460" customWidth="1"/>
    <col min="15624" max="15624" width="13.7109375" style="460" customWidth="1"/>
    <col min="15625" max="15625" width="11.28515625" style="460" customWidth="1"/>
    <col min="15626" max="15626" width="12" style="460" customWidth="1"/>
    <col min="15627" max="15857" width="9.140625" style="460"/>
    <col min="15858" max="15858" width="4.140625" style="460" customWidth="1"/>
    <col min="15859" max="15859" width="30.7109375" style="460" customWidth="1"/>
    <col min="15860" max="15860" width="17.5703125" style="460" bestFit="1" customWidth="1"/>
    <col min="15861" max="15861" width="5.42578125" style="460" bestFit="1" customWidth="1"/>
    <col min="15862" max="15863" width="13.140625" style="460" customWidth="1"/>
    <col min="15864" max="15864" width="24.140625" style="460" customWidth="1"/>
    <col min="15865" max="15865" width="10.28515625" style="460" customWidth="1"/>
    <col min="15866" max="15866" width="15" style="460" bestFit="1" customWidth="1"/>
    <col min="15867" max="15867" width="10.28515625" style="460" customWidth="1"/>
    <col min="15868" max="15868" width="8.5703125" style="460" customWidth="1"/>
    <col min="15869" max="15870" width="6.28515625" style="460" customWidth="1"/>
    <col min="15871" max="15871" width="10.28515625" style="460" customWidth="1"/>
    <col min="15872" max="15872" width="9.140625" style="460" customWidth="1"/>
    <col min="15873" max="15877" width="14.28515625" style="460" customWidth="1"/>
    <col min="15878" max="15878" width="9.140625" style="460" customWidth="1"/>
    <col min="15879" max="15879" width="10.28515625" style="460" customWidth="1"/>
    <col min="15880" max="15880" width="13.7109375" style="460" customWidth="1"/>
    <col min="15881" max="15881" width="11.28515625" style="460" customWidth="1"/>
    <col min="15882" max="15882" width="12" style="460" customWidth="1"/>
    <col min="15883" max="16113" width="9.140625" style="460"/>
    <col min="16114" max="16114" width="4.140625" style="460" customWidth="1"/>
    <col min="16115" max="16115" width="30.7109375" style="460" customWidth="1"/>
    <col min="16116" max="16116" width="17.5703125" style="460" bestFit="1" customWidth="1"/>
    <col min="16117" max="16117" width="5.42578125" style="460" bestFit="1" customWidth="1"/>
    <col min="16118" max="16119" width="13.140625" style="460" customWidth="1"/>
    <col min="16120" max="16120" width="24.140625" style="460" customWidth="1"/>
    <col min="16121" max="16121" width="10.28515625" style="460" customWidth="1"/>
    <col min="16122" max="16122" width="15" style="460" bestFit="1" customWidth="1"/>
    <col min="16123" max="16123" width="10.28515625" style="460" customWidth="1"/>
    <col min="16124" max="16124" width="8.5703125" style="460" customWidth="1"/>
    <col min="16125" max="16126" width="6.28515625" style="460" customWidth="1"/>
    <col min="16127" max="16127" width="10.28515625" style="460" customWidth="1"/>
    <col min="16128" max="16128" width="9.140625" style="460" customWidth="1"/>
    <col min="16129" max="16133" width="14.28515625" style="460" customWidth="1"/>
    <col min="16134" max="16134" width="9.140625" style="460" customWidth="1"/>
    <col min="16135" max="16135" width="10.28515625" style="460" customWidth="1"/>
    <col min="16136" max="16136" width="13.7109375" style="460" customWidth="1"/>
    <col min="16137" max="16137" width="11.28515625" style="460" customWidth="1"/>
    <col min="16138" max="16138" width="12" style="460" customWidth="1"/>
    <col min="16139" max="16384" width="9.140625" style="460"/>
  </cols>
  <sheetData>
    <row r="1" spans="1:17" ht="24" customHeight="1" x14ac:dyDescent="0.25">
      <c r="A1" s="870" t="s">
        <v>2945</v>
      </c>
      <c r="B1" s="870"/>
      <c r="C1" s="870"/>
      <c r="D1" s="870"/>
      <c r="E1" s="870"/>
      <c r="F1" s="870"/>
      <c r="G1" s="870"/>
      <c r="H1" s="870"/>
      <c r="I1" s="870"/>
      <c r="J1" s="870"/>
      <c r="K1" s="870"/>
      <c r="L1" s="870"/>
      <c r="M1" s="870"/>
      <c r="N1" s="871"/>
      <c r="O1" s="870"/>
      <c r="P1" s="870"/>
      <c r="Q1" s="870"/>
    </row>
    <row r="2" spans="1:17" ht="19.5" customHeight="1" x14ac:dyDescent="0.25">
      <c r="A2" s="862" t="s">
        <v>4059</v>
      </c>
      <c r="B2" s="862"/>
      <c r="C2" s="862"/>
      <c r="D2" s="862"/>
      <c r="E2" s="862"/>
      <c r="F2" s="862"/>
      <c r="G2" s="862"/>
      <c r="H2" s="862"/>
      <c r="I2" s="862"/>
      <c r="J2" s="862"/>
      <c r="K2" s="862"/>
      <c r="L2" s="862"/>
      <c r="M2" s="862"/>
      <c r="N2" s="862"/>
      <c r="O2" s="868"/>
      <c r="P2" s="868"/>
      <c r="Q2" s="868"/>
    </row>
    <row r="4" spans="1:17" s="677" customFormat="1" ht="45.75" customHeight="1" x14ac:dyDescent="0.25">
      <c r="A4" s="859" t="s">
        <v>6</v>
      </c>
      <c r="B4" s="864" t="s">
        <v>2839</v>
      </c>
      <c r="C4" s="859" t="s">
        <v>1410</v>
      </c>
      <c r="D4" s="859"/>
      <c r="E4" s="858" t="s">
        <v>1964</v>
      </c>
      <c r="F4" s="864" t="s">
        <v>2944</v>
      </c>
      <c r="G4" s="864" t="s">
        <v>2943</v>
      </c>
      <c r="H4" s="857" t="s">
        <v>2836</v>
      </c>
      <c r="I4" s="872" t="s">
        <v>1960</v>
      </c>
      <c r="J4" s="872"/>
      <c r="K4" s="872"/>
      <c r="L4" s="872"/>
      <c r="M4" s="859" t="s">
        <v>2835</v>
      </c>
      <c r="N4" s="857"/>
      <c r="O4" s="859" t="s">
        <v>1993</v>
      </c>
      <c r="P4" s="859"/>
      <c r="Q4" s="859" t="s">
        <v>7</v>
      </c>
    </row>
    <row r="5" spans="1:17" s="677" customFormat="1" ht="86.25" customHeight="1" x14ac:dyDescent="0.25">
      <c r="A5" s="859"/>
      <c r="B5" s="865"/>
      <c r="C5" s="859"/>
      <c r="D5" s="859"/>
      <c r="E5" s="858"/>
      <c r="F5" s="865"/>
      <c r="G5" s="865"/>
      <c r="H5" s="857"/>
      <c r="I5" s="776" t="s">
        <v>1958</v>
      </c>
      <c r="J5" s="776" t="s">
        <v>1957</v>
      </c>
      <c r="K5" s="776" t="s">
        <v>1956</v>
      </c>
      <c r="L5" s="776" t="s">
        <v>1955</v>
      </c>
      <c r="M5" s="772" t="s">
        <v>2942</v>
      </c>
      <c r="N5" s="773" t="s">
        <v>1953</v>
      </c>
      <c r="O5" s="770" t="s">
        <v>1992</v>
      </c>
      <c r="P5" s="773" t="s">
        <v>1953</v>
      </c>
      <c r="Q5" s="859"/>
    </row>
    <row r="6" spans="1:17" s="676" customFormat="1" ht="33" customHeight="1" x14ac:dyDescent="0.25">
      <c r="A6" s="620">
        <f>SUM(A57,A35,A33,A31,A27,A24,A22,A15,A13,A9)</f>
        <v>39</v>
      </c>
      <c r="B6" s="674" t="s">
        <v>285</v>
      </c>
      <c r="C6" s="620"/>
      <c r="D6" s="620"/>
      <c r="E6" s="621">
        <f>+SUM(E7,E10,E12,E14,E16,,E23,E25,E28,E32,E34,E36)</f>
        <v>3043432.65</v>
      </c>
      <c r="F6" s="622"/>
      <c r="G6" s="621"/>
      <c r="H6" s="691"/>
      <c r="I6" s="675">
        <f>+SUM(I7,I10,I12,I14,I16,,I23,I25,I28,I32,I34,I36)</f>
        <v>2526</v>
      </c>
      <c r="J6" s="675">
        <f>+SUM(J7,J10,J12,J14,J16,,J23,J25,J28,J32,J34,J36)</f>
        <v>0</v>
      </c>
      <c r="K6" s="675">
        <f>+SUM(K7,K10,K12,K14,K16,,K23,K25,K28,K32,K34,K36)</f>
        <v>0</v>
      </c>
      <c r="L6" s="692">
        <f>+SUM(L7,L10,L12,L14,L16,,L23,L25,L28,L32,L34,L36)</f>
        <v>3040906.65</v>
      </c>
      <c r="M6" s="623"/>
      <c r="N6" s="693"/>
      <c r="O6" s="625"/>
      <c r="P6" s="626"/>
      <c r="Q6" s="620"/>
    </row>
    <row r="7" spans="1:17" s="662" customFormat="1" ht="33" customHeight="1" x14ac:dyDescent="0.25">
      <c r="A7" s="655" t="s">
        <v>2</v>
      </c>
      <c r="B7" s="694" t="s">
        <v>41</v>
      </c>
      <c r="C7" s="659"/>
      <c r="D7" s="655"/>
      <c r="E7" s="695">
        <f>+SUM(E8:E9)</f>
        <v>8932.6</v>
      </c>
      <c r="F7" s="657"/>
      <c r="G7" s="659"/>
      <c r="H7" s="660"/>
      <c r="I7" s="658">
        <f>+SUM(I8:I9)</f>
        <v>0</v>
      </c>
      <c r="J7" s="658">
        <f>+SUM(J8:J9)</f>
        <v>0</v>
      </c>
      <c r="K7" s="658">
        <f>+SUM(K8:K9)</f>
        <v>0</v>
      </c>
      <c r="L7" s="658">
        <f>+SUM(L8:L9)</f>
        <v>8932.6</v>
      </c>
      <c r="M7" s="661"/>
      <c r="N7" s="696"/>
      <c r="O7" s="659"/>
      <c r="P7" s="659"/>
      <c r="Q7" s="655"/>
    </row>
    <row r="8" spans="1:17" ht="31.5" outlineLevel="1" x14ac:dyDescent="0.25">
      <c r="A8" s="775">
        <v>1</v>
      </c>
      <c r="B8" s="485" t="s">
        <v>2941</v>
      </c>
      <c r="C8" s="775" t="s">
        <v>2817</v>
      </c>
      <c r="D8" s="775" t="s">
        <v>1930</v>
      </c>
      <c r="E8" s="685">
        <v>3011</v>
      </c>
      <c r="F8" s="485" t="s">
        <v>2940</v>
      </c>
      <c r="G8" s="509">
        <v>2015</v>
      </c>
      <c r="H8" s="483">
        <v>60507</v>
      </c>
      <c r="I8" s="480"/>
      <c r="J8" s="480"/>
      <c r="K8" s="480"/>
      <c r="L8" s="480">
        <f>+E8-I8</f>
        <v>3011</v>
      </c>
      <c r="M8" s="775" t="s">
        <v>2939</v>
      </c>
      <c r="N8" s="483">
        <v>42234</v>
      </c>
      <c r="O8" s="775">
        <v>99</v>
      </c>
      <c r="P8" s="476">
        <v>42254</v>
      </c>
      <c r="Q8" s="775"/>
    </row>
    <row r="9" spans="1:17" ht="31.5" outlineLevel="1" x14ac:dyDescent="0.25">
      <c r="A9" s="775">
        <v>2</v>
      </c>
      <c r="B9" s="485" t="s">
        <v>2938</v>
      </c>
      <c r="C9" s="775" t="s">
        <v>2937</v>
      </c>
      <c r="D9" s="775" t="s">
        <v>1930</v>
      </c>
      <c r="E9" s="685">
        <v>5921.6</v>
      </c>
      <c r="F9" s="485" t="s">
        <v>2936</v>
      </c>
      <c r="G9" s="509">
        <v>2016</v>
      </c>
      <c r="H9" s="483">
        <v>60856</v>
      </c>
      <c r="I9" s="480"/>
      <c r="J9" s="480"/>
      <c r="K9" s="480"/>
      <c r="L9" s="480">
        <f>+E9-I9</f>
        <v>5921.6</v>
      </c>
      <c r="M9" s="775" t="s">
        <v>2935</v>
      </c>
      <c r="N9" s="483">
        <v>42594</v>
      </c>
      <c r="O9" s="775">
        <v>93</v>
      </c>
      <c r="P9" s="476">
        <v>42607</v>
      </c>
      <c r="Q9" s="775"/>
    </row>
    <row r="10" spans="1:17" s="671" customFormat="1" ht="33" customHeight="1" x14ac:dyDescent="0.25">
      <c r="A10" s="663" t="s">
        <v>3</v>
      </c>
      <c r="B10" s="665" t="s">
        <v>50</v>
      </c>
      <c r="C10" s="663"/>
      <c r="D10" s="663"/>
      <c r="E10" s="668">
        <f>+SUM(E11:E11)</f>
        <v>50841.2</v>
      </c>
      <c r="F10" s="667"/>
      <c r="G10" s="668"/>
      <c r="H10" s="697"/>
      <c r="I10" s="666">
        <f>+SUM(I11:I11)</f>
        <v>0</v>
      </c>
      <c r="J10" s="666">
        <f>+SUM(J11:J11)</f>
        <v>0</v>
      </c>
      <c r="K10" s="666">
        <f>+SUM(K11:K11)</f>
        <v>0</v>
      </c>
      <c r="L10" s="666">
        <f>+SUM(L11:L11)</f>
        <v>50841.2</v>
      </c>
      <c r="M10" s="663"/>
      <c r="N10" s="698"/>
      <c r="O10" s="663"/>
      <c r="P10" s="670"/>
      <c r="Q10" s="663"/>
    </row>
    <row r="11" spans="1:17" ht="47.25" outlineLevel="1" x14ac:dyDescent="0.25">
      <c r="A11" s="775">
        <v>1</v>
      </c>
      <c r="B11" s="485" t="s">
        <v>2934</v>
      </c>
      <c r="C11" s="775" t="s">
        <v>2774</v>
      </c>
      <c r="D11" s="775" t="s">
        <v>1915</v>
      </c>
      <c r="E11" s="685">
        <v>50841.2</v>
      </c>
      <c r="F11" s="485" t="s">
        <v>2933</v>
      </c>
      <c r="G11" s="509">
        <v>2016</v>
      </c>
      <c r="H11" s="483">
        <v>58553</v>
      </c>
      <c r="I11" s="480"/>
      <c r="J11" s="480"/>
      <c r="K11" s="480"/>
      <c r="L11" s="480">
        <f>+E11-I11</f>
        <v>50841.2</v>
      </c>
      <c r="M11" s="775" t="s">
        <v>2932</v>
      </c>
      <c r="N11" s="483">
        <v>42517</v>
      </c>
      <c r="O11" s="775">
        <v>54</v>
      </c>
      <c r="P11" s="476">
        <v>42524</v>
      </c>
      <c r="Q11" s="775"/>
    </row>
    <row r="12" spans="1:17" s="671" customFormat="1" ht="33" customHeight="1" x14ac:dyDescent="0.25">
      <c r="A12" s="663" t="s">
        <v>4</v>
      </c>
      <c r="B12" s="665" t="s">
        <v>49</v>
      </c>
      <c r="C12" s="663"/>
      <c r="D12" s="663"/>
      <c r="E12" s="668">
        <f>+SUM(E13:E13)</f>
        <v>617.6</v>
      </c>
      <c r="F12" s="667"/>
      <c r="G12" s="668"/>
      <c r="H12" s="697"/>
      <c r="I12" s="666">
        <f>+SUM(I13:I13)</f>
        <v>0</v>
      </c>
      <c r="J12" s="666">
        <f>+SUM(J13:J13)</f>
        <v>0</v>
      </c>
      <c r="K12" s="666">
        <f>+SUM(K13:K13)</f>
        <v>0</v>
      </c>
      <c r="L12" s="666">
        <f>+SUM(L13:L13)</f>
        <v>617.6</v>
      </c>
      <c r="M12" s="663"/>
      <c r="N12" s="698"/>
      <c r="O12" s="663"/>
      <c r="P12" s="670"/>
      <c r="Q12" s="663"/>
    </row>
    <row r="13" spans="1:17" ht="63" outlineLevel="1" x14ac:dyDescent="0.25">
      <c r="A13" s="775">
        <v>1</v>
      </c>
      <c r="B13" s="485" t="s">
        <v>2009</v>
      </c>
      <c r="C13" s="775" t="s">
        <v>1171</v>
      </c>
      <c r="D13" s="775" t="s">
        <v>1975</v>
      </c>
      <c r="E13" s="685">
        <v>617.6</v>
      </c>
      <c r="F13" s="485" t="s">
        <v>2328</v>
      </c>
      <c r="G13" s="509">
        <v>2015</v>
      </c>
      <c r="H13" s="483" t="s">
        <v>2931</v>
      </c>
      <c r="I13" s="480"/>
      <c r="J13" s="480"/>
      <c r="K13" s="480"/>
      <c r="L13" s="480">
        <f>+E13-I13</f>
        <v>617.6</v>
      </c>
      <c r="M13" s="775" t="s">
        <v>2930</v>
      </c>
      <c r="N13" s="483">
        <v>42049</v>
      </c>
      <c r="O13" s="509">
        <v>32</v>
      </c>
      <c r="P13" s="476">
        <v>42081</v>
      </c>
      <c r="Q13" s="775"/>
    </row>
    <row r="14" spans="1:17" s="671" customFormat="1" ht="33" customHeight="1" x14ac:dyDescent="0.25">
      <c r="A14" s="663" t="s">
        <v>54</v>
      </c>
      <c r="B14" s="665" t="s">
        <v>29</v>
      </c>
      <c r="C14" s="663"/>
      <c r="D14" s="663"/>
      <c r="E14" s="668">
        <f>+SUM(E15:E15)</f>
        <v>1076.5</v>
      </c>
      <c r="F14" s="667"/>
      <c r="G14" s="668"/>
      <c r="H14" s="697"/>
      <c r="I14" s="666">
        <f>+SUM(I15:I15)</f>
        <v>0</v>
      </c>
      <c r="J14" s="666">
        <f>+SUM(J15:J15)</f>
        <v>0</v>
      </c>
      <c r="K14" s="666">
        <f>+SUM(K15:K15)</f>
        <v>0</v>
      </c>
      <c r="L14" s="666">
        <f>+SUM(L15:L15)</f>
        <v>1076.5</v>
      </c>
      <c r="M14" s="663"/>
      <c r="N14" s="698"/>
      <c r="O14" s="672"/>
      <c r="P14" s="670"/>
      <c r="Q14" s="663"/>
    </row>
    <row r="15" spans="1:17" ht="31.5" outlineLevel="1" x14ac:dyDescent="0.25">
      <c r="A15" s="775">
        <v>1</v>
      </c>
      <c r="B15" s="485" t="s">
        <v>2929</v>
      </c>
      <c r="C15" s="775" t="s">
        <v>359</v>
      </c>
      <c r="D15" s="775" t="s">
        <v>1905</v>
      </c>
      <c r="E15" s="685">
        <v>1076.5</v>
      </c>
      <c r="F15" s="485" t="s">
        <v>2928</v>
      </c>
      <c r="G15" s="509">
        <v>2017</v>
      </c>
      <c r="H15" s="483">
        <v>60596</v>
      </c>
      <c r="I15" s="480"/>
      <c r="J15" s="480"/>
      <c r="K15" s="480"/>
      <c r="L15" s="480">
        <f>+E15-I15</f>
        <v>1076.5</v>
      </c>
      <c r="M15" s="775" t="s">
        <v>2222</v>
      </c>
      <c r="N15" s="483">
        <v>42754</v>
      </c>
      <c r="O15" s="775"/>
      <c r="P15" s="775"/>
      <c r="Q15" s="775"/>
    </row>
    <row r="16" spans="1:17" s="671" customFormat="1" ht="33" customHeight="1" x14ac:dyDescent="0.25">
      <c r="A16" s="663" t="s">
        <v>55</v>
      </c>
      <c r="B16" s="665" t="s">
        <v>31</v>
      </c>
      <c r="C16" s="663"/>
      <c r="D16" s="663"/>
      <c r="E16" s="668">
        <f>+SUM(E17:E22)</f>
        <v>92392.5</v>
      </c>
      <c r="F16" s="667"/>
      <c r="G16" s="668"/>
      <c r="H16" s="697"/>
      <c r="I16" s="666">
        <f>+SUM(I17:I22)</f>
        <v>0</v>
      </c>
      <c r="J16" s="666">
        <f>+SUM(J17:J22)</f>
        <v>0</v>
      </c>
      <c r="K16" s="666">
        <f>+SUM(K17:K22)</f>
        <v>0</v>
      </c>
      <c r="L16" s="666">
        <f>+SUM(L17:L22)</f>
        <v>92392.5</v>
      </c>
      <c r="M16" s="663"/>
      <c r="N16" s="698"/>
      <c r="O16" s="663"/>
      <c r="P16" s="670"/>
      <c r="Q16" s="663"/>
    </row>
    <row r="17" spans="1:17" ht="47.25" outlineLevel="1" x14ac:dyDescent="0.25">
      <c r="A17" s="775">
        <v>1</v>
      </c>
      <c r="B17" s="485" t="s">
        <v>2532</v>
      </c>
      <c r="C17" s="775" t="s">
        <v>1155</v>
      </c>
      <c r="D17" s="775" t="s">
        <v>1892</v>
      </c>
      <c r="E17" s="685">
        <v>5488</v>
      </c>
      <c r="F17" s="485" t="s">
        <v>2531</v>
      </c>
      <c r="G17" s="509">
        <v>2014</v>
      </c>
      <c r="H17" s="483">
        <v>60078</v>
      </c>
      <c r="I17" s="480"/>
      <c r="J17" s="480"/>
      <c r="K17" s="480"/>
      <c r="L17" s="480">
        <f t="shared" ref="L17:L22" si="0">+E17-I17</f>
        <v>5488</v>
      </c>
      <c r="M17" s="775" t="s">
        <v>2530</v>
      </c>
      <c r="N17" s="483">
        <v>41955</v>
      </c>
      <c r="O17" s="775"/>
      <c r="P17" s="775"/>
      <c r="Q17" s="775"/>
    </row>
    <row r="18" spans="1:17" ht="47.25" outlineLevel="1" x14ac:dyDescent="0.25">
      <c r="A18" s="775">
        <f>+A17+1</f>
        <v>2</v>
      </c>
      <c r="B18" s="485" t="s">
        <v>2475</v>
      </c>
      <c r="C18" s="775" t="s">
        <v>1139</v>
      </c>
      <c r="D18" s="775" t="s">
        <v>1892</v>
      </c>
      <c r="E18" s="685">
        <v>10574.2</v>
      </c>
      <c r="F18" s="485" t="s">
        <v>2927</v>
      </c>
      <c r="G18" s="509">
        <v>2015</v>
      </c>
      <c r="H18" s="483">
        <v>59756</v>
      </c>
      <c r="I18" s="480"/>
      <c r="J18" s="480"/>
      <c r="K18" s="480"/>
      <c r="L18" s="480">
        <f t="shared" si="0"/>
        <v>10574.2</v>
      </c>
      <c r="M18" s="775" t="s">
        <v>2924</v>
      </c>
      <c r="N18" s="483">
        <v>42011</v>
      </c>
      <c r="O18" s="775">
        <v>5</v>
      </c>
      <c r="P18" s="476">
        <v>42016</v>
      </c>
      <c r="Q18" s="775"/>
    </row>
    <row r="19" spans="1:17" ht="31.5" outlineLevel="1" x14ac:dyDescent="0.25">
      <c r="A19" s="775">
        <f>+A18+1</f>
        <v>3</v>
      </c>
      <c r="B19" s="485" t="s">
        <v>2926</v>
      </c>
      <c r="C19" s="775" t="s">
        <v>1139</v>
      </c>
      <c r="D19" s="775" t="s">
        <v>1892</v>
      </c>
      <c r="E19" s="685">
        <v>4707.7</v>
      </c>
      <c r="F19" s="485" t="s">
        <v>2783</v>
      </c>
      <c r="G19" s="509">
        <v>2015</v>
      </c>
      <c r="H19" s="483">
        <v>60273</v>
      </c>
      <c r="I19" s="480"/>
      <c r="J19" s="480"/>
      <c r="K19" s="480"/>
      <c r="L19" s="480">
        <f t="shared" si="0"/>
        <v>4707.7</v>
      </c>
      <c r="M19" s="775" t="s">
        <v>2925</v>
      </c>
      <c r="N19" s="483">
        <v>42010</v>
      </c>
      <c r="O19" s="775">
        <v>1</v>
      </c>
      <c r="P19" s="476">
        <v>42011</v>
      </c>
      <c r="Q19" s="775"/>
    </row>
    <row r="20" spans="1:17" ht="47.25" outlineLevel="1" x14ac:dyDescent="0.25">
      <c r="A20" s="775">
        <f>+A19+1</f>
        <v>4</v>
      </c>
      <c r="B20" s="485" t="s">
        <v>2475</v>
      </c>
      <c r="C20" s="775" t="s">
        <v>1139</v>
      </c>
      <c r="D20" s="775" t="s">
        <v>1892</v>
      </c>
      <c r="E20" s="685">
        <v>1182.5999999999999</v>
      </c>
      <c r="F20" s="485" t="s">
        <v>2474</v>
      </c>
      <c r="G20" s="509">
        <v>2015</v>
      </c>
      <c r="H20" s="483">
        <v>59756</v>
      </c>
      <c r="I20" s="480"/>
      <c r="J20" s="480"/>
      <c r="K20" s="480"/>
      <c r="L20" s="480">
        <f t="shared" si="0"/>
        <v>1182.5999999999999</v>
      </c>
      <c r="M20" s="775" t="s">
        <v>2924</v>
      </c>
      <c r="N20" s="483">
        <v>42011</v>
      </c>
      <c r="O20" s="775"/>
      <c r="P20" s="775"/>
      <c r="Q20" s="775"/>
    </row>
    <row r="21" spans="1:17" ht="31.5" outlineLevel="1" x14ac:dyDescent="0.25">
      <c r="A21" s="775">
        <f>+A20+1</f>
        <v>5</v>
      </c>
      <c r="B21" s="485" t="s">
        <v>2923</v>
      </c>
      <c r="C21" s="775" t="s">
        <v>1152</v>
      </c>
      <c r="D21" s="775" t="s">
        <v>1892</v>
      </c>
      <c r="E21" s="685">
        <v>13950</v>
      </c>
      <c r="F21" s="485" t="s">
        <v>2922</v>
      </c>
      <c r="G21" s="509">
        <v>2015</v>
      </c>
      <c r="H21" s="483">
        <v>59163</v>
      </c>
      <c r="I21" s="480"/>
      <c r="J21" s="480"/>
      <c r="K21" s="480"/>
      <c r="L21" s="480">
        <f t="shared" si="0"/>
        <v>13950</v>
      </c>
      <c r="M21" s="775" t="s">
        <v>2921</v>
      </c>
      <c r="N21" s="483">
        <v>42025</v>
      </c>
      <c r="O21" s="775">
        <v>13</v>
      </c>
      <c r="P21" s="476">
        <v>42026</v>
      </c>
      <c r="Q21" s="775"/>
    </row>
    <row r="22" spans="1:17" ht="31.5" outlineLevel="1" x14ac:dyDescent="0.25">
      <c r="A22" s="775">
        <f>+A21+1</f>
        <v>6</v>
      </c>
      <c r="B22" s="485" t="s">
        <v>2920</v>
      </c>
      <c r="C22" s="775" t="s">
        <v>1139</v>
      </c>
      <c r="D22" s="775" t="s">
        <v>1892</v>
      </c>
      <c r="E22" s="685">
        <v>56490</v>
      </c>
      <c r="F22" s="485" t="s">
        <v>2919</v>
      </c>
      <c r="G22" s="509">
        <v>2016</v>
      </c>
      <c r="H22" s="483">
        <v>60778</v>
      </c>
      <c r="I22" s="480"/>
      <c r="J22" s="480"/>
      <c r="K22" s="480"/>
      <c r="L22" s="480">
        <f t="shared" si="0"/>
        <v>56490</v>
      </c>
      <c r="M22" s="775" t="s">
        <v>2918</v>
      </c>
      <c r="N22" s="483">
        <v>42684</v>
      </c>
      <c r="O22" s="775"/>
      <c r="P22" s="775"/>
      <c r="Q22" s="775"/>
    </row>
    <row r="23" spans="1:17" s="671" customFormat="1" ht="33" customHeight="1" x14ac:dyDescent="0.25">
      <c r="A23" s="663" t="s">
        <v>56</v>
      </c>
      <c r="B23" s="665" t="s">
        <v>33</v>
      </c>
      <c r="C23" s="663"/>
      <c r="D23" s="663"/>
      <c r="E23" s="668">
        <f>+SUM(E24:E24)</f>
        <v>1812</v>
      </c>
      <c r="F23" s="667"/>
      <c r="G23" s="668"/>
      <c r="H23" s="697"/>
      <c r="I23" s="666">
        <f>+SUM(I24:I24)</f>
        <v>0</v>
      </c>
      <c r="J23" s="666">
        <f>+SUM(J24:J24)</f>
        <v>0</v>
      </c>
      <c r="K23" s="666">
        <f>+SUM(K24:K24)</f>
        <v>0</v>
      </c>
      <c r="L23" s="666">
        <f>+SUM(L24:L24)</f>
        <v>1812</v>
      </c>
      <c r="M23" s="663"/>
      <c r="N23" s="698"/>
      <c r="O23" s="663"/>
      <c r="P23" s="670"/>
      <c r="Q23" s="663"/>
    </row>
    <row r="24" spans="1:17" ht="31.5" outlineLevel="1" x14ac:dyDescent="0.25">
      <c r="A24" s="775">
        <v>1</v>
      </c>
      <c r="B24" s="485" t="s">
        <v>2391</v>
      </c>
      <c r="C24" s="775" t="s">
        <v>1042</v>
      </c>
      <c r="D24" s="775" t="s">
        <v>1878</v>
      </c>
      <c r="E24" s="685">
        <v>1812</v>
      </c>
      <c r="F24" s="485" t="s">
        <v>2917</v>
      </c>
      <c r="G24" s="509">
        <v>2015</v>
      </c>
      <c r="H24" s="483">
        <v>60409</v>
      </c>
      <c r="I24" s="480"/>
      <c r="J24" s="480"/>
      <c r="K24" s="480"/>
      <c r="L24" s="480">
        <f>+E24-I24</f>
        <v>1812</v>
      </c>
      <c r="M24" s="775" t="s">
        <v>2389</v>
      </c>
      <c r="N24" s="483">
        <v>42146</v>
      </c>
      <c r="O24" s="775">
        <v>70</v>
      </c>
      <c r="P24" s="476">
        <v>42193</v>
      </c>
      <c r="Q24" s="775"/>
    </row>
    <row r="25" spans="1:17" s="671" customFormat="1" ht="33" customHeight="1" x14ac:dyDescent="0.25">
      <c r="A25" s="663" t="s">
        <v>57</v>
      </c>
      <c r="B25" s="665" t="s">
        <v>38</v>
      </c>
      <c r="C25" s="663"/>
      <c r="D25" s="663"/>
      <c r="E25" s="668">
        <f>+SUM(E26:E27)</f>
        <v>44888</v>
      </c>
      <c r="F25" s="667"/>
      <c r="G25" s="668"/>
      <c r="H25" s="697"/>
      <c r="I25" s="666">
        <f>+SUM(I26:I27)</f>
        <v>0</v>
      </c>
      <c r="J25" s="666">
        <f>+SUM(J26:J27)</f>
        <v>0</v>
      </c>
      <c r="K25" s="666">
        <f>+SUM(K26:K27)</f>
        <v>0</v>
      </c>
      <c r="L25" s="666">
        <f>+SUM(L26:L27)</f>
        <v>44888</v>
      </c>
      <c r="M25" s="663"/>
      <c r="N25" s="698"/>
      <c r="O25" s="663"/>
      <c r="P25" s="670"/>
      <c r="Q25" s="663"/>
    </row>
    <row r="26" spans="1:17" ht="31.5" outlineLevel="1" x14ac:dyDescent="0.25">
      <c r="A26" s="775">
        <v>1</v>
      </c>
      <c r="B26" s="485" t="s">
        <v>2916</v>
      </c>
      <c r="C26" s="775" t="s">
        <v>2267</v>
      </c>
      <c r="D26" s="775" t="s">
        <v>2258</v>
      </c>
      <c r="E26" s="685">
        <v>1617</v>
      </c>
      <c r="F26" s="485" t="s">
        <v>2915</v>
      </c>
      <c r="G26" s="509">
        <v>2015</v>
      </c>
      <c r="H26" s="483">
        <v>55589</v>
      </c>
      <c r="I26" s="480"/>
      <c r="J26" s="480"/>
      <c r="K26" s="480"/>
      <c r="L26" s="480">
        <f>+E26-I26</f>
        <v>1617</v>
      </c>
      <c r="M26" s="775" t="s">
        <v>2348</v>
      </c>
      <c r="N26" s="483">
        <v>42198</v>
      </c>
      <c r="O26" s="775"/>
      <c r="P26" s="775"/>
      <c r="Q26" s="775"/>
    </row>
    <row r="27" spans="1:17" ht="31.5" outlineLevel="1" x14ac:dyDescent="0.25">
      <c r="A27" s="775">
        <f>+A26+1</f>
        <v>2</v>
      </c>
      <c r="B27" s="485" t="s">
        <v>2914</v>
      </c>
      <c r="C27" s="775" t="s">
        <v>799</v>
      </c>
      <c r="D27" s="775" t="s">
        <v>2258</v>
      </c>
      <c r="E27" s="685">
        <v>43271</v>
      </c>
      <c r="F27" s="485" t="s">
        <v>2913</v>
      </c>
      <c r="G27" s="509">
        <v>2017</v>
      </c>
      <c r="H27" s="483">
        <v>61055</v>
      </c>
      <c r="I27" s="480"/>
      <c r="J27" s="480"/>
      <c r="K27" s="480"/>
      <c r="L27" s="480">
        <f>+E27-I27</f>
        <v>43271</v>
      </c>
      <c r="M27" s="775" t="s">
        <v>2912</v>
      </c>
      <c r="N27" s="483">
        <v>42793</v>
      </c>
      <c r="O27" s="775"/>
      <c r="P27" s="775"/>
      <c r="Q27" s="775"/>
    </row>
    <row r="28" spans="1:17" s="671" customFormat="1" ht="33" customHeight="1" x14ac:dyDescent="0.25">
      <c r="A28" s="663" t="s">
        <v>58</v>
      </c>
      <c r="B28" s="665" t="s">
        <v>37</v>
      </c>
      <c r="C28" s="663"/>
      <c r="D28" s="663"/>
      <c r="E28" s="668">
        <f>+SUM(E29:E31)</f>
        <v>4926</v>
      </c>
      <c r="F28" s="667"/>
      <c r="G28" s="668"/>
      <c r="H28" s="697"/>
      <c r="I28" s="666">
        <f>+SUM(I29:I31)</f>
        <v>2526</v>
      </c>
      <c r="J28" s="666">
        <f>+SUM(J29:J31)</f>
        <v>0</v>
      </c>
      <c r="K28" s="666">
        <f>+SUM(K29:K31)</f>
        <v>0</v>
      </c>
      <c r="L28" s="666">
        <f>+SUM(L29:L31)</f>
        <v>2400</v>
      </c>
      <c r="M28" s="663"/>
      <c r="N28" s="698"/>
      <c r="O28" s="663"/>
      <c r="P28" s="663"/>
      <c r="Q28" s="663"/>
    </row>
    <row r="29" spans="1:17" ht="63" outlineLevel="1" x14ac:dyDescent="0.25">
      <c r="A29" s="775">
        <v>1</v>
      </c>
      <c r="B29" s="485" t="s">
        <v>2911</v>
      </c>
      <c r="C29" s="775" t="s">
        <v>2910</v>
      </c>
      <c r="D29" s="775" t="s">
        <v>1871</v>
      </c>
      <c r="E29" s="685">
        <v>2400</v>
      </c>
      <c r="F29" s="485" t="s">
        <v>2909</v>
      </c>
      <c r="G29" s="509">
        <v>2016</v>
      </c>
      <c r="H29" s="483">
        <v>60772</v>
      </c>
      <c r="I29" s="480"/>
      <c r="J29" s="480"/>
      <c r="K29" s="480"/>
      <c r="L29" s="480">
        <f>+E29-I29</f>
        <v>2400</v>
      </c>
      <c r="M29" s="775" t="s">
        <v>2908</v>
      </c>
      <c r="N29" s="483">
        <v>42510</v>
      </c>
      <c r="O29" s="775">
        <v>55</v>
      </c>
      <c r="P29" s="476">
        <v>42524</v>
      </c>
      <c r="Q29" s="775"/>
    </row>
    <row r="30" spans="1:17" ht="47.25" outlineLevel="1" x14ac:dyDescent="0.25">
      <c r="A30" s="775">
        <f>+A29+1</f>
        <v>2</v>
      </c>
      <c r="B30" s="485" t="s">
        <v>2907</v>
      </c>
      <c r="C30" s="775" t="s">
        <v>2904</v>
      </c>
      <c r="D30" s="775" t="s">
        <v>1871</v>
      </c>
      <c r="E30" s="685">
        <v>1300</v>
      </c>
      <c r="F30" s="485" t="s">
        <v>2903</v>
      </c>
      <c r="G30" s="509">
        <v>2016</v>
      </c>
      <c r="H30" s="483">
        <v>60946</v>
      </c>
      <c r="I30" s="480">
        <v>1300</v>
      </c>
      <c r="J30" s="480"/>
      <c r="K30" s="480"/>
      <c r="L30" s="480">
        <f>+E30-I30</f>
        <v>0</v>
      </c>
      <c r="M30" s="775" t="s">
        <v>2906</v>
      </c>
      <c r="N30" s="483">
        <v>42684</v>
      </c>
      <c r="O30" s="775"/>
      <c r="P30" s="775"/>
      <c r="Q30" s="775"/>
    </row>
    <row r="31" spans="1:17" ht="47.25" outlineLevel="1" x14ac:dyDescent="0.25">
      <c r="A31" s="775">
        <f>+A30+1</f>
        <v>3</v>
      </c>
      <c r="B31" s="485" t="s">
        <v>2905</v>
      </c>
      <c r="C31" s="775" t="s">
        <v>2904</v>
      </c>
      <c r="D31" s="775" t="s">
        <v>1871</v>
      </c>
      <c r="E31" s="685">
        <v>1226</v>
      </c>
      <c r="F31" s="485" t="s">
        <v>2903</v>
      </c>
      <c r="G31" s="509">
        <v>2016</v>
      </c>
      <c r="H31" s="483">
        <v>60946</v>
      </c>
      <c r="I31" s="480">
        <v>1226</v>
      </c>
      <c r="J31" s="480"/>
      <c r="K31" s="480"/>
      <c r="L31" s="480">
        <f>+E31-I31</f>
        <v>0</v>
      </c>
      <c r="M31" s="775" t="s">
        <v>2902</v>
      </c>
      <c r="N31" s="483">
        <v>42684</v>
      </c>
      <c r="O31" s="775"/>
      <c r="P31" s="775"/>
      <c r="Q31" s="775"/>
    </row>
    <row r="32" spans="1:17" s="671" customFormat="1" ht="33" customHeight="1" x14ac:dyDescent="0.25">
      <c r="A32" s="663" t="s">
        <v>59</v>
      </c>
      <c r="B32" s="665" t="s">
        <v>34</v>
      </c>
      <c r="C32" s="663"/>
      <c r="D32" s="663"/>
      <c r="E32" s="668">
        <f>+SUM(E33:E33)</f>
        <v>9745.5</v>
      </c>
      <c r="F32" s="667"/>
      <c r="G32" s="668"/>
      <c r="H32" s="697"/>
      <c r="I32" s="666">
        <f>+SUM(I33:I33)</f>
        <v>0</v>
      </c>
      <c r="J32" s="666">
        <f>+SUM(J33:J33)</f>
        <v>0</v>
      </c>
      <c r="K32" s="666">
        <f>+SUM(K33:K33)</f>
        <v>0</v>
      </c>
      <c r="L32" s="666">
        <f>+SUM(L33:L33)</f>
        <v>9745.5</v>
      </c>
      <c r="M32" s="663"/>
      <c r="N32" s="698"/>
      <c r="O32" s="663"/>
      <c r="P32" s="663"/>
      <c r="Q32" s="663"/>
    </row>
    <row r="33" spans="1:17" ht="31.5" outlineLevel="1" x14ac:dyDescent="0.25">
      <c r="A33" s="775">
        <v>1</v>
      </c>
      <c r="B33" s="485" t="s">
        <v>2901</v>
      </c>
      <c r="C33" s="775" t="s">
        <v>2900</v>
      </c>
      <c r="D33" s="775" t="s">
        <v>1858</v>
      </c>
      <c r="E33" s="685">
        <v>9745.5</v>
      </c>
      <c r="F33" s="485" t="s">
        <v>2899</v>
      </c>
      <c r="G33" s="509">
        <v>2017</v>
      </c>
      <c r="H33" s="483">
        <v>60859</v>
      </c>
      <c r="I33" s="480"/>
      <c r="J33" s="480"/>
      <c r="K33" s="480"/>
      <c r="L33" s="480">
        <f>+E33-I33</f>
        <v>9745.5</v>
      </c>
      <c r="M33" s="775" t="s">
        <v>2898</v>
      </c>
      <c r="N33" s="483">
        <v>42787</v>
      </c>
      <c r="O33" s="775"/>
      <c r="P33" s="775"/>
      <c r="Q33" s="775"/>
    </row>
    <row r="34" spans="1:17" s="671" customFormat="1" ht="33" customHeight="1" x14ac:dyDescent="0.25">
      <c r="A34" s="663" t="s">
        <v>60</v>
      </c>
      <c r="B34" s="665" t="s">
        <v>36</v>
      </c>
      <c r="C34" s="663"/>
      <c r="D34" s="663"/>
      <c r="E34" s="668">
        <f>+SUM(E35:E35)</f>
        <v>4029.8</v>
      </c>
      <c r="F34" s="667"/>
      <c r="G34" s="668"/>
      <c r="H34" s="697"/>
      <c r="I34" s="666">
        <f>+SUM(I35:I35)</f>
        <v>0</v>
      </c>
      <c r="J34" s="666">
        <f>+SUM(J35:J35)</f>
        <v>0</v>
      </c>
      <c r="K34" s="666">
        <f>+SUM(K35:K35)</f>
        <v>0</v>
      </c>
      <c r="L34" s="666">
        <f>+SUM(L35:L35)</f>
        <v>4029.8</v>
      </c>
      <c r="M34" s="663"/>
      <c r="N34" s="698"/>
      <c r="O34" s="663"/>
      <c r="P34" s="670"/>
      <c r="Q34" s="663"/>
    </row>
    <row r="35" spans="1:17" ht="31.5" outlineLevel="1" x14ac:dyDescent="0.25">
      <c r="A35" s="775">
        <v>1</v>
      </c>
      <c r="B35" s="485" t="s">
        <v>2897</v>
      </c>
      <c r="C35" s="775" t="s">
        <v>1085</v>
      </c>
      <c r="D35" s="775" t="s">
        <v>1849</v>
      </c>
      <c r="E35" s="685">
        <v>4029.8</v>
      </c>
      <c r="F35" s="485" t="s">
        <v>2164</v>
      </c>
      <c r="G35" s="509">
        <v>2016</v>
      </c>
      <c r="H35" s="483">
        <v>60439</v>
      </c>
      <c r="I35" s="480"/>
      <c r="J35" s="480"/>
      <c r="K35" s="480"/>
      <c r="L35" s="480">
        <f>+E35-I35</f>
        <v>4029.8</v>
      </c>
      <c r="M35" s="775" t="s">
        <v>2163</v>
      </c>
      <c r="N35" s="483">
        <v>42601</v>
      </c>
      <c r="O35" s="775">
        <v>94</v>
      </c>
      <c r="P35" s="476">
        <v>42608</v>
      </c>
      <c r="Q35" s="775"/>
    </row>
    <row r="36" spans="1:17" s="662" customFormat="1" ht="33" customHeight="1" x14ac:dyDescent="0.25">
      <c r="A36" s="699" t="s">
        <v>61</v>
      </c>
      <c r="B36" s="700" t="s">
        <v>1846</v>
      </c>
      <c r="C36" s="699"/>
      <c r="D36" s="699"/>
      <c r="E36" s="701">
        <f>+SUM(E37:E57)</f>
        <v>2824170.9499999997</v>
      </c>
      <c r="F36" s="702"/>
      <c r="G36" s="701"/>
      <c r="H36" s="703"/>
      <c r="I36" s="704">
        <f>SUM(I37:I38)</f>
        <v>0</v>
      </c>
      <c r="J36" s="704">
        <f>SUM(J37:J38)</f>
        <v>0</v>
      </c>
      <c r="K36" s="704">
        <f>SUM(K37:K38)</f>
        <v>0</v>
      </c>
      <c r="L36" s="704">
        <f>SUM(L37:L57)</f>
        <v>2824170.9499999997</v>
      </c>
      <c r="M36" s="705"/>
      <c r="N36" s="706"/>
      <c r="O36" s="699"/>
      <c r="P36" s="707"/>
      <c r="Q36" s="699"/>
    </row>
    <row r="37" spans="1:17" ht="31.5" outlineLevel="1" x14ac:dyDescent="0.25">
      <c r="A37" s="678">
        <v>1</v>
      </c>
      <c r="B37" s="679" t="s">
        <v>2896</v>
      </c>
      <c r="C37" s="678" t="s">
        <v>2083</v>
      </c>
      <c r="D37" s="680"/>
      <c r="E37" s="680">
        <v>10500</v>
      </c>
      <c r="F37" s="679" t="s">
        <v>2895</v>
      </c>
      <c r="G37" s="678">
        <v>2014</v>
      </c>
      <c r="H37" s="681">
        <v>59075</v>
      </c>
      <c r="I37" s="682"/>
      <c r="J37" s="682"/>
      <c r="K37" s="682"/>
      <c r="L37" s="682">
        <v>10500</v>
      </c>
      <c r="M37" s="561" t="s">
        <v>2894</v>
      </c>
      <c r="N37" s="683">
        <v>41879</v>
      </c>
      <c r="O37" s="561"/>
      <c r="P37" s="684"/>
      <c r="Q37" s="561"/>
    </row>
    <row r="38" spans="1:17" ht="31.5" outlineLevel="1" x14ac:dyDescent="0.25">
      <c r="A38" s="454">
        <v>2</v>
      </c>
      <c r="B38" s="458" t="s">
        <v>2893</v>
      </c>
      <c r="C38" s="454" t="s">
        <v>2071</v>
      </c>
      <c r="D38" s="456"/>
      <c r="E38" s="456">
        <v>10029.299999999999</v>
      </c>
      <c r="F38" s="458" t="s">
        <v>2892</v>
      </c>
      <c r="G38" s="454">
        <v>2014</v>
      </c>
      <c r="H38" s="455">
        <v>48746</v>
      </c>
      <c r="I38" s="480"/>
      <c r="J38" s="480"/>
      <c r="K38" s="480"/>
      <c r="L38" s="480">
        <v>10029.299999999999</v>
      </c>
      <c r="M38" s="775" t="s">
        <v>2891</v>
      </c>
      <c r="N38" s="483">
        <v>41879</v>
      </c>
      <c r="O38" s="775"/>
      <c r="P38" s="476"/>
      <c r="Q38" s="775"/>
    </row>
    <row r="39" spans="1:17" ht="31.5" outlineLevel="1" x14ac:dyDescent="0.25">
      <c r="A39" s="454">
        <v>3</v>
      </c>
      <c r="B39" s="458" t="s">
        <v>2890</v>
      </c>
      <c r="C39" s="454" t="s">
        <v>2071</v>
      </c>
      <c r="D39" s="456"/>
      <c r="E39" s="456">
        <v>11262.3</v>
      </c>
      <c r="F39" s="458" t="s">
        <v>2889</v>
      </c>
      <c r="G39" s="454">
        <v>2014</v>
      </c>
      <c r="H39" s="455">
        <v>59557</v>
      </c>
      <c r="I39" s="480"/>
      <c r="J39" s="480"/>
      <c r="K39" s="480"/>
      <c r="L39" s="480">
        <v>11262.3</v>
      </c>
      <c r="M39" s="775" t="s">
        <v>2888</v>
      </c>
      <c r="N39" s="483">
        <v>41879</v>
      </c>
      <c r="O39" s="775"/>
      <c r="P39" s="476"/>
      <c r="Q39" s="775"/>
    </row>
    <row r="40" spans="1:17" ht="31.5" outlineLevel="1" x14ac:dyDescent="0.25">
      <c r="A40" s="454">
        <v>4</v>
      </c>
      <c r="B40" s="458" t="s">
        <v>2887</v>
      </c>
      <c r="C40" s="454" t="s">
        <v>2060</v>
      </c>
      <c r="D40" s="456"/>
      <c r="E40" s="456">
        <v>361749</v>
      </c>
      <c r="F40" s="458" t="s">
        <v>2886</v>
      </c>
      <c r="G40" s="454">
        <v>2016</v>
      </c>
      <c r="H40" s="455">
        <v>59345</v>
      </c>
      <c r="I40" s="480"/>
      <c r="J40" s="480"/>
      <c r="K40" s="480"/>
      <c r="L40" s="480">
        <v>361749</v>
      </c>
      <c r="M40" s="506" t="s">
        <v>2885</v>
      </c>
      <c r="N40" s="505">
        <v>42500</v>
      </c>
      <c r="O40" s="775"/>
      <c r="P40" s="476"/>
      <c r="Q40" s="775"/>
    </row>
    <row r="41" spans="1:17" ht="31.5" outlineLevel="1" x14ac:dyDescent="0.25">
      <c r="A41" s="454">
        <v>5</v>
      </c>
      <c r="B41" s="507" t="s">
        <v>2872</v>
      </c>
      <c r="C41" s="454" t="s">
        <v>1844</v>
      </c>
      <c r="D41" s="456"/>
      <c r="E41" s="456">
        <v>40692</v>
      </c>
      <c r="F41" s="458" t="s">
        <v>2884</v>
      </c>
      <c r="G41" s="454">
        <v>2015</v>
      </c>
      <c r="H41" s="455">
        <v>59921</v>
      </c>
      <c r="I41" s="480"/>
      <c r="J41" s="480"/>
      <c r="K41" s="480"/>
      <c r="L41" s="480">
        <v>40692</v>
      </c>
      <c r="M41" s="775" t="s">
        <v>2883</v>
      </c>
      <c r="N41" s="483">
        <v>42020</v>
      </c>
      <c r="O41" s="775"/>
      <c r="P41" s="476"/>
      <c r="Q41" s="775"/>
    </row>
    <row r="42" spans="1:17" ht="31.5" outlineLevel="1" x14ac:dyDescent="0.25">
      <c r="A42" s="454">
        <v>6</v>
      </c>
      <c r="B42" s="507" t="s">
        <v>2872</v>
      </c>
      <c r="C42" s="454" t="s">
        <v>1844</v>
      </c>
      <c r="D42" s="456"/>
      <c r="E42" s="456">
        <v>29915</v>
      </c>
      <c r="F42" s="458" t="s">
        <v>2882</v>
      </c>
      <c r="G42" s="454">
        <v>2015</v>
      </c>
      <c r="H42" s="455">
        <v>59921</v>
      </c>
      <c r="I42" s="480"/>
      <c r="J42" s="480"/>
      <c r="K42" s="480"/>
      <c r="L42" s="480">
        <v>29915</v>
      </c>
      <c r="M42" s="775" t="s">
        <v>2881</v>
      </c>
      <c r="N42" s="483">
        <v>42076</v>
      </c>
      <c r="O42" s="775"/>
      <c r="P42" s="476"/>
      <c r="Q42" s="775"/>
    </row>
    <row r="43" spans="1:17" ht="31.5" outlineLevel="1" x14ac:dyDescent="0.25">
      <c r="A43" s="454">
        <v>7</v>
      </c>
      <c r="B43" s="507" t="s">
        <v>2872</v>
      </c>
      <c r="C43" s="454" t="s">
        <v>1840</v>
      </c>
      <c r="D43" s="456"/>
      <c r="E43" s="456">
        <v>41993</v>
      </c>
      <c r="F43" s="458" t="s">
        <v>2880</v>
      </c>
      <c r="G43" s="454">
        <v>2015</v>
      </c>
      <c r="H43" s="455">
        <v>59970</v>
      </c>
      <c r="I43" s="480"/>
      <c r="J43" s="480"/>
      <c r="K43" s="480"/>
      <c r="L43" s="480">
        <v>41993</v>
      </c>
      <c r="M43" s="775" t="s">
        <v>2879</v>
      </c>
      <c r="N43" s="483">
        <v>42020</v>
      </c>
      <c r="O43" s="775"/>
      <c r="P43" s="476"/>
      <c r="Q43" s="775"/>
    </row>
    <row r="44" spans="1:17" ht="31.5" outlineLevel="1" x14ac:dyDescent="0.25">
      <c r="A44" s="454">
        <v>8</v>
      </c>
      <c r="B44" s="507" t="s">
        <v>2872</v>
      </c>
      <c r="C44" s="454" t="s">
        <v>2060</v>
      </c>
      <c r="D44" s="456"/>
      <c r="E44" s="456">
        <v>165378.6</v>
      </c>
      <c r="F44" s="458" t="s">
        <v>2878</v>
      </c>
      <c r="G44" s="454">
        <v>2014</v>
      </c>
      <c r="H44" s="455">
        <v>60058</v>
      </c>
      <c r="I44" s="480"/>
      <c r="J44" s="480"/>
      <c r="K44" s="480"/>
      <c r="L44" s="480">
        <v>165378.6</v>
      </c>
      <c r="M44" s="775" t="s">
        <v>2877</v>
      </c>
      <c r="N44" s="483">
        <v>41977</v>
      </c>
      <c r="O44" s="775"/>
      <c r="P44" s="476"/>
      <c r="Q44" s="775"/>
    </row>
    <row r="45" spans="1:17" ht="31.5" outlineLevel="1" x14ac:dyDescent="0.25">
      <c r="A45" s="454">
        <v>9</v>
      </c>
      <c r="B45" s="507" t="s">
        <v>2872</v>
      </c>
      <c r="C45" s="454" t="s">
        <v>2060</v>
      </c>
      <c r="D45" s="456"/>
      <c r="E45" s="456">
        <v>124407.1</v>
      </c>
      <c r="F45" s="458" t="s">
        <v>2876</v>
      </c>
      <c r="G45" s="454">
        <v>2015</v>
      </c>
      <c r="H45" s="455">
        <v>60058</v>
      </c>
      <c r="I45" s="480"/>
      <c r="J45" s="480"/>
      <c r="K45" s="480"/>
      <c r="L45" s="480">
        <v>124407.1</v>
      </c>
      <c r="M45" s="775" t="s">
        <v>2875</v>
      </c>
      <c r="N45" s="483">
        <v>42119</v>
      </c>
      <c r="O45" s="775"/>
      <c r="P45" s="476"/>
      <c r="Q45" s="775"/>
    </row>
    <row r="46" spans="1:17" ht="31.5" outlineLevel="1" x14ac:dyDescent="0.25">
      <c r="A46" s="454">
        <v>10</v>
      </c>
      <c r="B46" s="507" t="s">
        <v>2872</v>
      </c>
      <c r="C46" s="454" t="s">
        <v>1919</v>
      </c>
      <c r="D46" s="456"/>
      <c r="E46" s="456">
        <v>6288.8</v>
      </c>
      <c r="F46" s="458" t="s">
        <v>2874</v>
      </c>
      <c r="G46" s="454">
        <v>2015</v>
      </c>
      <c r="H46" s="455">
        <v>60058</v>
      </c>
      <c r="I46" s="480"/>
      <c r="J46" s="480"/>
      <c r="K46" s="480"/>
      <c r="L46" s="480">
        <v>6288.8</v>
      </c>
      <c r="M46" s="775" t="s">
        <v>2873</v>
      </c>
      <c r="N46" s="483">
        <v>42083</v>
      </c>
      <c r="O46" s="775"/>
      <c r="P46" s="476"/>
      <c r="Q46" s="775"/>
    </row>
    <row r="47" spans="1:17" ht="31.5" outlineLevel="1" x14ac:dyDescent="0.25">
      <c r="A47" s="454">
        <v>11</v>
      </c>
      <c r="B47" s="507" t="s">
        <v>2872</v>
      </c>
      <c r="C47" s="454" t="s">
        <v>1919</v>
      </c>
      <c r="D47" s="456"/>
      <c r="E47" s="456">
        <v>3245.6</v>
      </c>
      <c r="F47" s="458" t="s">
        <v>2871</v>
      </c>
      <c r="G47" s="454">
        <v>2015</v>
      </c>
      <c r="H47" s="455">
        <v>60058</v>
      </c>
      <c r="I47" s="480"/>
      <c r="J47" s="480"/>
      <c r="K47" s="480"/>
      <c r="L47" s="480">
        <v>3245.6</v>
      </c>
      <c r="M47" s="775" t="s">
        <v>2870</v>
      </c>
      <c r="N47" s="483">
        <v>42152</v>
      </c>
      <c r="O47" s="775"/>
      <c r="P47" s="476"/>
      <c r="Q47" s="775"/>
    </row>
    <row r="48" spans="1:17" ht="31.5" outlineLevel="1" x14ac:dyDescent="0.25">
      <c r="A48" s="454">
        <v>12</v>
      </c>
      <c r="B48" s="458" t="s">
        <v>2869</v>
      </c>
      <c r="C48" s="454" t="s">
        <v>2056</v>
      </c>
      <c r="D48" s="456"/>
      <c r="E48" s="456">
        <v>160033</v>
      </c>
      <c r="F48" s="458" t="s">
        <v>2868</v>
      </c>
      <c r="G48" s="454">
        <v>2015</v>
      </c>
      <c r="H48" s="455">
        <v>59624</v>
      </c>
      <c r="I48" s="480"/>
      <c r="J48" s="480"/>
      <c r="K48" s="480"/>
      <c r="L48" s="480">
        <v>160033</v>
      </c>
      <c r="M48" s="775" t="s">
        <v>2867</v>
      </c>
      <c r="N48" s="483">
        <v>42167</v>
      </c>
      <c r="O48" s="775"/>
      <c r="P48" s="476"/>
      <c r="Q48" s="775"/>
    </row>
    <row r="49" spans="1:17" outlineLevel="1" x14ac:dyDescent="0.25">
      <c r="A49" s="454">
        <v>13</v>
      </c>
      <c r="B49" s="458" t="s">
        <v>88</v>
      </c>
      <c r="C49" s="454" t="s">
        <v>2056</v>
      </c>
      <c r="D49" s="456"/>
      <c r="E49" s="456">
        <v>45004</v>
      </c>
      <c r="F49" s="458" t="s">
        <v>2866</v>
      </c>
      <c r="G49" s="454">
        <v>2016</v>
      </c>
      <c r="H49" s="455">
        <v>59755</v>
      </c>
      <c r="I49" s="480"/>
      <c r="J49" s="480"/>
      <c r="K49" s="480"/>
      <c r="L49" s="480">
        <v>45004</v>
      </c>
      <c r="M49" s="775" t="s">
        <v>2865</v>
      </c>
      <c r="N49" s="483">
        <v>42468</v>
      </c>
      <c r="O49" s="775"/>
      <c r="P49" s="476"/>
      <c r="Q49" s="775"/>
    </row>
    <row r="50" spans="1:17" ht="47.25" outlineLevel="1" x14ac:dyDescent="0.25">
      <c r="A50" s="454">
        <v>14</v>
      </c>
      <c r="B50" s="458" t="s">
        <v>2864</v>
      </c>
      <c r="C50" s="454" t="s">
        <v>2071</v>
      </c>
      <c r="D50" s="456"/>
      <c r="E50" s="456">
        <v>617.1</v>
      </c>
      <c r="F50" s="458" t="s">
        <v>2863</v>
      </c>
      <c r="G50" s="454">
        <v>2016</v>
      </c>
      <c r="H50" s="455">
        <v>60932</v>
      </c>
      <c r="I50" s="480"/>
      <c r="J50" s="480"/>
      <c r="K50" s="480"/>
      <c r="L50" s="480">
        <v>617.1</v>
      </c>
      <c r="M50" s="775" t="s">
        <v>2862</v>
      </c>
      <c r="N50" s="483">
        <v>42670</v>
      </c>
      <c r="O50" s="775"/>
      <c r="P50" s="476"/>
      <c r="Q50" s="775"/>
    </row>
    <row r="51" spans="1:17" ht="47.25" outlineLevel="1" x14ac:dyDescent="0.25">
      <c r="A51" s="454">
        <v>15</v>
      </c>
      <c r="B51" s="458" t="s">
        <v>2861</v>
      </c>
      <c r="C51" s="454" t="s">
        <v>2071</v>
      </c>
      <c r="D51" s="456"/>
      <c r="E51" s="456">
        <v>98</v>
      </c>
      <c r="F51" s="458" t="s">
        <v>2860</v>
      </c>
      <c r="G51" s="454">
        <v>2016</v>
      </c>
      <c r="H51" s="455">
        <v>66020</v>
      </c>
      <c r="I51" s="480"/>
      <c r="J51" s="480"/>
      <c r="K51" s="480"/>
      <c r="L51" s="480">
        <v>98</v>
      </c>
      <c r="M51" s="775" t="s">
        <v>2859</v>
      </c>
      <c r="N51" s="483">
        <v>42383</v>
      </c>
      <c r="O51" s="775"/>
      <c r="P51" s="476"/>
      <c r="Q51" s="775"/>
    </row>
    <row r="52" spans="1:17" outlineLevel="1" x14ac:dyDescent="0.25">
      <c r="A52" s="454">
        <v>16</v>
      </c>
      <c r="B52" s="458"/>
      <c r="C52" s="454" t="s">
        <v>1844</v>
      </c>
      <c r="D52" s="456"/>
      <c r="E52" s="456">
        <v>916.07</v>
      </c>
      <c r="F52" s="458" t="s">
        <v>2858</v>
      </c>
      <c r="G52" s="454">
        <v>2016</v>
      </c>
      <c r="H52" s="455">
        <v>66020</v>
      </c>
      <c r="I52" s="480"/>
      <c r="J52" s="480"/>
      <c r="K52" s="480"/>
      <c r="L52" s="480">
        <v>916.07</v>
      </c>
      <c r="M52" s="775" t="s">
        <v>2857</v>
      </c>
      <c r="N52" s="483">
        <v>42646</v>
      </c>
      <c r="O52" s="775"/>
      <c r="P52" s="476"/>
      <c r="Q52" s="775"/>
    </row>
    <row r="53" spans="1:17" ht="47.25" outlineLevel="1" x14ac:dyDescent="0.25">
      <c r="A53" s="454">
        <v>17</v>
      </c>
      <c r="B53" s="458" t="s">
        <v>2856</v>
      </c>
      <c r="C53" s="454" t="s">
        <v>2060</v>
      </c>
      <c r="D53" s="456"/>
      <c r="E53" s="456">
        <v>14340</v>
      </c>
      <c r="F53" s="458" t="s">
        <v>2855</v>
      </c>
      <c r="G53" s="454">
        <v>2015</v>
      </c>
      <c r="H53" s="455">
        <v>58579</v>
      </c>
      <c r="I53" s="480"/>
      <c r="J53" s="480"/>
      <c r="K53" s="480"/>
      <c r="L53" s="480">
        <v>14340</v>
      </c>
      <c r="M53" s="775" t="s">
        <v>2854</v>
      </c>
      <c r="N53" s="483">
        <v>42103</v>
      </c>
      <c r="O53" s="775"/>
      <c r="P53" s="476"/>
      <c r="Q53" s="775"/>
    </row>
    <row r="54" spans="1:17" ht="31.5" outlineLevel="1" x14ac:dyDescent="0.25">
      <c r="A54" s="454">
        <v>18</v>
      </c>
      <c r="B54" s="458" t="s">
        <v>2850</v>
      </c>
      <c r="C54" s="454" t="s">
        <v>2128</v>
      </c>
      <c r="D54" s="456"/>
      <c r="E54" s="456">
        <v>1601486.5</v>
      </c>
      <c r="F54" s="458" t="s">
        <v>2853</v>
      </c>
      <c r="G54" s="454">
        <v>2014</v>
      </c>
      <c r="H54" s="455">
        <v>58715</v>
      </c>
      <c r="I54" s="480"/>
      <c r="J54" s="480"/>
      <c r="K54" s="480"/>
      <c r="L54" s="480">
        <v>1601486.5</v>
      </c>
      <c r="M54" s="506" t="s">
        <v>2852</v>
      </c>
      <c r="N54" s="505" t="s">
        <v>2851</v>
      </c>
      <c r="O54" s="775"/>
      <c r="P54" s="476"/>
      <c r="Q54" s="775"/>
    </row>
    <row r="55" spans="1:17" ht="31.5" outlineLevel="1" x14ac:dyDescent="0.25">
      <c r="A55" s="454">
        <v>19</v>
      </c>
      <c r="B55" s="458" t="s">
        <v>2850</v>
      </c>
      <c r="C55" s="454" t="s">
        <v>1840</v>
      </c>
      <c r="D55" s="456"/>
      <c r="E55" s="456">
        <v>171229.88</v>
      </c>
      <c r="F55" s="458" t="s">
        <v>2849</v>
      </c>
      <c r="G55" s="454">
        <v>2015</v>
      </c>
      <c r="H55" s="455">
        <v>58715</v>
      </c>
      <c r="I55" s="480"/>
      <c r="J55" s="480"/>
      <c r="K55" s="480"/>
      <c r="L55" s="480">
        <v>171229.88</v>
      </c>
      <c r="M55" s="775" t="s">
        <v>2848</v>
      </c>
      <c r="N55" s="483">
        <v>42181</v>
      </c>
      <c r="O55" s="775"/>
      <c r="P55" s="476"/>
      <c r="Q55" s="775"/>
    </row>
    <row r="56" spans="1:17" ht="31.5" outlineLevel="1" x14ac:dyDescent="0.25">
      <c r="A56" s="501">
        <v>20</v>
      </c>
      <c r="B56" s="507" t="s">
        <v>2847</v>
      </c>
      <c r="C56" s="501" t="s">
        <v>2083</v>
      </c>
      <c r="D56" s="686"/>
      <c r="E56" s="686">
        <v>15006.9</v>
      </c>
      <c r="F56" s="507" t="s">
        <v>2846</v>
      </c>
      <c r="G56" s="501">
        <v>2015</v>
      </c>
      <c r="H56" s="502">
        <v>60169</v>
      </c>
      <c r="I56" s="687"/>
      <c r="J56" s="687"/>
      <c r="K56" s="687"/>
      <c r="L56" s="687">
        <v>15006.9</v>
      </c>
      <c r="M56" s="568" t="s">
        <v>2845</v>
      </c>
      <c r="N56" s="688">
        <v>42038</v>
      </c>
      <c r="O56" s="568"/>
      <c r="P56" s="689"/>
      <c r="Q56" s="568"/>
    </row>
    <row r="57" spans="1:17" ht="31.5" outlineLevel="1" x14ac:dyDescent="0.25">
      <c r="A57" s="469">
        <v>21</v>
      </c>
      <c r="B57" s="545" t="s">
        <v>2844</v>
      </c>
      <c r="C57" s="469" t="s">
        <v>2843</v>
      </c>
      <c r="D57" s="690"/>
      <c r="E57" s="469">
        <f>9978.8</f>
        <v>9978.7999999999993</v>
      </c>
      <c r="F57" s="545" t="s">
        <v>2842</v>
      </c>
      <c r="G57" s="469">
        <v>2015</v>
      </c>
      <c r="H57" s="504">
        <v>58646</v>
      </c>
      <c r="I57" s="473"/>
      <c r="J57" s="473"/>
      <c r="K57" s="473"/>
      <c r="L57" s="473">
        <f>9978.8</f>
        <v>9978.7999999999993</v>
      </c>
      <c r="M57" s="469" t="s">
        <v>2841</v>
      </c>
      <c r="N57" s="504">
        <v>42012</v>
      </c>
      <c r="O57" s="469"/>
      <c r="P57" s="468"/>
      <c r="Q57" s="469"/>
    </row>
    <row r="58" spans="1:17" x14ac:dyDescent="0.25">
      <c r="B58" s="452"/>
      <c r="C58" s="452"/>
      <c r="D58" s="452"/>
      <c r="E58" s="452"/>
      <c r="F58" s="452"/>
      <c r="G58" s="452"/>
      <c r="H58" s="452"/>
      <c r="I58" s="452"/>
      <c r="J58" s="452"/>
      <c r="K58" s="452"/>
      <c r="L58" s="452"/>
      <c r="M58" s="452"/>
      <c r="N58" s="452"/>
    </row>
    <row r="59" spans="1:17" s="780" customFormat="1" x14ac:dyDescent="0.25">
      <c r="B59" s="206" t="s">
        <v>4039</v>
      </c>
    </row>
  </sheetData>
  <autoFilter ref="A5:Q57"/>
  <mergeCells count="14">
    <mergeCell ref="M4:N4"/>
    <mergeCell ref="A2:Q2"/>
    <mergeCell ref="O4:P4"/>
    <mergeCell ref="Q4:Q5"/>
    <mergeCell ref="A1:Q1"/>
    <mergeCell ref="A4:A5"/>
    <mergeCell ref="B4:B5"/>
    <mergeCell ref="C4:C5"/>
    <mergeCell ref="D4:D5"/>
    <mergeCell ref="E4:E5"/>
    <mergeCell ref="F4:F5"/>
    <mergeCell ref="G4:G5"/>
    <mergeCell ref="H4:H5"/>
    <mergeCell ref="I4:L4"/>
  </mergeCells>
  <printOptions horizontalCentered="1"/>
  <pageMargins left="0.39370078740157483" right="0.39370078740157483" top="0.39370078740157483" bottom="0.39370078740157483" header="0.31496062992125984" footer="0.31496062992125984"/>
  <pageSetup paperSize="9" scale="67" fitToHeight="10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17"/>
  <sheetViews>
    <sheetView view="pageBreakPreview" zoomScaleSheetLayoutView="100" workbookViewId="0">
      <pane xSplit="2" ySplit="6" topLeftCell="C7" activePane="bottomRight" state="frozen"/>
      <selection activeCell="J10" sqref="J10"/>
      <selection pane="topRight" activeCell="J10" sqref="J10"/>
      <selection pane="bottomLeft" activeCell="J10" sqref="J10"/>
      <selection pane="bottomRight" activeCell="J10" sqref="J10"/>
    </sheetView>
  </sheetViews>
  <sheetFormatPr defaultRowHeight="15.75" x14ac:dyDescent="0.25"/>
  <cols>
    <col min="1" max="1" width="8.7109375" style="460" customWidth="1"/>
    <col min="2" max="2" width="44.7109375" style="465" customWidth="1"/>
    <col min="3" max="6" width="21.5703125" style="460" customWidth="1"/>
    <col min="7" max="13" width="9.140625" style="460"/>
    <col min="14" max="15" width="9.140625" style="510"/>
    <col min="16" max="16384" width="9.140625" style="460"/>
  </cols>
  <sheetData>
    <row r="1" spans="1:15" ht="28.5" customHeight="1" x14ac:dyDescent="0.25">
      <c r="A1" s="860" t="s">
        <v>2959</v>
      </c>
      <c r="B1" s="860"/>
      <c r="C1" s="860"/>
      <c r="D1" s="860"/>
      <c r="E1" s="860"/>
      <c r="F1" s="860"/>
    </row>
    <row r="2" spans="1:15" ht="29.25" customHeight="1" x14ac:dyDescent="0.25">
      <c r="A2" s="862" t="s">
        <v>4059</v>
      </c>
      <c r="B2" s="862"/>
      <c r="C2" s="862"/>
      <c r="D2" s="862"/>
      <c r="E2" s="862"/>
      <c r="F2" s="862"/>
      <c r="G2" s="580"/>
      <c r="H2" s="580"/>
      <c r="I2" s="580"/>
      <c r="J2" s="580"/>
      <c r="K2" s="580"/>
      <c r="L2" s="580"/>
      <c r="M2" s="580"/>
      <c r="N2" s="837"/>
    </row>
    <row r="3" spans="1:15" ht="28.5" customHeight="1" x14ac:dyDescent="0.25">
      <c r="A3" s="581"/>
      <c r="B3" s="581"/>
      <c r="C3" s="581"/>
      <c r="D3" s="516"/>
      <c r="E3" s="516"/>
      <c r="F3" s="515" t="s">
        <v>2958</v>
      </c>
    </row>
    <row r="4" spans="1:15" s="677" customFormat="1" ht="39" customHeight="1" x14ac:dyDescent="0.25">
      <c r="A4" s="770" t="s">
        <v>6</v>
      </c>
      <c r="B4" s="770" t="s">
        <v>2957</v>
      </c>
      <c r="C4" s="770" t="s">
        <v>0</v>
      </c>
      <c r="D4" s="770" t="s">
        <v>1</v>
      </c>
      <c r="E4" s="770" t="s">
        <v>25</v>
      </c>
      <c r="F4" s="770" t="s">
        <v>285</v>
      </c>
      <c r="N4" s="715"/>
      <c r="O4" s="715"/>
    </row>
    <row r="5" spans="1:15" s="711" customFormat="1" ht="39" customHeight="1" x14ac:dyDescent="0.25">
      <c r="A5" s="708" t="s">
        <v>2</v>
      </c>
      <c r="B5" s="709" t="s">
        <v>2956</v>
      </c>
      <c r="C5" s="710">
        <v>5071.8999999999996</v>
      </c>
      <c r="D5" s="710">
        <v>7086.5</v>
      </c>
      <c r="E5" s="710">
        <v>5546.2</v>
      </c>
      <c r="F5" s="710">
        <f t="shared" ref="F5:F15" si="0">SUM(C5:E5)</f>
        <v>17704.599999999999</v>
      </c>
      <c r="N5" s="712"/>
      <c r="O5" s="712"/>
    </row>
    <row r="6" spans="1:15" s="711" customFormat="1" ht="39" customHeight="1" x14ac:dyDescent="0.25">
      <c r="A6" s="713" t="s">
        <v>3</v>
      </c>
      <c r="B6" s="714" t="s">
        <v>2955</v>
      </c>
      <c r="C6" s="710">
        <f>SUM(C8:C15)</f>
        <v>1040.8999999999999</v>
      </c>
      <c r="D6" s="710">
        <f>SUM(D7:D15)</f>
        <v>1377.08</v>
      </c>
      <c r="E6" s="710">
        <f>SUM(E7:E15)</f>
        <v>1422.5</v>
      </c>
      <c r="F6" s="710">
        <f t="shared" si="0"/>
        <v>3840.4799999999996</v>
      </c>
      <c r="N6" s="712"/>
      <c r="O6" s="712"/>
    </row>
    <row r="7" spans="1:15" ht="34.5" customHeight="1" x14ac:dyDescent="0.25">
      <c r="A7" s="496">
        <v>1</v>
      </c>
      <c r="B7" s="498" t="s">
        <v>2954</v>
      </c>
      <c r="D7" s="514">
        <v>0.08</v>
      </c>
      <c r="E7" s="514">
        <v>5.9</v>
      </c>
      <c r="F7" s="514">
        <f t="shared" si="0"/>
        <v>5.98</v>
      </c>
    </row>
    <row r="8" spans="1:15" ht="34.5" customHeight="1" x14ac:dyDescent="0.25">
      <c r="A8" s="775">
        <v>2</v>
      </c>
      <c r="B8" s="486" t="s">
        <v>2953</v>
      </c>
      <c r="C8" s="513">
        <v>34.5</v>
      </c>
      <c r="D8" s="513">
        <v>34.5</v>
      </c>
      <c r="E8" s="513">
        <v>34.6</v>
      </c>
      <c r="F8" s="513">
        <f t="shared" si="0"/>
        <v>103.6</v>
      </c>
    </row>
    <row r="9" spans="1:15" ht="34.5" customHeight="1" x14ac:dyDescent="0.25">
      <c r="A9" s="775">
        <v>3</v>
      </c>
      <c r="B9" s="486" t="s">
        <v>2952</v>
      </c>
      <c r="C9" s="513">
        <v>0</v>
      </c>
      <c r="D9" s="513">
        <v>0</v>
      </c>
      <c r="E9" s="513">
        <v>0</v>
      </c>
      <c r="F9" s="513">
        <f t="shared" si="0"/>
        <v>0</v>
      </c>
    </row>
    <row r="10" spans="1:15" ht="34.5" customHeight="1" x14ac:dyDescent="0.25">
      <c r="A10" s="775">
        <v>4</v>
      </c>
      <c r="B10" s="486" t="s">
        <v>2951</v>
      </c>
      <c r="C10" s="513">
        <v>20.7</v>
      </c>
      <c r="D10" s="513">
        <v>20.2</v>
      </c>
      <c r="E10" s="513">
        <v>23.7</v>
      </c>
      <c r="F10" s="513">
        <f t="shared" si="0"/>
        <v>64.599999999999994</v>
      </c>
    </row>
    <row r="11" spans="1:15" ht="34.5" customHeight="1" x14ac:dyDescent="0.25">
      <c r="A11" s="775">
        <v>5</v>
      </c>
      <c r="B11" s="486" t="s">
        <v>2950</v>
      </c>
      <c r="C11" s="513">
        <v>117.5</v>
      </c>
      <c r="D11" s="513">
        <v>170.7</v>
      </c>
      <c r="E11" s="513">
        <v>135.1</v>
      </c>
      <c r="F11" s="513">
        <f t="shared" si="0"/>
        <v>423.29999999999995</v>
      </c>
    </row>
    <row r="12" spans="1:15" ht="34.5" customHeight="1" x14ac:dyDescent="0.25">
      <c r="A12" s="775">
        <v>6</v>
      </c>
      <c r="B12" s="486" t="s">
        <v>2949</v>
      </c>
      <c r="C12" s="513">
        <v>855.6</v>
      </c>
      <c r="D12" s="513">
        <v>1139.5999999999999</v>
      </c>
      <c r="E12" s="513">
        <v>1212.0999999999999</v>
      </c>
      <c r="F12" s="513">
        <f t="shared" si="0"/>
        <v>3207.2999999999997</v>
      </c>
    </row>
    <row r="13" spans="1:15" ht="34.5" customHeight="1" x14ac:dyDescent="0.25">
      <c r="A13" s="775">
        <v>7</v>
      </c>
      <c r="B13" s="486" t="s">
        <v>2948</v>
      </c>
      <c r="C13" s="513">
        <v>0.6</v>
      </c>
      <c r="D13" s="513">
        <v>0.5</v>
      </c>
      <c r="E13" s="513">
        <v>0.3</v>
      </c>
      <c r="F13" s="513">
        <f t="shared" si="0"/>
        <v>1.4000000000000001</v>
      </c>
    </row>
    <row r="14" spans="1:15" ht="34.5" customHeight="1" x14ac:dyDescent="0.25">
      <c r="A14" s="775">
        <v>8</v>
      </c>
      <c r="B14" s="486" t="s">
        <v>2947</v>
      </c>
      <c r="C14" s="513">
        <v>11.2</v>
      </c>
      <c r="D14" s="513">
        <v>11.1</v>
      </c>
      <c r="E14" s="513">
        <v>10.4</v>
      </c>
      <c r="F14" s="513">
        <f t="shared" si="0"/>
        <v>32.699999999999996</v>
      </c>
    </row>
    <row r="15" spans="1:15" ht="34.5" customHeight="1" x14ac:dyDescent="0.25">
      <c r="A15" s="469">
        <v>9</v>
      </c>
      <c r="B15" s="512" t="s">
        <v>2946</v>
      </c>
      <c r="C15" s="511">
        <v>0.8</v>
      </c>
      <c r="D15" s="511">
        <v>0.4</v>
      </c>
      <c r="E15" s="511">
        <v>0.4</v>
      </c>
      <c r="F15" s="511">
        <f t="shared" si="0"/>
        <v>1.6</v>
      </c>
    </row>
    <row r="16" spans="1:15" x14ac:dyDescent="0.25">
      <c r="B16" s="452"/>
      <c r="C16" s="452"/>
      <c r="D16" s="452"/>
      <c r="E16" s="452"/>
      <c r="F16" s="452"/>
      <c r="G16" s="452"/>
      <c r="H16" s="452"/>
      <c r="I16" s="452"/>
      <c r="J16" s="452"/>
      <c r="K16" s="452"/>
      <c r="L16" s="452"/>
      <c r="M16" s="452"/>
      <c r="N16" s="452"/>
    </row>
    <row r="17" spans="2:2" s="780" customFormat="1" x14ac:dyDescent="0.25">
      <c r="B17" s="206" t="s">
        <v>4042</v>
      </c>
    </row>
  </sheetData>
  <mergeCells count="2">
    <mergeCell ref="A1:F1"/>
    <mergeCell ref="A2:F2"/>
  </mergeCells>
  <printOptions horizontalCentered="1"/>
  <pageMargins left="0.39370078740157483" right="0.39370078740157483" top="0.39370078740157483" bottom="0.39370078740157483" header="0.31496062992125984" footer="0.31496062992125984"/>
  <pageSetup paperSize="9" scale="99" fitToHeight="1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I46"/>
  <sheetViews>
    <sheetView view="pageBreakPreview" zoomScale="70" zoomScaleSheetLayoutView="70" workbookViewId="0">
      <pane xSplit="3" ySplit="6" topLeftCell="D7" activePane="bottomRight" state="frozen"/>
      <selection activeCell="C19" sqref="C19"/>
      <selection pane="topRight" activeCell="C19" sqref="C19"/>
      <selection pane="bottomLeft" activeCell="C19" sqref="C19"/>
      <selection pane="bottomRight" activeCell="C16" sqref="C16"/>
    </sheetView>
  </sheetViews>
  <sheetFormatPr defaultRowHeight="15.75" outlineLevelRow="1" x14ac:dyDescent="0.25"/>
  <cols>
    <col min="1" max="1" width="8.42578125" style="539" customWidth="1"/>
    <col min="2" max="2" width="40.7109375" style="539" customWidth="1"/>
    <col min="3" max="3" width="48.85546875" style="452" customWidth="1"/>
    <col min="4" max="4" width="36" style="452" customWidth="1"/>
    <col min="5" max="5" width="8.85546875" style="452" customWidth="1"/>
    <col min="6" max="6" width="17.7109375" style="785" customWidth="1"/>
    <col min="7" max="7" width="10.140625" style="460" customWidth="1"/>
    <col min="8" max="8" width="9.140625" style="460" customWidth="1"/>
    <col min="9" max="9" width="26.42578125" style="465" customWidth="1"/>
    <col min="10" max="16384" width="9.140625" style="452"/>
  </cols>
  <sheetData>
    <row r="1" spans="1:9" x14ac:dyDescent="0.25">
      <c r="A1" s="881" t="s">
        <v>4075</v>
      </c>
      <c r="B1" s="881"/>
      <c r="C1" s="881"/>
      <c r="D1" s="881"/>
      <c r="E1" s="881"/>
      <c r="F1" s="881"/>
      <c r="G1" s="881"/>
      <c r="H1" s="881"/>
      <c r="I1" s="881"/>
    </row>
    <row r="2" spans="1:9" x14ac:dyDescent="0.25">
      <c r="A2" s="882" t="s">
        <v>4059</v>
      </c>
      <c r="B2" s="882"/>
      <c r="C2" s="882"/>
      <c r="D2" s="882"/>
      <c r="E2" s="882"/>
      <c r="F2" s="882"/>
      <c r="G2" s="882"/>
      <c r="H2" s="882"/>
      <c r="I2" s="882"/>
    </row>
    <row r="3" spans="1:9" x14ac:dyDescent="0.25">
      <c r="A3" s="537"/>
      <c r="B3" s="537"/>
      <c r="C3" s="537"/>
      <c r="D3" s="537"/>
      <c r="E3" s="535"/>
      <c r="F3" s="536"/>
      <c r="G3" s="535"/>
      <c r="H3" s="535"/>
      <c r="I3" s="534"/>
    </row>
    <row r="4" spans="1:9" s="736" customFormat="1" x14ac:dyDescent="0.25">
      <c r="A4" s="877" t="s">
        <v>6</v>
      </c>
      <c r="B4" s="877" t="s">
        <v>3068</v>
      </c>
      <c r="C4" s="877" t="s">
        <v>3067</v>
      </c>
      <c r="D4" s="877" t="s">
        <v>3066</v>
      </c>
      <c r="E4" s="877" t="s">
        <v>3065</v>
      </c>
      <c r="F4" s="873" t="s">
        <v>1704</v>
      </c>
      <c r="G4" s="875" t="s">
        <v>3064</v>
      </c>
      <c r="H4" s="876"/>
      <c r="I4" s="877" t="s">
        <v>7</v>
      </c>
    </row>
    <row r="5" spans="1:9" s="736" customFormat="1" ht="110.25" x14ac:dyDescent="0.25">
      <c r="A5" s="878"/>
      <c r="B5" s="878"/>
      <c r="C5" s="878"/>
      <c r="D5" s="878"/>
      <c r="E5" s="878"/>
      <c r="F5" s="874"/>
      <c r="G5" s="716" t="s">
        <v>3063</v>
      </c>
      <c r="H5" s="717" t="s">
        <v>3062</v>
      </c>
      <c r="I5" s="878"/>
    </row>
    <row r="6" spans="1:9" s="734" customFormat="1" ht="36" customHeight="1" x14ac:dyDescent="0.25">
      <c r="A6" s="730">
        <f>A11+A18+A24+A27+A29+A31+A34+A40+A42+A44</f>
        <v>29</v>
      </c>
      <c r="B6" s="879" t="s">
        <v>4074</v>
      </c>
      <c r="C6" s="880"/>
      <c r="D6" s="730"/>
      <c r="E6" s="730"/>
      <c r="F6" s="731">
        <f>F7+F12+F19+F25+F28+F30+F32+F35+F41+F43</f>
        <v>457176.5</v>
      </c>
      <c r="G6" s="730"/>
      <c r="H6" s="732"/>
      <c r="I6" s="733"/>
    </row>
    <row r="7" spans="1:9" s="734" customFormat="1" ht="27.75" customHeight="1" x14ac:dyDescent="0.25">
      <c r="A7" s="727" t="s">
        <v>2</v>
      </c>
      <c r="B7" s="728" t="s">
        <v>3061</v>
      </c>
      <c r="C7" s="728"/>
      <c r="D7" s="728"/>
      <c r="E7" s="727"/>
      <c r="F7" s="729">
        <f>SUM(F8:F11)</f>
        <v>135646.29999999999</v>
      </c>
      <c r="G7" s="727"/>
      <c r="H7" s="727"/>
      <c r="I7" s="728"/>
    </row>
    <row r="8" spans="1:9" ht="47.25" outlineLevel="1" x14ac:dyDescent="0.25">
      <c r="A8" s="527">
        <v>1</v>
      </c>
      <c r="B8" s="485" t="s">
        <v>3060</v>
      </c>
      <c r="C8" s="523" t="s">
        <v>3059</v>
      </c>
      <c r="D8" s="523" t="s">
        <v>3058</v>
      </c>
      <c r="E8" s="527">
        <v>2011</v>
      </c>
      <c r="F8" s="525">
        <v>34530</v>
      </c>
      <c r="G8" s="524" t="s">
        <v>287</v>
      </c>
      <c r="H8" s="524" t="s">
        <v>287</v>
      </c>
      <c r="I8" s="523" t="s">
        <v>3054</v>
      </c>
    </row>
    <row r="9" spans="1:9" ht="33" customHeight="1" outlineLevel="1" x14ac:dyDescent="0.25">
      <c r="A9" s="527">
        <v>2</v>
      </c>
      <c r="B9" s="485" t="s">
        <v>3057</v>
      </c>
      <c r="C9" s="523" t="s">
        <v>3056</v>
      </c>
      <c r="D9" s="523" t="s">
        <v>3055</v>
      </c>
      <c r="E9" s="527">
        <v>2011</v>
      </c>
      <c r="F9" s="525">
        <v>81622</v>
      </c>
      <c r="G9" s="524" t="s">
        <v>287</v>
      </c>
      <c r="H9" s="524" t="s">
        <v>287</v>
      </c>
      <c r="I9" s="523" t="s">
        <v>3054</v>
      </c>
    </row>
    <row r="10" spans="1:9" ht="33" customHeight="1" outlineLevel="1" x14ac:dyDescent="0.25">
      <c r="A10" s="527">
        <v>3</v>
      </c>
      <c r="B10" s="485" t="s">
        <v>3051</v>
      </c>
      <c r="C10" s="523" t="s">
        <v>2893</v>
      </c>
      <c r="D10" s="523" t="s">
        <v>3049</v>
      </c>
      <c r="E10" s="527">
        <v>2014</v>
      </c>
      <c r="F10" s="525">
        <v>10029.299999999999</v>
      </c>
      <c r="G10" s="524" t="s">
        <v>287</v>
      </c>
      <c r="H10" s="524"/>
      <c r="I10" s="523" t="s">
        <v>3048</v>
      </c>
    </row>
    <row r="11" spans="1:9" ht="33" customHeight="1" outlineLevel="1" x14ac:dyDescent="0.25">
      <c r="A11" s="527">
        <v>4</v>
      </c>
      <c r="B11" s="485" t="s">
        <v>3051</v>
      </c>
      <c r="C11" s="523" t="s">
        <v>3050</v>
      </c>
      <c r="D11" s="523" t="s">
        <v>3049</v>
      </c>
      <c r="E11" s="527">
        <v>2013</v>
      </c>
      <c r="F11" s="525">
        <v>9465</v>
      </c>
      <c r="G11" s="524" t="s">
        <v>287</v>
      </c>
      <c r="H11" s="524"/>
      <c r="I11" s="523" t="s">
        <v>3048</v>
      </c>
    </row>
    <row r="12" spans="1:9" s="734" customFormat="1" ht="27.75" customHeight="1" x14ac:dyDescent="0.25">
      <c r="A12" s="718" t="s">
        <v>3</v>
      </c>
      <c r="B12" s="719" t="s">
        <v>41</v>
      </c>
      <c r="C12" s="719"/>
      <c r="D12" s="719"/>
      <c r="E12" s="718"/>
      <c r="F12" s="720">
        <f>SUM(F13:F18)</f>
        <v>22343.200000000001</v>
      </c>
      <c r="G12" s="722"/>
      <c r="H12" s="722"/>
      <c r="I12" s="719"/>
    </row>
    <row r="13" spans="1:9" ht="31.5" outlineLevel="1" x14ac:dyDescent="0.25">
      <c r="A13" s="527">
        <v>1</v>
      </c>
      <c r="B13" s="532" t="s">
        <v>3046</v>
      </c>
      <c r="C13" s="485" t="s">
        <v>3045</v>
      </c>
      <c r="D13" s="485" t="s">
        <v>3044</v>
      </c>
      <c r="E13" s="530" t="s">
        <v>3043</v>
      </c>
      <c r="F13" s="525">
        <v>140</v>
      </c>
      <c r="G13" s="524" t="s">
        <v>287</v>
      </c>
      <c r="H13" s="524"/>
      <c r="I13" s="523" t="s">
        <v>3042</v>
      </c>
    </row>
    <row r="14" spans="1:9" ht="31.5" outlineLevel="1" x14ac:dyDescent="0.25">
      <c r="A14" s="527">
        <v>2</v>
      </c>
      <c r="B14" s="532" t="s">
        <v>3041</v>
      </c>
      <c r="C14" s="485" t="s">
        <v>3040</v>
      </c>
      <c r="D14" s="485" t="s">
        <v>3039</v>
      </c>
      <c r="E14" s="530" t="s">
        <v>4063</v>
      </c>
      <c r="F14" s="525">
        <v>1882.8</v>
      </c>
      <c r="G14" s="524" t="s">
        <v>287</v>
      </c>
      <c r="H14" s="524"/>
      <c r="I14" s="485" t="s">
        <v>3038</v>
      </c>
    </row>
    <row r="15" spans="1:9" ht="31.5" outlineLevel="1" x14ac:dyDescent="0.25">
      <c r="A15" s="527">
        <v>3</v>
      </c>
      <c r="B15" s="532" t="s">
        <v>1888</v>
      </c>
      <c r="C15" s="485" t="s">
        <v>3037</v>
      </c>
      <c r="D15" s="485" t="s">
        <v>3036</v>
      </c>
      <c r="E15" s="530" t="s">
        <v>4063</v>
      </c>
      <c r="F15" s="525">
        <v>5884.1</v>
      </c>
      <c r="G15" s="524" t="s">
        <v>287</v>
      </c>
      <c r="H15" s="524"/>
      <c r="I15" s="485" t="s">
        <v>3035</v>
      </c>
    </row>
    <row r="16" spans="1:9" ht="52.5" customHeight="1" outlineLevel="1" x14ac:dyDescent="0.25">
      <c r="A16" s="527">
        <v>4</v>
      </c>
      <c r="B16" s="523" t="s">
        <v>3034</v>
      </c>
      <c r="C16" s="485" t="s">
        <v>3033</v>
      </c>
      <c r="D16" s="485" t="s">
        <v>3032</v>
      </c>
      <c r="E16" s="530">
        <v>2014</v>
      </c>
      <c r="F16" s="525">
        <v>9500</v>
      </c>
      <c r="G16" s="524"/>
      <c r="H16" s="524" t="s">
        <v>287</v>
      </c>
      <c r="I16" s="531" t="s">
        <v>3031</v>
      </c>
    </row>
    <row r="17" spans="1:9" ht="34.5" customHeight="1" outlineLevel="1" x14ac:dyDescent="0.25">
      <c r="A17" s="527">
        <v>5</v>
      </c>
      <c r="B17" s="486" t="s">
        <v>3030</v>
      </c>
      <c r="C17" s="485" t="s">
        <v>3029</v>
      </c>
      <c r="D17" s="485" t="s">
        <v>3028</v>
      </c>
      <c r="E17" s="530" t="s">
        <v>3027</v>
      </c>
      <c r="F17" s="525">
        <v>2593</v>
      </c>
      <c r="G17" s="524"/>
      <c r="H17" s="524" t="s">
        <v>287</v>
      </c>
      <c r="I17" s="522"/>
    </row>
    <row r="18" spans="1:9" ht="34.5" customHeight="1" outlineLevel="1" x14ac:dyDescent="0.25">
      <c r="A18" s="527">
        <v>6</v>
      </c>
      <c r="B18" s="523" t="s">
        <v>3026</v>
      </c>
      <c r="C18" s="485" t="s">
        <v>3025</v>
      </c>
      <c r="D18" s="485" t="s">
        <v>3024</v>
      </c>
      <c r="E18" s="530" t="s">
        <v>3023</v>
      </c>
      <c r="F18" s="525">
        <v>2343.3000000000002</v>
      </c>
      <c r="G18" s="524"/>
      <c r="H18" s="524"/>
      <c r="I18" s="523" t="s">
        <v>3022</v>
      </c>
    </row>
    <row r="19" spans="1:9" s="734" customFormat="1" ht="27.75" customHeight="1" x14ac:dyDescent="0.25">
      <c r="A19" s="718" t="s">
        <v>54</v>
      </c>
      <c r="B19" s="719" t="s">
        <v>49</v>
      </c>
      <c r="C19" s="719"/>
      <c r="D19" s="719"/>
      <c r="E19" s="718"/>
      <c r="F19" s="720">
        <f>SUM(F20:F24)</f>
        <v>14903.5</v>
      </c>
      <c r="G19" s="722"/>
      <c r="H19" s="722"/>
      <c r="I19" s="719"/>
    </row>
    <row r="20" spans="1:9" ht="31.5" outlineLevel="1" x14ac:dyDescent="0.25">
      <c r="A20" s="527">
        <v>1</v>
      </c>
      <c r="B20" s="485" t="s">
        <v>3021</v>
      </c>
      <c r="C20" s="485" t="s">
        <v>3020</v>
      </c>
      <c r="D20" s="485" t="s">
        <v>3019</v>
      </c>
      <c r="E20" s="778">
        <v>2013</v>
      </c>
      <c r="F20" s="525">
        <v>2000</v>
      </c>
      <c r="G20" s="524"/>
      <c r="H20" s="524" t="s">
        <v>287</v>
      </c>
      <c r="I20" s="523" t="s">
        <v>3018</v>
      </c>
    </row>
    <row r="21" spans="1:9" ht="25.5" customHeight="1" outlineLevel="1" x14ac:dyDescent="0.25">
      <c r="A21" s="527">
        <v>2</v>
      </c>
      <c r="B21" s="485" t="s">
        <v>1888</v>
      </c>
      <c r="C21" s="485" t="s">
        <v>3017</v>
      </c>
      <c r="D21" s="485" t="s">
        <v>3010</v>
      </c>
      <c r="E21" s="778">
        <v>2012</v>
      </c>
      <c r="F21" s="525">
        <v>600</v>
      </c>
      <c r="G21" s="524"/>
      <c r="H21" s="524" t="s">
        <v>287</v>
      </c>
      <c r="I21" s="523"/>
    </row>
    <row r="22" spans="1:9" ht="31.5" outlineLevel="1" x14ac:dyDescent="0.25">
      <c r="A22" s="527">
        <v>3</v>
      </c>
      <c r="B22" s="485" t="s">
        <v>3016</v>
      </c>
      <c r="C22" s="486" t="s">
        <v>3015</v>
      </c>
      <c r="D22" s="485" t="s">
        <v>3014</v>
      </c>
      <c r="E22" s="778">
        <v>2003</v>
      </c>
      <c r="F22" s="525">
        <v>1841</v>
      </c>
      <c r="G22" s="524" t="s">
        <v>287</v>
      </c>
      <c r="H22" s="524"/>
      <c r="I22" s="523" t="s">
        <v>3013</v>
      </c>
    </row>
    <row r="23" spans="1:9" ht="21" customHeight="1" outlineLevel="1" x14ac:dyDescent="0.25">
      <c r="A23" s="527">
        <v>4</v>
      </c>
      <c r="B23" s="485" t="s">
        <v>3012</v>
      </c>
      <c r="C23" s="485" t="s">
        <v>3011</v>
      </c>
      <c r="D23" s="485" t="s">
        <v>3010</v>
      </c>
      <c r="E23" s="778">
        <v>2000</v>
      </c>
      <c r="F23" s="525">
        <v>8490</v>
      </c>
      <c r="G23" s="524"/>
      <c r="H23" s="524"/>
      <c r="I23" s="523" t="s">
        <v>2983</v>
      </c>
    </row>
    <row r="24" spans="1:9" ht="21" customHeight="1" outlineLevel="1" x14ac:dyDescent="0.25">
      <c r="A24" s="527">
        <v>5</v>
      </c>
      <c r="B24" s="485" t="s">
        <v>3009</v>
      </c>
      <c r="C24" s="485" t="s">
        <v>3008</v>
      </c>
      <c r="D24" s="485" t="s">
        <v>3007</v>
      </c>
      <c r="E24" s="778">
        <v>2003</v>
      </c>
      <c r="F24" s="525">
        <v>1972.5</v>
      </c>
      <c r="G24" s="524"/>
      <c r="H24" s="524"/>
      <c r="I24" s="523" t="s">
        <v>2983</v>
      </c>
    </row>
    <row r="25" spans="1:9" s="734" customFormat="1" ht="27.75" customHeight="1" x14ac:dyDescent="0.25">
      <c r="A25" s="718" t="s">
        <v>55</v>
      </c>
      <c r="B25" s="719" t="s">
        <v>29</v>
      </c>
      <c r="C25" s="719"/>
      <c r="D25" s="719"/>
      <c r="E25" s="718"/>
      <c r="F25" s="720">
        <f>SUM(F26:F27)</f>
        <v>4386.3999999999996</v>
      </c>
      <c r="G25" s="722"/>
      <c r="H25" s="722"/>
      <c r="I25" s="719"/>
    </row>
    <row r="26" spans="1:9" ht="31.5" outlineLevel="1" x14ac:dyDescent="0.25">
      <c r="A26" s="527">
        <v>1</v>
      </c>
      <c r="B26" s="485" t="s">
        <v>3006</v>
      </c>
      <c r="C26" s="485" t="s">
        <v>3005</v>
      </c>
      <c r="D26" s="485" t="s">
        <v>3004</v>
      </c>
      <c r="E26" s="530" t="s">
        <v>4063</v>
      </c>
      <c r="F26" s="525">
        <v>4007</v>
      </c>
      <c r="G26" s="524"/>
      <c r="H26" s="524" t="s">
        <v>287</v>
      </c>
      <c r="I26" s="523" t="s">
        <v>3000</v>
      </c>
    </row>
    <row r="27" spans="1:9" ht="31.5" outlineLevel="1" x14ac:dyDescent="0.25">
      <c r="A27" s="527">
        <v>2</v>
      </c>
      <c r="B27" s="523" t="s">
        <v>3003</v>
      </c>
      <c r="C27" s="486" t="s">
        <v>3002</v>
      </c>
      <c r="D27" s="486" t="s">
        <v>3001</v>
      </c>
      <c r="E27" s="530" t="s">
        <v>4063</v>
      </c>
      <c r="F27" s="525">
        <v>379.4</v>
      </c>
      <c r="G27" s="524"/>
      <c r="H27" s="524" t="s">
        <v>287</v>
      </c>
      <c r="I27" s="523" t="s">
        <v>3000</v>
      </c>
    </row>
    <row r="28" spans="1:9" s="734" customFormat="1" ht="27.75" customHeight="1" x14ac:dyDescent="0.25">
      <c r="A28" s="718" t="s">
        <v>57</v>
      </c>
      <c r="B28" s="719" t="s">
        <v>31</v>
      </c>
      <c r="C28" s="719"/>
      <c r="D28" s="719"/>
      <c r="E28" s="718"/>
      <c r="F28" s="720">
        <f>SUM(F29:F29)</f>
        <v>37558.400000000001</v>
      </c>
      <c r="G28" s="722"/>
      <c r="H28" s="722"/>
      <c r="I28" s="719"/>
    </row>
    <row r="29" spans="1:9" ht="47.25" outlineLevel="1" x14ac:dyDescent="0.25">
      <c r="A29" s="527">
        <v>1</v>
      </c>
      <c r="B29" s="486" t="s">
        <v>2999</v>
      </c>
      <c r="C29" s="529" t="s">
        <v>2998</v>
      </c>
      <c r="D29" s="485" t="s">
        <v>2997</v>
      </c>
      <c r="E29" s="778">
        <v>2011</v>
      </c>
      <c r="F29" s="525">
        <v>37558.400000000001</v>
      </c>
      <c r="G29" s="524"/>
      <c r="H29" s="524" t="s">
        <v>287</v>
      </c>
      <c r="I29" s="523" t="s">
        <v>2996</v>
      </c>
    </row>
    <row r="30" spans="1:9" s="734" customFormat="1" ht="27.75" customHeight="1" x14ac:dyDescent="0.25">
      <c r="A30" s="723" t="s">
        <v>59</v>
      </c>
      <c r="B30" s="719" t="s">
        <v>33</v>
      </c>
      <c r="C30" s="724"/>
      <c r="D30" s="724"/>
      <c r="E30" s="723"/>
      <c r="F30" s="725">
        <f>SUM(F31)</f>
        <v>27348.5</v>
      </c>
      <c r="G30" s="726"/>
      <c r="H30" s="726"/>
      <c r="I30" s="724"/>
    </row>
    <row r="31" spans="1:9" ht="47.25" outlineLevel="1" x14ac:dyDescent="0.25">
      <c r="A31" s="527">
        <v>1</v>
      </c>
      <c r="B31" s="523" t="s">
        <v>2383</v>
      </c>
      <c r="C31" s="523" t="s">
        <v>2991</v>
      </c>
      <c r="D31" s="523" t="s">
        <v>2990</v>
      </c>
      <c r="E31" s="778">
        <v>2015</v>
      </c>
      <c r="F31" s="525">
        <v>27348.5</v>
      </c>
      <c r="G31" s="524"/>
      <c r="H31" s="524" t="s">
        <v>287</v>
      </c>
      <c r="I31" s="523" t="s">
        <v>2989</v>
      </c>
    </row>
    <row r="32" spans="1:9" s="734" customFormat="1" ht="27.75" customHeight="1" x14ac:dyDescent="0.25">
      <c r="A32" s="718" t="s">
        <v>60</v>
      </c>
      <c r="B32" s="719" t="s">
        <v>38</v>
      </c>
      <c r="C32" s="719"/>
      <c r="D32" s="719"/>
      <c r="E32" s="718"/>
      <c r="F32" s="720">
        <f>SUM(F33:F34)</f>
        <v>2405.3000000000002</v>
      </c>
      <c r="G32" s="722"/>
      <c r="H32" s="722"/>
      <c r="I32" s="719"/>
    </row>
    <row r="33" spans="1:9" ht="31.5" outlineLevel="1" x14ac:dyDescent="0.25">
      <c r="A33" s="527">
        <v>1</v>
      </c>
      <c r="B33" s="523" t="s">
        <v>2988</v>
      </c>
      <c r="C33" s="526" t="s">
        <v>2987</v>
      </c>
      <c r="D33" s="523" t="s">
        <v>803</v>
      </c>
      <c r="E33" s="527"/>
      <c r="F33" s="525">
        <v>1980</v>
      </c>
      <c r="G33" s="524" t="s">
        <v>287</v>
      </c>
      <c r="H33" s="524" t="s">
        <v>287</v>
      </c>
      <c r="I33" s="523" t="s">
        <v>2986</v>
      </c>
    </row>
    <row r="34" spans="1:9" outlineLevel="1" x14ac:dyDescent="0.25">
      <c r="A34" s="527">
        <v>2</v>
      </c>
      <c r="B34" s="523" t="s">
        <v>2985</v>
      </c>
      <c r="C34" s="526" t="s">
        <v>2984</v>
      </c>
      <c r="D34" s="523" t="s">
        <v>2263</v>
      </c>
      <c r="E34" s="527"/>
      <c r="F34" s="525">
        <v>425.3</v>
      </c>
      <c r="G34" s="524" t="s">
        <v>287</v>
      </c>
      <c r="H34" s="524" t="s">
        <v>287</v>
      </c>
      <c r="I34" s="523" t="s">
        <v>2983</v>
      </c>
    </row>
    <row r="35" spans="1:9" s="734" customFormat="1" ht="27.75" customHeight="1" x14ac:dyDescent="0.25">
      <c r="A35" s="718" t="s">
        <v>61</v>
      </c>
      <c r="B35" s="719" t="s">
        <v>37</v>
      </c>
      <c r="C35" s="719"/>
      <c r="D35" s="719"/>
      <c r="E35" s="718"/>
      <c r="F35" s="720">
        <f>SUM(F36:F40)</f>
        <v>20037</v>
      </c>
      <c r="G35" s="722"/>
      <c r="H35" s="722"/>
      <c r="I35" s="719"/>
    </row>
    <row r="36" spans="1:9" outlineLevel="1" x14ac:dyDescent="0.25">
      <c r="A36" s="527">
        <v>1</v>
      </c>
      <c r="B36" s="486" t="s">
        <v>2982</v>
      </c>
      <c r="C36" s="486" t="s">
        <v>2981</v>
      </c>
      <c r="D36" s="486" t="s">
        <v>1004</v>
      </c>
      <c r="E36" s="778">
        <v>2010</v>
      </c>
      <c r="F36" s="525">
        <v>1376</v>
      </c>
      <c r="G36" s="524"/>
      <c r="H36" s="524" t="s">
        <v>287</v>
      </c>
      <c r="I36" s="523" t="s">
        <v>2980</v>
      </c>
    </row>
    <row r="37" spans="1:9" ht="31.5" outlineLevel="1" x14ac:dyDescent="0.25">
      <c r="A37" s="527">
        <v>2</v>
      </c>
      <c r="B37" s="486" t="s">
        <v>2979</v>
      </c>
      <c r="C37" s="486" t="s">
        <v>2978</v>
      </c>
      <c r="D37" s="486" t="s">
        <v>1004</v>
      </c>
      <c r="E37" s="778">
        <v>2008</v>
      </c>
      <c r="F37" s="525">
        <v>688</v>
      </c>
      <c r="G37" s="524" t="s">
        <v>287</v>
      </c>
      <c r="H37" s="524" t="s">
        <v>287</v>
      </c>
      <c r="I37" s="523" t="s">
        <v>2975</v>
      </c>
    </row>
    <row r="38" spans="1:9" ht="31.5" outlineLevel="1" x14ac:dyDescent="0.25">
      <c r="A38" s="527">
        <v>3</v>
      </c>
      <c r="B38" s="486" t="s">
        <v>2977</v>
      </c>
      <c r="C38" s="486" t="s">
        <v>2976</v>
      </c>
      <c r="D38" s="486" t="s">
        <v>1004</v>
      </c>
      <c r="E38" s="778">
        <v>2007</v>
      </c>
      <c r="F38" s="525">
        <v>1748</v>
      </c>
      <c r="G38" s="524" t="s">
        <v>287</v>
      </c>
      <c r="H38" s="524" t="s">
        <v>287</v>
      </c>
      <c r="I38" s="523" t="s">
        <v>2975</v>
      </c>
    </row>
    <row r="39" spans="1:9" outlineLevel="1" x14ac:dyDescent="0.25">
      <c r="A39" s="527">
        <v>4</v>
      </c>
      <c r="B39" s="486" t="s">
        <v>2974</v>
      </c>
      <c r="C39" s="486" t="s">
        <v>2973</v>
      </c>
      <c r="D39" s="486" t="s">
        <v>1004</v>
      </c>
      <c r="E39" s="778">
        <v>2011</v>
      </c>
      <c r="F39" s="525">
        <v>6000</v>
      </c>
      <c r="G39" s="524"/>
      <c r="H39" s="524"/>
      <c r="I39" s="523" t="s">
        <v>2972</v>
      </c>
    </row>
    <row r="40" spans="1:9" outlineLevel="1" x14ac:dyDescent="0.25">
      <c r="A40" s="527">
        <v>6</v>
      </c>
      <c r="B40" s="486" t="s">
        <v>2971</v>
      </c>
      <c r="C40" s="486" t="s">
        <v>2970</v>
      </c>
      <c r="D40" s="486" t="s">
        <v>1009</v>
      </c>
      <c r="E40" s="778">
        <v>2008</v>
      </c>
      <c r="F40" s="525">
        <v>10225</v>
      </c>
      <c r="G40" s="524" t="s">
        <v>287</v>
      </c>
      <c r="H40" s="524"/>
      <c r="I40" s="523" t="s">
        <v>2969</v>
      </c>
    </row>
    <row r="41" spans="1:9" s="734" customFormat="1" ht="27.75" customHeight="1" x14ac:dyDescent="0.25">
      <c r="A41" s="718" t="s">
        <v>60</v>
      </c>
      <c r="B41" s="719" t="s">
        <v>35</v>
      </c>
      <c r="C41" s="719"/>
      <c r="D41" s="719"/>
      <c r="E41" s="718"/>
      <c r="F41" s="720">
        <f>SUM(F42:F42)</f>
        <v>192318</v>
      </c>
      <c r="G41" s="722"/>
      <c r="H41" s="722"/>
      <c r="I41" s="719"/>
    </row>
    <row r="42" spans="1:9" ht="31.5" outlineLevel="1" x14ac:dyDescent="0.25">
      <c r="A42" s="527">
        <v>1</v>
      </c>
      <c r="B42" s="486" t="s">
        <v>2968</v>
      </c>
      <c r="C42" s="526" t="s">
        <v>2967</v>
      </c>
      <c r="D42" s="523" t="s">
        <v>2966</v>
      </c>
      <c r="E42" s="786">
        <v>2008</v>
      </c>
      <c r="F42" s="525">
        <v>192318</v>
      </c>
      <c r="G42" s="524"/>
      <c r="H42" s="524"/>
      <c r="I42" s="523" t="s">
        <v>2965</v>
      </c>
    </row>
    <row r="43" spans="1:9" s="734" customFormat="1" ht="27.75" customHeight="1" x14ac:dyDescent="0.25">
      <c r="A43" s="718" t="s">
        <v>61</v>
      </c>
      <c r="B43" s="719" t="s">
        <v>36</v>
      </c>
      <c r="C43" s="719"/>
      <c r="D43" s="719"/>
      <c r="E43" s="718"/>
      <c r="F43" s="720">
        <f>SUM(F44)</f>
        <v>229.9</v>
      </c>
      <c r="G43" s="721"/>
      <c r="H43" s="721"/>
      <c r="I43" s="719"/>
    </row>
    <row r="44" spans="1:9" outlineLevel="1" x14ac:dyDescent="0.25">
      <c r="A44" s="520">
        <v>1</v>
      </c>
      <c r="B44" s="517" t="s">
        <v>2964</v>
      </c>
      <c r="C44" s="521" t="s">
        <v>2963</v>
      </c>
      <c r="D44" s="517" t="s">
        <v>2962</v>
      </c>
      <c r="E44" s="520">
        <v>1998</v>
      </c>
      <c r="F44" s="519">
        <v>229.9</v>
      </c>
      <c r="G44" s="518" t="s">
        <v>287</v>
      </c>
      <c r="H44" s="518" t="s">
        <v>287</v>
      </c>
      <c r="I44" s="517" t="s">
        <v>2961</v>
      </c>
    </row>
    <row r="45" spans="1:9" x14ac:dyDescent="0.25">
      <c r="A45" s="460"/>
      <c r="B45" s="452"/>
      <c r="F45" s="452"/>
    </row>
    <row r="46" spans="1:9" s="780" customFormat="1" x14ac:dyDescent="0.25">
      <c r="B46" s="206" t="s">
        <v>4043</v>
      </c>
    </row>
  </sheetData>
  <mergeCells count="11">
    <mergeCell ref="F4:F5"/>
    <mergeCell ref="G4:H4"/>
    <mergeCell ref="I4:I5"/>
    <mergeCell ref="B6:C6"/>
    <mergeCell ref="A1:I1"/>
    <mergeCell ref="A2:I2"/>
    <mergeCell ref="A4:A5"/>
    <mergeCell ref="B4:B5"/>
    <mergeCell ref="C4:C5"/>
    <mergeCell ref="D4:D5"/>
    <mergeCell ref="E4:E5"/>
  </mergeCells>
  <printOptions horizontalCentered="1"/>
  <pageMargins left="0.39370078740157483" right="0.39370078740157483" top="0.39370078740157483" bottom="0.39370078740157483" header="0.31496062992125984" footer="0.31496062992125984"/>
  <pageSetup paperSize="9" scale="67" fitToHeight="10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pageSetUpPr fitToPage="1"/>
  </sheetPr>
  <dimension ref="A1:I90"/>
  <sheetViews>
    <sheetView view="pageBreakPreview" zoomScale="85" zoomScaleSheetLayoutView="85" workbookViewId="0">
      <pane xSplit="3" ySplit="6" topLeftCell="D7" activePane="bottomRight" state="frozen"/>
      <selection activeCell="C19" sqref="C19"/>
      <selection pane="topRight" activeCell="C19" sqref="C19"/>
      <selection pane="bottomLeft" activeCell="C19" sqref="C19"/>
      <selection pane="bottomRight" activeCell="C19" sqref="C19"/>
    </sheetView>
  </sheetViews>
  <sheetFormatPr defaultRowHeight="15.75" outlineLevelRow="1" x14ac:dyDescent="0.25"/>
  <cols>
    <col min="1" max="1" width="10.28515625" style="539" bestFit="1" customWidth="1"/>
    <col min="2" max="2" width="34.140625" style="539" customWidth="1"/>
    <col min="3" max="3" width="39.42578125" style="452" customWidth="1"/>
    <col min="4" max="4" width="38.5703125" style="452" customWidth="1"/>
    <col min="5" max="5" width="8.85546875" style="452" customWidth="1"/>
    <col min="6" max="6" width="20" style="538" customWidth="1"/>
    <col min="7" max="7" width="10.140625" style="460" customWidth="1"/>
    <col min="8" max="8" width="9.140625" style="460" customWidth="1"/>
    <col min="9" max="9" width="24.28515625" style="452" customWidth="1"/>
    <col min="10" max="16384" width="9.140625" style="452"/>
  </cols>
  <sheetData>
    <row r="1" spans="1:9" x14ac:dyDescent="0.25">
      <c r="A1" s="881" t="s">
        <v>3097</v>
      </c>
      <c r="B1" s="881"/>
      <c r="C1" s="881"/>
      <c r="D1" s="881"/>
      <c r="E1" s="881"/>
      <c r="F1" s="881"/>
      <c r="G1" s="881"/>
      <c r="H1" s="881"/>
      <c r="I1" s="881"/>
    </row>
    <row r="2" spans="1:9" x14ac:dyDescent="0.25">
      <c r="A2" s="882" t="s">
        <v>4059</v>
      </c>
      <c r="B2" s="882"/>
      <c r="C2" s="882"/>
      <c r="D2" s="882"/>
      <c r="E2" s="882"/>
      <c r="F2" s="882"/>
      <c r="G2" s="882"/>
      <c r="H2" s="882"/>
      <c r="I2" s="882"/>
    </row>
    <row r="3" spans="1:9" x14ac:dyDescent="0.25">
      <c r="A3" s="537"/>
      <c r="B3" s="537"/>
      <c r="C3" s="537"/>
      <c r="D3" s="537"/>
      <c r="E3" s="535"/>
      <c r="F3" s="544"/>
      <c r="G3" s="535"/>
      <c r="H3" s="535"/>
      <c r="I3" s="537"/>
    </row>
    <row r="4" spans="1:9" s="736" customFormat="1" x14ac:dyDescent="0.25">
      <c r="A4" s="877" t="s">
        <v>6</v>
      </c>
      <c r="B4" s="877" t="s">
        <v>3068</v>
      </c>
      <c r="C4" s="877" t="s">
        <v>3067</v>
      </c>
      <c r="D4" s="877" t="s">
        <v>3066</v>
      </c>
      <c r="E4" s="877" t="s">
        <v>3065</v>
      </c>
      <c r="F4" s="884" t="s">
        <v>1704</v>
      </c>
      <c r="G4" s="875" t="s">
        <v>3064</v>
      </c>
      <c r="H4" s="876"/>
      <c r="I4" s="877" t="s">
        <v>7</v>
      </c>
    </row>
    <row r="5" spans="1:9" s="736" customFormat="1" ht="110.25" x14ac:dyDescent="0.25">
      <c r="A5" s="878"/>
      <c r="B5" s="878"/>
      <c r="C5" s="878"/>
      <c r="D5" s="878"/>
      <c r="E5" s="878"/>
      <c r="F5" s="885"/>
      <c r="G5" s="716" t="s">
        <v>3063</v>
      </c>
      <c r="H5" s="717" t="s">
        <v>3062</v>
      </c>
      <c r="I5" s="878"/>
    </row>
    <row r="6" spans="1:9" s="734" customFormat="1" ht="39.950000000000003" customHeight="1" x14ac:dyDescent="0.25">
      <c r="A6" s="730">
        <f>A15+A17</f>
        <v>9</v>
      </c>
      <c r="B6" s="730" t="s">
        <v>3096</v>
      </c>
      <c r="C6" s="735"/>
      <c r="D6" s="730"/>
      <c r="E6" s="730"/>
      <c r="F6" s="731">
        <f>SUM(F7:F17)/2</f>
        <v>31152.9</v>
      </c>
      <c r="G6" s="730"/>
      <c r="H6" s="732"/>
      <c r="I6" s="733"/>
    </row>
    <row r="7" spans="1:9" s="734" customFormat="1" ht="39.950000000000003" customHeight="1" x14ac:dyDescent="0.25">
      <c r="A7" s="718" t="s">
        <v>2</v>
      </c>
      <c r="B7" s="719" t="s">
        <v>41</v>
      </c>
      <c r="C7" s="719"/>
      <c r="D7" s="719"/>
      <c r="E7" s="718"/>
      <c r="F7" s="720">
        <f>SUM(F8:F15)</f>
        <v>10572.9</v>
      </c>
      <c r="G7" s="722"/>
      <c r="H7" s="722"/>
      <c r="I7" s="719"/>
    </row>
    <row r="8" spans="1:9" ht="39.950000000000003" customHeight="1" outlineLevel="1" x14ac:dyDescent="0.25">
      <c r="A8" s="527">
        <v>1</v>
      </c>
      <c r="B8" s="532" t="s">
        <v>3095</v>
      </c>
      <c r="C8" s="485" t="s">
        <v>3094</v>
      </c>
      <c r="D8" s="485" t="s">
        <v>3093</v>
      </c>
      <c r="E8" s="530" t="s">
        <v>4063</v>
      </c>
      <c r="F8" s="525">
        <v>121.6</v>
      </c>
      <c r="G8" s="524" t="s">
        <v>287</v>
      </c>
      <c r="H8" s="524"/>
      <c r="I8" s="522" t="s">
        <v>2983</v>
      </c>
    </row>
    <row r="9" spans="1:9" ht="57.75" customHeight="1" outlineLevel="1" x14ac:dyDescent="0.25">
      <c r="A9" s="527">
        <v>2</v>
      </c>
      <c r="B9" s="532" t="s">
        <v>3092</v>
      </c>
      <c r="C9" s="485" t="s">
        <v>3091</v>
      </c>
      <c r="D9" s="485" t="s">
        <v>3090</v>
      </c>
      <c r="E9" s="530" t="s">
        <v>3089</v>
      </c>
      <c r="F9" s="525">
        <v>840.6</v>
      </c>
      <c r="G9" s="524" t="s">
        <v>287</v>
      </c>
      <c r="H9" s="524"/>
      <c r="I9" s="523" t="s">
        <v>3088</v>
      </c>
    </row>
    <row r="10" spans="1:9" ht="39.950000000000003" customHeight="1" outlineLevel="1" x14ac:dyDescent="0.25">
      <c r="A10" s="527">
        <v>3</v>
      </c>
      <c r="B10" s="532" t="s">
        <v>3087</v>
      </c>
      <c r="C10" s="485" t="s">
        <v>3086</v>
      </c>
      <c r="D10" s="485" t="s">
        <v>3085</v>
      </c>
      <c r="E10" s="530" t="s">
        <v>4063</v>
      </c>
      <c r="F10" s="525">
        <v>1381.7</v>
      </c>
      <c r="G10" s="524" t="s">
        <v>287</v>
      </c>
      <c r="H10" s="524"/>
      <c r="I10" s="458" t="s">
        <v>3084</v>
      </c>
    </row>
    <row r="11" spans="1:9" ht="39.950000000000003" customHeight="1" outlineLevel="1" x14ac:dyDescent="0.25">
      <c r="A11" s="527">
        <v>4</v>
      </c>
      <c r="B11" s="532" t="s">
        <v>3074</v>
      </c>
      <c r="C11" s="485" t="s">
        <v>3083</v>
      </c>
      <c r="D11" s="485" t="s">
        <v>3082</v>
      </c>
      <c r="E11" s="530" t="s">
        <v>3043</v>
      </c>
      <c r="F11" s="525">
        <v>1106.2</v>
      </c>
      <c r="G11" s="524" t="s">
        <v>287</v>
      </c>
      <c r="H11" s="524"/>
      <c r="I11" s="522"/>
    </row>
    <row r="12" spans="1:9" ht="39.950000000000003" customHeight="1" outlineLevel="1" x14ac:dyDescent="0.25">
      <c r="A12" s="527">
        <v>5</v>
      </c>
      <c r="B12" s="532" t="s">
        <v>3074</v>
      </c>
      <c r="C12" s="485" t="s">
        <v>3081</v>
      </c>
      <c r="D12" s="485" t="s">
        <v>3080</v>
      </c>
      <c r="E12" s="530" t="s">
        <v>3027</v>
      </c>
      <c r="F12" s="525">
        <v>417.6</v>
      </c>
      <c r="G12" s="524" t="s">
        <v>287</v>
      </c>
      <c r="H12" s="524"/>
      <c r="I12" s="458" t="s">
        <v>3035</v>
      </c>
    </row>
    <row r="13" spans="1:9" ht="39.950000000000003" customHeight="1" outlineLevel="1" x14ac:dyDescent="0.25">
      <c r="A13" s="527">
        <v>6</v>
      </c>
      <c r="B13" s="532" t="s">
        <v>3079</v>
      </c>
      <c r="C13" s="485" t="s">
        <v>3078</v>
      </c>
      <c r="D13" s="485" t="s">
        <v>3077</v>
      </c>
      <c r="E13" s="530" t="s">
        <v>4063</v>
      </c>
      <c r="F13" s="525">
        <v>2022.6</v>
      </c>
      <c r="G13" s="524" t="s">
        <v>287</v>
      </c>
      <c r="H13" s="524"/>
      <c r="I13" s="458" t="s">
        <v>3035</v>
      </c>
    </row>
    <row r="14" spans="1:9" ht="39.950000000000003" customHeight="1" outlineLevel="1" x14ac:dyDescent="0.25">
      <c r="A14" s="527">
        <v>7</v>
      </c>
      <c r="B14" s="532" t="s">
        <v>3074</v>
      </c>
      <c r="C14" s="485" t="s">
        <v>2497</v>
      </c>
      <c r="D14" s="485" t="s">
        <v>3076</v>
      </c>
      <c r="E14" s="530" t="s">
        <v>4063</v>
      </c>
      <c r="F14" s="525">
        <v>2466.6</v>
      </c>
      <c r="G14" s="524" t="s">
        <v>287</v>
      </c>
      <c r="H14" s="524"/>
      <c r="I14" s="523" t="s">
        <v>3075</v>
      </c>
    </row>
    <row r="15" spans="1:9" ht="39.950000000000003" customHeight="1" outlineLevel="1" x14ac:dyDescent="0.25">
      <c r="A15" s="527">
        <v>8</v>
      </c>
      <c r="B15" s="532" t="s">
        <v>3074</v>
      </c>
      <c r="C15" s="485" t="s">
        <v>3073</v>
      </c>
      <c r="D15" s="485" t="s">
        <v>3072</v>
      </c>
      <c r="E15" s="530" t="s">
        <v>4063</v>
      </c>
      <c r="F15" s="525">
        <v>2216</v>
      </c>
      <c r="G15" s="524" t="s">
        <v>287</v>
      </c>
      <c r="H15" s="524"/>
      <c r="I15" s="523" t="s">
        <v>3071</v>
      </c>
    </row>
    <row r="16" spans="1:9" s="734" customFormat="1" ht="39.950000000000003" customHeight="1" x14ac:dyDescent="0.25">
      <c r="A16" s="718" t="s">
        <v>3</v>
      </c>
      <c r="B16" s="719" t="s">
        <v>37</v>
      </c>
      <c r="C16" s="719"/>
      <c r="D16" s="719"/>
      <c r="E16" s="718"/>
      <c r="F16" s="720">
        <f>SUM(F17:F17)</f>
        <v>20580</v>
      </c>
      <c r="G16" s="722"/>
      <c r="H16" s="722"/>
      <c r="I16" s="719"/>
    </row>
    <row r="17" spans="1:9" ht="39.950000000000003" customHeight="1" outlineLevel="1" x14ac:dyDescent="0.25">
      <c r="A17" s="520">
        <v>1</v>
      </c>
      <c r="B17" s="512" t="s">
        <v>3070</v>
      </c>
      <c r="C17" s="512" t="s">
        <v>3069</v>
      </c>
      <c r="D17" s="512" t="s">
        <v>1020</v>
      </c>
      <c r="E17" s="469">
        <v>2003</v>
      </c>
      <c r="F17" s="519">
        <v>20580</v>
      </c>
      <c r="G17" s="518" t="s">
        <v>287</v>
      </c>
      <c r="H17" s="518"/>
      <c r="I17" s="517" t="s">
        <v>2969</v>
      </c>
    </row>
    <row r="18" spans="1:9" x14ac:dyDescent="0.25">
      <c r="A18" s="460"/>
      <c r="B18" s="452"/>
      <c r="F18" s="452"/>
    </row>
    <row r="19" spans="1:9" s="780" customFormat="1" x14ac:dyDescent="0.25">
      <c r="B19" s="206" t="s">
        <v>4039</v>
      </c>
    </row>
    <row r="20" spans="1:9" s="451" customFormat="1" ht="15.75" customHeight="1" x14ac:dyDescent="0.25">
      <c r="A20" s="883" t="s">
        <v>2960</v>
      </c>
      <c r="B20" s="883"/>
      <c r="C20" s="883"/>
      <c r="D20" s="883"/>
      <c r="E20" s="883"/>
      <c r="F20" s="883"/>
      <c r="G20" s="540"/>
      <c r="H20" s="540"/>
    </row>
    <row r="21" spans="1:9" s="451" customFormat="1" x14ac:dyDescent="0.25">
      <c r="A21" s="542"/>
      <c r="B21" s="542"/>
      <c r="F21" s="541"/>
      <c r="G21" s="540"/>
      <c r="H21" s="540"/>
    </row>
    <row r="22" spans="1:9" s="451" customFormat="1" x14ac:dyDescent="0.25">
      <c r="A22" s="542"/>
      <c r="B22" s="542"/>
      <c r="F22" s="541"/>
      <c r="G22" s="540"/>
      <c r="H22" s="540"/>
    </row>
    <row r="31" spans="1:9" s="451" customFormat="1" x14ac:dyDescent="0.25">
      <c r="A31" s="542"/>
      <c r="B31" s="542"/>
      <c r="F31" s="541"/>
      <c r="G31" s="540"/>
      <c r="H31" s="540"/>
    </row>
    <row r="36" spans="1:8" s="451" customFormat="1" x14ac:dyDescent="0.25">
      <c r="A36" s="542"/>
      <c r="B36" s="542"/>
      <c r="F36" s="541"/>
      <c r="G36" s="540"/>
      <c r="H36" s="540"/>
    </row>
    <row r="45" spans="1:8" s="451" customFormat="1" x14ac:dyDescent="0.25">
      <c r="A45" s="542"/>
      <c r="B45" s="542"/>
      <c r="F45" s="541"/>
      <c r="G45" s="540"/>
      <c r="H45" s="540"/>
    </row>
    <row r="71" spans="1:8" s="451" customFormat="1" x14ac:dyDescent="0.25">
      <c r="A71" s="542"/>
      <c r="B71" s="542"/>
      <c r="F71" s="541"/>
      <c r="G71" s="540"/>
      <c r="H71" s="540"/>
    </row>
    <row r="81" spans="1:8" s="451" customFormat="1" x14ac:dyDescent="0.25">
      <c r="A81" s="542"/>
      <c r="B81" s="542"/>
      <c r="F81" s="541"/>
      <c r="G81" s="540"/>
      <c r="H81" s="540"/>
    </row>
    <row r="86" spans="1:8" s="451" customFormat="1" x14ac:dyDescent="0.25">
      <c r="A86" s="542"/>
      <c r="B86" s="542"/>
      <c r="F86" s="541"/>
      <c r="G86" s="540"/>
      <c r="H86" s="540"/>
    </row>
    <row r="90" spans="1:8" s="451" customFormat="1" x14ac:dyDescent="0.25">
      <c r="A90" s="542"/>
      <c r="B90" s="542"/>
      <c r="F90" s="541"/>
      <c r="G90" s="540"/>
      <c r="H90" s="540"/>
    </row>
  </sheetData>
  <mergeCells count="11">
    <mergeCell ref="G4:H4"/>
    <mergeCell ref="I4:I5"/>
    <mergeCell ref="A20:F20"/>
    <mergeCell ref="A1:I1"/>
    <mergeCell ref="A2:I2"/>
    <mergeCell ref="A4:A5"/>
    <mergeCell ref="B4:B5"/>
    <mergeCell ref="C4:C5"/>
    <mergeCell ref="D4:D5"/>
    <mergeCell ref="E4:E5"/>
    <mergeCell ref="F4:F5"/>
  </mergeCells>
  <printOptions horizontalCentered="1"/>
  <pageMargins left="0.39370078740157483" right="0.39370078740157483" top="0.39370078740157483" bottom="0.39370078740157483" header="0.31496062992125984" footer="0.31496062992125984"/>
  <pageSetup paperSize="9" scale="71" fitToHeight="100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outlinePr summaryBelow="0" summaryRight="0"/>
    <pageSetUpPr fitToPage="1"/>
  </sheetPr>
  <dimension ref="A1:I87"/>
  <sheetViews>
    <sheetView view="pageBreakPreview" zoomScaleSheetLayoutView="100" workbookViewId="0">
      <pane xSplit="3" ySplit="5" topLeftCell="E18" activePane="bottomRight" state="frozen"/>
      <selection activeCell="C19" sqref="C19"/>
      <selection pane="topRight" activeCell="C19" sqref="C19"/>
      <selection pane="bottomLeft" activeCell="C19" sqref="C19"/>
      <selection pane="bottomRight" activeCell="C19" sqref="C19"/>
    </sheetView>
  </sheetViews>
  <sheetFormatPr defaultRowHeight="15.75" outlineLevelRow="1" x14ac:dyDescent="0.25"/>
  <cols>
    <col min="1" max="1" width="9.140625" style="550"/>
    <col min="2" max="2" width="49.7109375" style="550" customWidth="1"/>
    <col min="3" max="3" width="37.140625" style="550" customWidth="1"/>
    <col min="4" max="4" width="31.5703125" style="550" customWidth="1"/>
    <col min="5" max="5" width="13.140625" style="550" customWidth="1"/>
    <col min="6" max="6" width="15" style="550" customWidth="1"/>
    <col min="7" max="7" width="37.140625" style="550" customWidth="1"/>
    <col min="8" max="8" width="13.28515625" style="550" customWidth="1"/>
    <col min="9" max="16384" width="9.140625" style="550"/>
  </cols>
  <sheetData>
    <row r="1" spans="1:8" x14ac:dyDescent="0.25">
      <c r="A1" s="886" t="s">
        <v>3290</v>
      </c>
      <c r="B1" s="886"/>
      <c r="C1" s="886"/>
      <c r="D1" s="886"/>
      <c r="E1" s="886"/>
      <c r="F1" s="886"/>
      <c r="G1" s="886"/>
      <c r="H1" s="886"/>
    </row>
    <row r="2" spans="1:8" x14ac:dyDescent="0.25">
      <c r="A2" s="930" t="s">
        <v>4059</v>
      </c>
      <c r="B2" s="930"/>
      <c r="C2" s="930"/>
      <c r="D2" s="930"/>
      <c r="E2" s="930"/>
      <c r="F2" s="930"/>
      <c r="G2" s="930"/>
      <c r="H2" s="930"/>
    </row>
    <row r="3" spans="1:8" x14ac:dyDescent="0.25">
      <c r="A3" s="537"/>
      <c r="B3" s="537"/>
      <c r="C3" s="537"/>
      <c r="D3" s="537"/>
      <c r="E3" s="535"/>
      <c r="F3" s="558"/>
      <c r="G3" s="537"/>
      <c r="H3" s="557"/>
    </row>
    <row r="4" spans="1:8" s="791" customFormat="1" ht="31.5" x14ac:dyDescent="0.25">
      <c r="A4" s="716" t="s">
        <v>6</v>
      </c>
      <c r="B4" s="716" t="s">
        <v>3289</v>
      </c>
      <c r="C4" s="779" t="s">
        <v>3068</v>
      </c>
      <c r="D4" s="716" t="s">
        <v>3066</v>
      </c>
      <c r="E4" s="716" t="s">
        <v>3288</v>
      </c>
      <c r="F4" s="737" t="s">
        <v>3287</v>
      </c>
      <c r="G4" s="717" t="s">
        <v>3286</v>
      </c>
      <c r="H4" s="716" t="s">
        <v>7</v>
      </c>
    </row>
    <row r="5" spans="1:8" ht="32.25" customHeight="1" x14ac:dyDescent="0.25">
      <c r="A5" s="533">
        <f>A26+A34+A36+A47+A50+A56+A60+A63+A65+A81+A83+A85</f>
        <v>68</v>
      </c>
      <c r="B5" s="756" t="s">
        <v>4071</v>
      </c>
      <c r="C5" s="543"/>
      <c r="D5" s="533"/>
      <c r="E5" s="533"/>
      <c r="F5" s="556">
        <f>SUM(F65:F85)/2</f>
        <v>634648.10000000009</v>
      </c>
      <c r="G5" s="533"/>
      <c r="H5" s="533"/>
    </row>
    <row r="6" spans="1:8" s="787" customFormat="1" ht="34.5" customHeight="1" x14ac:dyDescent="0.25">
      <c r="A6" s="738" t="s">
        <v>2</v>
      </c>
      <c r="B6" s="739" t="s">
        <v>3061</v>
      </c>
      <c r="C6" s="739"/>
      <c r="D6" s="739"/>
      <c r="E6" s="738"/>
      <c r="F6" s="740">
        <f>SUM(F7:F26)</f>
        <v>1099707.1299999999</v>
      </c>
      <c r="G6" s="741"/>
      <c r="H6" s="741"/>
    </row>
    <row r="7" spans="1:8" ht="31.5" outlineLevel="1" x14ac:dyDescent="0.25">
      <c r="A7" s="555">
        <v>1</v>
      </c>
      <c r="B7" s="551" t="s">
        <v>1916</v>
      </c>
      <c r="C7" s="790" t="s">
        <v>3285</v>
      </c>
      <c r="D7" s="551" t="s">
        <v>3280</v>
      </c>
      <c r="E7" s="555">
        <v>2015</v>
      </c>
      <c r="F7" s="497">
        <v>10059.4</v>
      </c>
      <c r="G7" s="547" t="s">
        <v>3279</v>
      </c>
      <c r="H7" s="547"/>
    </row>
    <row r="8" spans="1:8" ht="31.5" outlineLevel="1" x14ac:dyDescent="0.25">
      <c r="A8" s="527">
        <v>2</v>
      </c>
      <c r="B8" s="523" t="s">
        <v>2896</v>
      </c>
      <c r="C8" s="485" t="s">
        <v>3284</v>
      </c>
      <c r="D8" s="523" t="s">
        <v>3280</v>
      </c>
      <c r="E8" s="527">
        <v>2014</v>
      </c>
      <c r="F8" s="480">
        <v>10500</v>
      </c>
      <c r="G8" s="526" t="s">
        <v>3283</v>
      </c>
      <c r="H8" s="526"/>
    </row>
    <row r="9" spans="1:8" ht="31.5" outlineLevel="1" x14ac:dyDescent="0.25">
      <c r="A9" s="527">
        <v>3</v>
      </c>
      <c r="B9" s="523" t="s">
        <v>3282</v>
      </c>
      <c r="C9" s="485" t="s">
        <v>3281</v>
      </c>
      <c r="D9" s="523" t="s">
        <v>3280</v>
      </c>
      <c r="E9" s="527">
        <v>2015</v>
      </c>
      <c r="F9" s="480">
        <v>15006.9</v>
      </c>
      <c r="G9" s="526" t="s">
        <v>3279</v>
      </c>
      <c r="H9" s="526"/>
    </row>
    <row r="10" spans="1:8" ht="31.5" outlineLevel="1" x14ac:dyDescent="0.25">
      <c r="A10" s="527">
        <v>4</v>
      </c>
      <c r="B10" s="485" t="s">
        <v>3278</v>
      </c>
      <c r="C10" s="485" t="s">
        <v>3277</v>
      </c>
      <c r="D10" s="485" t="s">
        <v>1097</v>
      </c>
      <c r="E10" s="527">
        <v>2013</v>
      </c>
      <c r="F10" s="480">
        <v>34100</v>
      </c>
      <c r="G10" s="554" t="s">
        <v>3276</v>
      </c>
      <c r="H10" s="554"/>
    </row>
    <row r="11" spans="1:8" ht="47.25" outlineLevel="1" x14ac:dyDescent="0.25">
      <c r="A11" s="527">
        <v>5</v>
      </c>
      <c r="B11" s="523" t="s">
        <v>2856</v>
      </c>
      <c r="C11" s="485" t="s">
        <v>3275</v>
      </c>
      <c r="D11" s="523" t="s">
        <v>2060</v>
      </c>
      <c r="E11" s="527" t="s">
        <v>3274</v>
      </c>
      <c r="F11" s="480">
        <v>364000</v>
      </c>
      <c r="G11" s="554" t="s">
        <v>3273</v>
      </c>
      <c r="H11" s="554"/>
    </row>
    <row r="12" spans="1:8" ht="47.25" outlineLevel="1" x14ac:dyDescent="0.25">
      <c r="A12" s="527">
        <v>6</v>
      </c>
      <c r="B12" s="485" t="s">
        <v>3272</v>
      </c>
      <c r="C12" s="485" t="s">
        <v>3271</v>
      </c>
      <c r="D12" s="485" t="s">
        <v>1096</v>
      </c>
      <c r="E12" s="527">
        <v>2013</v>
      </c>
      <c r="F12" s="480">
        <v>40000</v>
      </c>
      <c r="G12" s="554" t="s">
        <v>3270</v>
      </c>
      <c r="H12" s="554"/>
    </row>
    <row r="13" spans="1:8" ht="31.5" outlineLevel="1" x14ac:dyDescent="0.25">
      <c r="A13" s="527">
        <v>7</v>
      </c>
      <c r="B13" s="485" t="s">
        <v>3269</v>
      </c>
      <c r="C13" s="485" t="s">
        <v>3268</v>
      </c>
      <c r="D13" s="485" t="s">
        <v>3267</v>
      </c>
      <c r="E13" s="527">
        <v>2013</v>
      </c>
      <c r="F13" s="480">
        <v>12298.26</v>
      </c>
      <c r="G13" s="554" t="s">
        <v>3266</v>
      </c>
      <c r="H13" s="554"/>
    </row>
    <row r="14" spans="1:8" ht="31.5" outlineLevel="1" x14ac:dyDescent="0.25">
      <c r="A14" s="527">
        <v>8</v>
      </c>
      <c r="B14" s="523" t="s">
        <v>2052</v>
      </c>
      <c r="C14" s="485" t="s">
        <v>3265</v>
      </c>
      <c r="D14" s="485" t="s">
        <v>3264</v>
      </c>
      <c r="E14" s="527">
        <v>2015</v>
      </c>
      <c r="F14" s="480">
        <v>20177</v>
      </c>
      <c r="G14" s="554" t="s">
        <v>3263</v>
      </c>
      <c r="H14" s="554"/>
    </row>
    <row r="15" spans="1:8" ht="31.5" outlineLevel="1" x14ac:dyDescent="0.25">
      <c r="A15" s="527">
        <v>9</v>
      </c>
      <c r="B15" s="523" t="s">
        <v>3262</v>
      </c>
      <c r="C15" s="485" t="s">
        <v>3261</v>
      </c>
      <c r="D15" s="523" t="s">
        <v>3260</v>
      </c>
      <c r="E15" s="530" t="s">
        <v>4063</v>
      </c>
      <c r="F15" s="480">
        <v>10350</v>
      </c>
      <c r="G15" s="552" t="s">
        <v>3259</v>
      </c>
      <c r="H15" s="552"/>
    </row>
    <row r="16" spans="1:8" ht="78.75" outlineLevel="1" x14ac:dyDescent="0.25">
      <c r="A16" s="527">
        <v>10</v>
      </c>
      <c r="B16" s="523" t="s">
        <v>3258</v>
      </c>
      <c r="C16" s="485" t="s">
        <v>3257</v>
      </c>
      <c r="D16" s="523" t="s">
        <v>3253</v>
      </c>
      <c r="E16" s="530" t="s">
        <v>4063</v>
      </c>
      <c r="F16" s="480">
        <v>40000</v>
      </c>
      <c r="G16" s="552" t="s">
        <v>3256</v>
      </c>
      <c r="H16" s="552"/>
    </row>
    <row r="17" spans="1:9" ht="31.5" outlineLevel="1" x14ac:dyDescent="0.25">
      <c r="A17" s="527">
        <v>11</v>
      </c>
      <c r="B17" s="523" t="s">
        <v>3255</v>
      </c>
      <c r="C17" s="485" t="s">
        <v>3254</v>
      </c>
      <c r="D17" s="523" t="s">
        <v>3253</v>
      </c>
      <c r="E17" s="530" t="s">
        <v>4063</v>
      </c>
      <c r="F17" s="480">
        <v>50000</v>
      </c>
      <c r="G17" s="552" t="s">
        <v>3239</v>
      </c>
      <c r="H17" s="552"/>
    </row>
    <row r="18" spans="1:9" ht="47.25" outlineLevel="1" x14ac:dyDescent="0.25">
      <c r="A18" s="527">
        <v>12</v>
      </c>
      <c r="B18" s="523" t="s">
        <v>3252</v>
      </c>
      <c r="C18" s="485" t="s">
        <v>3251</v>
      </c>
      <c r="D18" s="523" t="s">
        <v>3250</v>
      </c>
      <c r="E18" s="530" t="s">
        <v>4063</v>
      </c>
      <c r="F18" s="480">
        <v>25880</v>
      </c>
      <c r="G18" s="552" t="s">
        <v>3246</v>
      </c>
      <c r="H18" s="552"/>
    </row>
    <row r="19" spans="1:9" ht="31.5" outlineLevel="1" x14ac:dyDescent="0.25">
      <c r="A19" s="527">
        <v>13</v>
      </c>
      <c r="B19" s="523" t="s">
        <v>3249</v>
      </c>
      <c r="C19" s="485" t="s">
        <v>3248</v>
      </c>
      <c r="D19" s="523" t="s">
        <v>3247</v>
      </c>
      <c r="E19" s="527" t="s">
        <v>4063</v>
      </c>
      <c r="F19" s="480">
        <v>10000</v>
      </c>
      <c r="G19" s="552" t="s">
        <v>3246</v>
      </c>
      <c r="H19" s="552"/>
    </row>
    <row r="20" spans="1:9" ht="31.5" outlineLevel="1" x14ac:dyDescent="0.25">
      <c r="A20" s="527">
        <v>14</v>
      </c>
      <c r="B20" s="523" t="s">
        <v>2028</v>
      </c>
      <c r="C20" s="485" t="s">
        <v>3245</v>
      </c>
      <c r="D20" s="523" t="s">
        <v>3244</v>
      </c>
      <c r="E20" s="527" t="s">
        <v>4063</v>
      </c>
      <c r="F20" s="480">
        <v>32000</v>
      </c>
      <c r="G20" s="552" t="s">
        <v>3243</v>
      </c>
      <c r="H20" s="552"/>
    </row>
    <row r="21" spans="1:9" ht="31.5" outlineLevel="1" x14ac:dyDescent="0.25">
      <c r="A21" s="527">
        <v>15</v>
      </c>
      <c r="B21" s="523" t="s">
        <v>3242</v>
      </c>
      <c r="C21" s="485" t="s">
        <v>3241</v>
      </c>
      <c r="D21" s="523" t="s">
        <v>3240</v>
      </c>
      <c r="E21" s="527" t="s">
        <v>4063</v>
      </c>
      <c r="F21" s="480">
        <v>5000</v>
      </c>
      <c r="G21" s="526" t="s">
        <v>3239</v>
      </c>
      <c r="H21" s="526"/>
    </row>
    <row r="22" spans="1:9" ht="31.5" outlineLevel="1" x14ac:dyDescent="0.25">
      <c r="A22" s="527">
        <v>16</v>
      </c>
      <c r="B22" s="523" t="s">
        <v>3238</v>
      </c>
      <c r="C22" s="485" t="s">
        <v>3237</v>
      </c>
      <c r="D22" s="523" t="s">
        <v>3233</v>
      </c>
      <c r="E22" s="527">
        <v>2015</v>
      </c>
      <c r="F22" s="480">
        <v>92828.87</v>
      </c>
      <c r="G22" s="552" t="s">
        <v>3236</v>
      </c>
      <c r="H22" s="552"/>
    </row>
    <row r="23" spans="1:9" ht="31.5" outlineLevel="1" x14ac:dyDescent="0.25">
      <c r="A23" s="527">
        <v>17</v>
      </c>
      <c r="B23" s="523" t="s">
        <v>3235</v>
      </c>
      <c r="C23" s="485" t="s">
        <v>3234</v>
      </c>
      <c r="D23" s="523" t="s">
        <v>3233</v>
      </c>
      <c r="E23" s="527">
        <v>2017</v>
      </c>
      <c r="F23" s="480">
        <v>8577.6</v>
      </c>
      <c r="G23" s="553" t="s">
        <v>3232</v>
      </c>
      <c r="H23" s="553"/>
    </row>
    <row r="24" spans="1:9" ht="47.25" outlineLevel="1" x14ac:dyDescent="0.25">
      <c r="A24" s="527">
        <v>18</v>
      </c>
      <c r="B24" s="523" t="s">
        <v>3231</v>
      </c>
      <c r="C24" s="485" t="s">
        <v>3230</v>
      </c>
      <c r="D24" s="523" t="s">
        <v>3229</v>
      </c>
      <c r="E24" s="527">
        <v>2011</v>
      </c>
      <c r="F24" s="480">
        <v>15100.1</v>
      </c>
      <c r="G24" s="552" t="s">
        <v>3228</v>
      </c>
      <c r="H24" s="552"/>
    </row>
    <row r="25" spans="1:9" s="452" customFormat="1" ht="33" customHeight="1" outlineLevel="1" x14ac:dyDescent="0.25">
      <c r="A25" s="527">
        <v>19</v>
      </c>
      <c r="B25" s="485" t="s">
        <v>3052</v>
      </c>
      <c r="C25" s="523" t="s">
        <v>3053</v>
      </c>
      <c r="D25" s="523" t="s">
        <v>3049</v>
      </c>
      <c r="E25" s="527">
        <v>2011</v>
      </c>
      <c r="F25" s="525">
        <v>299815</v>
      </c>
      <c r="G25" s="552" t="s">
        <v>4076</v>
      </c>
      <c r="H25" s="524"/>
      <c r="I25" s="523"/>
    </row>
    <row r="26" spans="1:9" ht="63" outlineLevel="1" x14ac:dyDescent="0.25">
      <c r="A26" s="527">
        <v>20</v>
      </c>
      <c r="B26" s="523" t="s">
        <v>3227</v>
      </c>
      <c r="C26" s="485" t="s">
        <v>3226</v>
      </c>
      <c r="D26" s="523" t="s">
        <v>3225</v>
      </c>
      <c r="E26" s="527">
        <v>2016</v>
      </c>
      <c r="F26" s="480">
        <v>4014</v>
      </c>
      <c r="G26" s="552" t="s">
        <v>3224</v>
      </c>
      <c r="H26" s="552"/>
    </row>
    <row r="27" spans="1:9" s="787" customFormat="1" ht="34.5" customHeight="1" x14ac:dyDescent="0.25">
      <c r="A27" s="738" t="s">
        <v>3</v>
      </c>
      <c r="B27" s="739" t="s">
        <v>41</v>
      </c>
      <c r="C27" s="739"/>
      <c r="D27" s="739"/>
      <c r="E27" s="738"/>
      <c r="F27" s="740">
        <f>SUM(F28:F34)</f>
        <v>50242.6</v>
      </c>
      <c r="G27" s="741"/>
      <c r="H27" s="741"/>
    </row>
    <row r="28" spans="1:9" ht="31.5" outlineLevel="1" x14ac:dyDescent="0.25">
      <c r="A28" s="527">
        <v>1</v>
      </c>
      <c r="B28" s="485" t="s">
        <v>3223</v>
      </c>
      <c r="C28" s="532" t="s">
        <v>3222</v>
      </c>
      <c r="D28" s="485" t="s">
        <v>3221</v>
      </c>
      <c r="E28" s="530" t="s">
        <v>3220</v>
      </c>
      <c r="F28" s="480">
        <v>2140</v>
      </c>
      <c r="G28" s="532" t="s">
        <v>3217</v>
      </c>
      <c r="H28" s="532"/>
    </row>
    <row r="29" spans="1:9" ht="31.5" outlineLevel="1" x14ac:dyDescent="0.25">
      <c r="A29" s="527">
        <v>2</v>
      </c>
      <c r="B29" s="485" t="s">
        <v>3219</v>
      </c>
      <c r="C29" s="532" t="s">
        <v>1888</v>
      </c>
      <c r="D29" s="485" t="s">
        <v>3218</v>
      </c>
      <c r="E29" s="530" t="s">
        <v>281</v>
      </c>
      <c r="F29" s="480">
        <v>1797.6</v>
      </c>
      <c r="G29" s="532" t="s">
        <v>3217</v>
      </c>
      <c r="H29" s="532"/>
    </row>
    <row r="30" spans="1:9" ht="31.5" outlineLevel="1" x14ac:dyDescent="0.25">
      <c r="A30" s="527">
        <v>3</v>
      </c>
      <c r="B30" s="485" t="s">
        <v>3216</v>
      </c>
      <c r="C30" s="532" t="s">
        <v>3215</v>
      </c>
      <c r="D30" s="485" t="s">
        <v>3214</v>
      </c>
      <c r="E30" s="530" t="s">
        <v>3023</v>
      </c>
      <c r="F30" s="480">
        <v>28000</v>
      </c>
      <c r="G30" s="532" t="s">
        <v>3208</v>
      </c>
      <c r="H30" s="532"/>
    </row>
    <row r="31" spans="1:9" ht="31.5" outlineLevel="1" x14ac:dyDescent="0.25">
      <c r="A31" s="527">
        <v>4</v>
      </c>
      <c r="B31" s="485" t="s">
        <v>3213</v>
      </c>
      <c r="C31" s="532" t="s">
        <v>3212</v>
      </c>
      <c r="D31" s="485" t="s">
        <v>3211</v>
      </c>
      <c r="E31" s="530" t="s">
        <v>4063</v>
      </c>
      <c r="F31" s="480">
        <v>3760.7</v>
      </c>
      <c r="G31" s="532" t="s">
        <v>3199</v>
      </c>
      <c r="H31" s="532"/>
    </row>
    <row r="32" spans="1:9" ht="31.5" outlineLevel="1" x14ac:dyDescent="0.25">
      <c r="A32" s="527">
        <v>5</v>
      </c>
      <c r="B32" s="485" t="s">
        <v>3210</v>
      </c>
      <c r="C32" s="532" t="s">
        <v>3206</v>
      </c>
      <c r="D32" s="485" t="s">
        <v>3209</v>
      </c>
      <c r="E32" s="530" t="s">
        <v>3027</v>
      </c>
      <c r="F32" s="480">
        <v>9419.6</v>
      </c>
      <c r="G32" s="532" t="s">
        <v>3208</v>
      </c>
      <c r="H32" s="532"/>
    </row>
    <row r="33" spans="1:8" ht="31.5" outlineLevel="1" x14ac:dyDescent="0.25">
      <c r="A33" s="527">
        <v>6</v>
      </c>
      <c r="B33" s="485" t="s">
        <v>3207</v>
      </c>
      <c r="C33" s="532" t="s">
        <v>3206</v>
      </c>
      <c r="D33" s="485" t="s">
        <v>3205</v>
      </c>
      <c r="E33" s="530" t="s">
        <v>4063</v>
      </c>
      <c r="F33" s="480">
        <v>1992.4</v>
      </c>
      <c r="G33" s="532" t="s">
        <v>3204</v>
      </c>
      <c r="H33" s="532"/>
    </row>
    <row r="34" spans="1:8" ht="31.5" outlineLevel="1" x14ac:dyDescent="0.25">
      <c r="A34" s="527">
        <v>7</v>
      </c>
      <c r="B34" s="485" t="s">
        <v>3203</v>
      </c>
      <c r="C34" s="532" t="s">
        <v>3202</v>
      </c>
      <c r="D34" s="485" t="s">
        <v>3201</v>
      </c>
      <c r="E34" s="530" t="s">
        <v>3200</v>
      </c>
      <c r="F34" s="480">
        <v>3132.3</v>
      </c>
      <c r="G34" s="532" t="s">
        <v>3199</v>
      </c>
      <c r="H34" s="532"/>
    </row>
    <row r="35" spans="1:8" s="787" customFormat="1" ht="34.5" customHeight="1" x14ac:dyDescent="0.25">
      <c r="A35" s="738" t="s">
        <v>4</v>
      </c>
      <c r="B35" s="739" t="s">
        <v>50</v>
      </c>
      <c r="C35" s="739"/>
      <c r="D35" s="739"/>
      <c r="E35" s="738"/>
      <c r="F35" s="740">
        <f>SUM(F36)</f>
        <v>11572.3</v>
      </c>
      <c r="G35" s="741"/>
      <c r="H35" s="741"/>
    </row>
    <row r="36" spans="1:8" ht="31.5" outlineLevel="1" x14ac:dyDescent="0.25">
      <c r="A36" s="527">
        <v>1</v>
      </c>
      <c r="B36" s="523" t="s">
        <v>3198</v>
      </c>
      <c r="C36" s="523" t="s">
        <v>3197</v>
      </c>
      <c r="D36" s="523" t="s">
        <v>50</v>
      </c>
      <c r="E36" s="530" t="s">
        <v>4063</v>
      </c>
      <c r="F36" s="480">
        <v>11572.3</v>
      </c>
      <c r="G36" s="526" t="s">
        <v>3100</v>
      </c>
      <c r="H36" s="526"/>
    </row>
    <row r="37" spans="1:8" s="787" customFormat="1" ht="34.5" customHeight="1" x14ac:dyDescent="0.25">
      <c r="A37" s="738" t="s">
        <v>54</v>
      </c>
      <c r="B37" s="739" t="s">
        <v>49</v>
      </c>
      <c r="C37" s="739"/>
      <c r="D37" s="739"/>
      <c r="E37" s="738"/>
      <c r="F37" s="740">
        <f>SUM(F38:F47)</f>
        <v>125424</v>
      </c>
      <c r="G37" s="741"/>
      <c r="H37" s="741"/>
    </row>
    <row r="38" spans="1:8" ht="31.5" outlineLevel="1" x14ac:dyDescent="0.25">
      <c r="A38" s="527">
        <v>1</v>
      </c>
      <c r="B38" s="485" t="s">
        <v>3196</v>
      </c>
      <c r="C38" s="485" t="s">
        <v>3195</v>
      </c>
      <c r="D38" s="485" t="s">
        <v>3194</v>
      </c>
      <c r="E38" s="778">
        <v>2012</v>
      </c>
      <c r="F38" s="497">
        <v>2741</v>
      </c>
      <c r="G38" s="485" t="s">
        <v>3193</v>
      </c>
      <c r="H38" s="485"/>
    </row>
    <row r="39" spans="1:8" ht="29.25" customHeight="1" outlineLevel="1" x14ac:dyDescent="0.25">
      <c r="A39" s="527">
        <v>2</v>
      </c>
      <c r="B39" s="485" t="s">
        <v>3192</v>
      </c>
      <c r="C39" s="485" t="s">
        <v>3191</v>
      </c>
      <c r="D39" s="485" t="s">
        <v>3179</v>
      </c>
      <c r="E39" s="778">
        <v>2012</v>
      </c>
      <c r="F39" s="480">
        <v>45540</v>
      </c>
      <c r="G39" s="485" t="s">
        <v>3190</v>
      </c>
      <c r="H39" s="485"/>
    </row>
    <row r="40" spans="1:8" ht="47.25" outlineLevel="1" x14ac:dyDescent="0.25">
      <c r="A40" s="527">
        <v>3</v>
      </c>
      <c r="B40" s="485" t="s">
        <v>3189</v>
      </c>
      <c r="C40" s="485" t="s">
        <v>3188</v>
      </c>
      <c r="D40" s="485" t="s">
        <v>3179</v>
      </c>
      <c r="E40" s="778">
        <v>2012</v>
      </c>
      <c r="F40" s="480">
        <v>20000</v>
      </c>
      <c r="G40" s="485" t="s">
        <v>3187</v>
      </c>
      <c r="H40" s="485"/>
    </row>
    <row r="41" spans="1:8" ht="47.25" outlineLevel="1" x14ac:dyDescent="0.25">
      <c r="A41" s="527">
        <v>4</v>
      </c>
      <c r="B41" s="485" t="s">
        <v>3186</v>
      </c>
      <c r="C41" s="485" t="s">
        <v>3185</v>
      </c>
      <c r="D41" s="485" t="s">
        <v>3184</v>
      </c>
      <c r="E41" s="778">
        <v>2011</v>
      </c>
      <c r="F41" s="480" t="s">
        <v>3183</v>
      </c>
      <c r="G41" s="485" t="s">
        <v>3182</v>
      </c>
      <c r="H41" s="485"/>
    </row>
    <row r="42" spans="1:8" ht="31.5" outlineLevel="1" x14ac:dyDescent="0.25">
      <c r="A42" s="527">
        <v>5</v>
      </c>
      <c r="B42" s="485" t="s">
        <v>3181</v>
      </c>
      <c r="C42" s="485" t="s">
        <v>3180</v>
      </c>
      <c r="D42" s="485" t="s">
        <v>3179</v>
      </c>
      <c r="E42" s="778">
        <v>2015</v>
      </c>
      <c r="F42" s="480">
        <v>22536</v>
      </c>
      <c r="G42" s="485" t="s">
        <v>3178</v>
      </c>
      <c r="H42" s="485"/>
    </row>
    <row r="43" spans="1:8" ht="28.5" customHeight="1" outlineLevel="1" x14ac:dyDescent="0.25">
      <c r="A43" s="527">
        <v>6</v>
      </c>
      <c r="B43" s="485" t="s">
        <v>3177</v>
      </c>
      <c r="C43" s="485" t="s">
        <v>4070</v>
      </c>
      <c r="D43" s="485" t="s">
        <v>3179</v>
      </c>
      <c r="E43" s="778">
        <v>2017</v>
      </c>
      <c r="F43" s="480">
        <v>3589</v>
      </c>
      <c r="G43" s="485" t="s">
        <v>4065</v>
      </c>
      <c r="H43" s="485"/>
    </row>
    <row r="44" spans="1:8" ht="31.5" outlineLevel="1" x14ac:dyDescent="0.25">
      <c r="A44" s="527">
        <v>7</v>
      </c>
      <c r="B44" s="485" t="s">
        <v>3176</v>
      </c>
      <c r="C44" s="485" t="s">
        <v>4069</v>
      </c>
      <c r="D44" s="485" t="s">
        <v>3179</v>
      </c>
      <c r="E44" s="778">
        <v>2017</v>
      </c>
      <c r="F44" s="480">
        <v>6999</v>
      </c>
      <c r="G44" s="485" t="s">
        <v>4065</v>
      </c>
      <c r="H44" s="485"/>
    </row>
    <row r="45" spans="1:8" ht="31.5" outlineLevel="1" x14ac:dyDescent="0.25">
      <c r="A45" s="527">
        <v>8</v>
      </c>
      <c r="B45" s="485" t="s">
        <v>3175</v>
      </c>
      <c r="C45" s="485" t="s">
        <v>4068</v>
      </c>
      <c r="D45" s="485" t="s">
        <v>3179</v>
      </c>
      <c r="E45" s="778">
        <v>2017</v>
      </c>
      <c r="F45" s="480">
        <v>16400</v>
      </c>
      <c r="G45" s="485" t="s">
        <v>4065</v>
      </c>
      <c r="H45" s="485"/>
    </row>
    <row r="46" spans="1:8" ht="30" customHeight="1" outlineLevel="1" x14ac:dyDescent="0.25">
      <c r="A46" s="527">
        <v>9</v>
      </c>
      <c r="B46" s="485" t="s">
        <v>2714</v>
      </c>
      <c r="C46" s="485" t="s">
        <v>4067</v>
      </c>
      <c r="D46" s="485" t="s">
        <v>3179</v>
      </c>
      <c r="E46" s="778">
        <v>2016</v>
      </c>
      <c r="F46" s="480">
        <v>5000</v>
      </c>
      <c r="G46" s="485" t="s">
        <v>4065</v>
      </c>
      <c r="H46" s="485"/>
    </row>
    <row r="47" spans="1:8" ht="30" customHeight="1" outlineLevel="1" x14ac:dyDescent="0.25">
      <c r="A47" s="527">
        <v>10</v>
      </c>
      <c r="B47" s="485" t="s">
        <v>3174</v>
      </c>
      <c r="C47" s="485" t="s">
        <v>4066</v>
      </c>
      <c r="D47" s="485" t="s">
        <v>3184</v>
      </c>
      <c r="E47" s="778">
        <v>2017</v>
      </c>
      <c r="F47" s="480">
        <v>2619</v>
      </c>
      <c r="G47" s="485" t="s">
        <v>4065</v>
      </c>
      <c r="H47" s="485"/>
    </row>
    <row r="48" spans="1:8" s="787" customFormat="1" ht="34.5" customHeight="1" x14ac:dyDescent="0.25">
      <c r="A48" s="738" t="s">
        <v>55</v>
      </c>
      <c r="B48" s="739" t="s">
        <v>29</v>
      </c>
      <c r="C48" s="739"/>
      <c r="D48" s="739"/>
      <c r="E48" s="738"/>
      <c r="F48" s="740">
        <f>SUM(F49:F50)</f>
        <v>39000</v>
      </c>
      <c r="G48" s="741"/>
      <c r="H48" s="741"/>
    </row>
    <row r="49" spans="1:8" ht="28.5" customHeight="1" outlineLevel="1" x14ac:dyDescent="0.25">
      <c r="A49" s="527">
        <v>1</v>
      </c>
      <c r="B49" s="485" t="s">
        <v>3173</v>
      </c>
      <c r="C49" s="485" t="s">
        <v>3172</v>
      </c>
      <c r="D49" s="485" t="s">
        <v>981</v>
      </c>
      <c r="E49" s="530" t="s">
        <v>4063</v>
      </c>
      <c r="F49" s="480">
        <v>4000</v>
      </c>
      <c r="G49" s="523" t="s">
        <v>3165</v>
      </c>
      <c r="H49" s="523"/>
    </row>
    <row r="50" spans="1:8" ht="28.5" customHeight="1" outlineLevel="1" x14ac:dyDescent="0.25">
      <c r="A50" s="527">
        <v>2</v>
      </c>
      <c r="B50" s="485" t="s">
        <v>3171</v>
      </c>
      <c r="C50" s="485" t="s">
        <v>3170</v>
      </c>
      <c r="D50" s="485" t="s">
        <v>981</v>
      </c>
      <c r="E50" s="530" t="s">
        <v>4063</v>
      </c>
      <c r="F50" s="480">
        <v>35000</v>
      </c>
      <c r="G50" s="523" t="s">
        <v>3169</v>
      </c>
      <c r="H50" s="523"/>
    </row>
    <row r="51" spans="1:8" s="787" customFormat="1" ht="34.5" customHeight="1" x14ac:dyDescent="0.25">
      <c r="A51" s="738" t="s">
        <v>56</v>
      </c>
      <c r="B51" s="739" t="s">
        <v>30</v>
      </c>
      <c r="C51" s="739"/>
      <c r="D51" s="739"/>
      <c r="E51" s="738"/>
      <c r="F51" s="740">
        <f>SUM(F52:F56)</f>
        <v>296444.79999999999</v>
      </c>
      <c r="G51" s="741"/>
      <c r="H51" s="741"/>
    </row>
    <row r="52" spans="1:8" ht="30" customHeight="1" outlineLevel="1" x14ac:dyDescent="0.25">
      <c r="A52" s="527">
        <v>1</v>
      </c>
      <c r="B52" s="485" t="s">
        <v>3168</v>
      </c>
      <c r="C52" s="485" t="s">
        <v>3166</v>
      </c>
      <c r="D52" s="485" t="s">
        <v>2588</v>
      </c>
      <c r="E52" s="778">
        <v>2013</v>
      </c>
      <c r="F52" s="497">
        <v>130020.8</v>
      </c>
      <c r="G52" s="551" t="s">
        <v>3165</v>
      </c>
      <c r="H52" s="523"/>
    </row>
    <row r="53" spans="1:8" ht="30" customHeight="1" outlineLevel="1" x14ac:dyDescent="0.25">
      <c r="A53" s="527">
        <v>2</v>
      </c>
      <c r="B53" s="485" t="s">
        <v>3167</v>
      </c>
      <c r="C53" s="485" t="s">
        <v>3166</v>
      </c>
      <c r="D53" s="485" t="s">
        <v>2588</v>
      </c>
      <c r="E53" s="778">
        <v>2013</v>
      </c>
      <c r="F53" s="480">
        <v>80450</v>
      </c>
      <c r="G53" s="523" t="s">
        <v>3165</v>
      </c>
      <c r="H53" s="523"/>
    </row>
    <row r="54" spans="1:8" ht="30" customHeight="1" outlineLevel="1" x14ac:dyDescent="0.25">
      <c r="A54" s="527">
        <v>3</v>
      </c>
      <c r="B54" s="485" t="s">
        <v>3164</v>
      </c>
      <c r="C54" s="485" t="s">
        <v>3163</v>
      </c>
      <c r="D54" s="485" t="s">
        <v>3162</v>
      </c>
      <c r="E54" s="778">
        <v>2015</v>
      </c>
      <c r="F54" s="480">
        <v>2418</v>
      </c>
      <c r="G54" s="526" t="s">
        <v>3146</v>
      </c>
      <c r="H54" s="526"/>
    </row>
    <row r="55" spans="1:8" ht="30" customHeight="1" outlineLevel="1" x14ac:dyDescent="0.25">
      <c r="A55" s="527">
        <v>4</v>
      </c>
      <c r="B55" s="485" t="s">
        <v>3161</v>
      </c>
      <c r="C55" s="485" t="s">
        <v>3160</v>
      </c>
      <c r="D55" s="485" t="s">
        <v>3159</v>
      </c>
      <c r="E55" s="778">
        <v>2009</v>
      </c>
      <c r="F55" s="480">
        <v>57556</v>
      </c>
      <c r="G55" s="526" t="s">
        <v>3146</v>
      </c>
      <c r="H55" s="526"/>
    </row>
    <row r="56" spans="1:8" ht="31.5" outlineLevel="1" x14ac:dyDescent="0.25">
      <c r="A56" s="546">
        <v>5</v>
      </c>
      <c r="B56" s="485" t="s">
        <v>3158</v>
      </c>
      <c r="C56" s="485" t="s">
        <v>1138</v>
      </c>
      <c r="D56" s="485" t="s">
        <v>2588</v>
      </c>
      <c r="E56" s="778">
        <v>2012</v>
      </c>
      <c r="F56" s="480">
        <v>26000</v>
      </c>
      <c r="G56" s="526" t="s">
        <v>3157</v>
      </c>
      <c r="H56" s="526"/>
    </row>
    <row r="57" spans="1:8" s="787" customFormat="1" ht="34.5" customHeight="1" x14ac:dyDescent="0.25">
      <c r="A57" s="742" t="s">
        <v>57</v>
      </c>
      <c r="B57" s="739" t="s">
        <v>31</v>
      </c>
      <c r="C57" s="739"/>
      <c r="D57" s="739"/>
      <c r="E57" s="738"/>
      <c r="F57" s="740">
        <f>SUM(F58:F59)</f>
        <v>24250</v>
      </c>
      <c r="G57" s="743"/>
      <c r="H57" s="743"/>
    </row>
    <row r="58" spans="1:8" ht="47.25" outlineLevel="1" x14ac:dyDescent="0.25">
      <c r="A58" s="546">
        <v>1</v>
      </c>
      <c r="B58" s="485" t="s">
        <v>3156</v>
      </c>
      <c r="C58" s="485" t="s">
        <v>3155</v>
      </c>
      <c r="D58" s="485" t="s">
        <v>1155</v>
      </c>
      <c r="E58" s="778">
        <v>2012</v>
      </c>
      <c r="F58" s="480">
        <v>10300</v>
      </c>
      <c r="G58" s="547" t="s">
        <v>3154</v>
      </c>
      <c r="H58" s="526"/>
    </row>
    <row r="59" spans="1:8" ht="42" customHeight="1" outlineLevel="1" x14ac:dyDescent="0.25">
      <c r="A59" s="527">
        <v>2</v>
      </c>
      <c r="B59" s="485" t="s">
        <v>2923</v>
      </c>
      <c r="C59" s="485" t="s">
        <v>3153</v>
      </c>
      <c r="D59" s="485" t="s">
        <v>1152</v>
      </c>
      <c r="E59" s="778">
        <v>2011</v>
      </c>
      <c r="F59" s="480">
        <v>13950</v>
      </c>
      <c r="G59" s="523" t="s">
        <v>3152</v>
      </c>
      <c r="H59" s="523"/>
    </row>
    <row r="60" spans="1:8" ht="42" customHeight="1" outlineLevel="1" x14ac:dyDescent="0.25">
      <c r="A60" s="789">
        <v>3</v>
      </c>
      <c r="B60" s="486" t="s">
        <v>2995</v>
      </c>
      <c r="C60" s="529" t="s">
        <v>2994</v>
      </c>
      <c r="D60" s="485" t="s">
        <v>2993</v>
      </c>
      <c r="E60" s="778">
        <v>2016</v>
      </c>
      <c r="F60" s="525">
        <v>371097</v>
      </c>
      <c r="G60" s="788" t="s">
        <v>2992</v>
      </c>
      <c r="H60" s="788"/>
    </row>
    <row r="61" spans="1:8" s="787" customFormat="1" ht="34.5" customHeight="1" x14ac:dyDescent="0.25">
      <c r="A61" s="742" t="s">
        <v>58</v>
      </c>
      <c r="B61" s="739" t="s">
        <v>32</v>
      </c>
      <c r="C61" s="739"/>
      <c r="D61" s="739"/>
      <c r="E61" s="738"/>
      <c r="F61" s="740">
        <f>SUM(F63)</f>
        <v>0</v>
      </c>
      <c r="G61" s="743"/>
      <c r="H61" s="743"/>
    </row>
    <row r="62" spans="1:8" ht="39.75" customHeight="1" outlineLevel="1" x14ac:dyDescent="0.25">
      <c r="A62" s="527">
        <v>1</v>
      </c>
      <c r="B62" s="452" t="s">
        <v>4064</v>
      </c>
      <c r="C62" s="549" t="s">
        <v>3151</v>
      </c>
      <c r="D62" s="523" t="s">
        <v>3150</v>
      </c>
      <c r="E62" s="527">
        <v>2015</v>
      </c>
      <c r="F62" s="525">
        <v>100000</v>
      </c>
      <c r="G62" s="523" t="s">
        <v>3149</v>
      </c>
      <c r="H62" s="548"/>
    </row>
    <row r="63" spans="1:8" ht="39.75" customHeight="1" outlineLevel="1" x14ac:dyDescent="0.25">
      <c r="A63" s="527">
        <v>2</v>
      </c>
      <c r="B63" s="523" t="s">
        <v>3148</v>
      </c>
      <c r="C63" s="523" t="s">
        <v>3147</v>
      </c>
      <c r="D63" s="523" t="s">
        <v>1062</v>
      </c>
      <c r="E63" s="530" t="s">
        <v>4063</v>
      </c>
      <c r="F63" s="480"/>
      <c r="G63" s="526" t="s">
        <v>3146</v>
      </c>
      <c r="H63" s="526"/>
    </row>
    <row r="64" spans="1:8" s="787" customFormat="1" ht="34.5" customHeight="1" x14ac:dyDescent="0.25">
      <c r="A64" s="742" t="s">
        <v>59</v>
      </c>
      <c r="B64" s="739" t="s">
        <v>33</v>
      </c>
      <c r="C64" s="739"/>
      <c r="D64" s="739"/>
      <c r="E64" s="738"/>
      <c r="F64" s="740">
        <f>SUM(F65)</f>
        <v>8513</v>
      </c>
      <c r="G64" s="743"/>
      <c r="H64" s="743"/>
    </row>
    <row r="65" spans="1:8" ht="44.25" customHeight="1" outlineLevel="1" x14ac:dyDescent="0.25">
      <c r="A65" s="527">
        <v>1</v>
      </c>
      <c r="B65" s="485" t="s">
        <v>3145</v>
      </c>
      <c r="C65" s="485" t="s">
        <v>3144</v>
      </c>
      <c r="D65" s="485" t="s">
        <v>3143</v>
      </c>
      <c r="E65" s="778">
        <v>2013</v>
      </c>
      <c r="F65" s="480">
        <v>8513</v>
      </c>
      <c r="G65" s="526" t="s">
        <v>3142</v>
      </c>
      <c r="H65" s="526"/>
    </row>
    <row r="66" spans="1:8" s="787" customFormat="1" ht="34.5" customHeight="1" x14ac:dyDescent="0.25">
      <c r="A66" s="742" t="s">
        <v>60</v>
      </c>
      <c r="B66" s="739" t="s">
        <v>38</v>
      </c>
      <c r="C66" s="739"/>
      <c r="D66" s="739"/>
      <c r="E66" s="738"/>
      <c r="F66" s="740">
        <f>SUM(F67:F81)</f>
        <v>582691.6</v>
      </c>
      <c r="G66" s="743"/>
      <c r="H66" s="743"/>
    </row>
    <row r="67" spans="1:8" ht="47.25" outlineLevel="1" x14ac:dyDescent="0.25">
      <c r="A67" s="527">
        <v>1</v>
      </c>
      <c r="B67" s="485" t="s">
        <v>3141</v>
      </c>
      <c r="C67" s="485" t="s">
        <v>3140</v>
      </c>
      <c r="D67" s="485" t="s">
        <v>3139</v>
      </c>
      <c r="E67" s="530" t="s">
        <v>4063</v>
      </c>
      <c r="F67" s="497">
        <v>10000</v>
      </c>
      <c r="G67" s="547" t="s">
        <v>3146</v>
      </c>
      <c r="H67" s="526"/>
    </row>
    <row r="68" spans="1:8" ht="31.5" outlineLevel="1" x14ac:dyDescent="0.25">
      <c r="A68" s="527">
        <v>2</v>
      </c>
      <c r="B68" s="485" t="s">
        <v>3138</v>
      </c>
      <c r="C68" s="485" t="s">
        <v>3137</v>
      </c>
      <c r="D68" s="485" t="s">
        <v>3134</v>
      </c>
      <c r="E68" s="530" t="s">
        <v>4063</v>
      </c>
      <c r="F68" s="480">
        <v>160000</v>
      </c>
      <c r="G68" s="526" t="s">
        <v>3146</v>
      </c>
      <c r="H68" s="526"/>
    </row>
    <row r="69" spans="1:8" ht="31.5" outlineLevel="1" x14ac:dyDescent="0.25">
      <c r="A69" s="527">
        <v>3</v>
      </c>
      <c r="B69" s="485" t="s">
        <v>3136</v>
      </c>
      <c r="C69" s="485" t="s">
        <v>3135</v>
      </c>
      <c r="D69" s="485" t="s">
        <v>3134</v>
      </c>
      <c r="E69" s="530" t="s">
        <v>4063</v>
      </c>
      <c r="F69" s="480">
        <v>40000</v>
      </c>
      <c r="G69" s="526" t="s">
        <v>3146</v>
      </c>
      <c r="H69" s="526"/>
    </row>
    <row r="70" spans="1:8" ht="31.5" outlineLevel="1" x14ac:dyDescent="0.25">
      <c r="A70" s="527">
        <v>4</v>
      </c>
      <c r="B70" s="485" t="s">
        <v>2308</v>
      </c>
      <c r="C70" s="485" t="s">
        <v>3133</v>
      </c>
      <c r="D70" s="485" t="s">
        <v>3132</v>
      </c>
      <c r="E70" s="530" t="s">
        <v>4063</v>
      </c>
      <c r="F70" s="480">
        <v>3040</v>
      </c>
      <c r="G70" s="526" t="s">
        <v>3146</v>
      </c>
      <c r="H70" s="526"/>
    </row>
    <row r="71" spans="1:8" ht="31.5" outlineLevel="1" x14ac:dyDescent="0.25">
      <c r="A71" s="527">
        <v>5</v>
      </c>
      <c r="B71" s="485" t="s">
        <v>3131</v>
      </c>
      <c r="C71" s="485" t="s">
        <v>3130</v>
      </c>
      <c r="D71" s="485" t="s">
        <v>3129</v>
      </c>
      <c r="E71" s="530" t="s">
        <v>4063</v>
      </c>
      <c r="F71" s="480">
        <v>9000</v>
      </c>
      <c r="G71" s="526" t="s">
        <v>3146</v>
      </c>
      <c r="H71" s="526"/>
    </row>
    <row r="72" spans="1:8" ht="47.25" outlineLevel="1" x14ac:dyDescent="0.25">
      <c r="A72" s="527">
        <v>6</v>
      </c>
      <c r="B72" s="485" t="s">
        <v>3128</v>
      </c>
      <c r="C72" s="485" t="s">
        <v>3127</v>
      </c>
      <c r="D72" s="485" t="s">
        <v>65</v>
      </c>
      <c r="E72" s="530" t="s">
        <v>4063</v>
      </c>
      <c r="F72" s="480">
        <v>20000</v>
      </c>
      <c r="G72" s="526" t="s">
        <v>3146</v>
      </c>
      <c r="H72" s="526"/>
    </row>
    <row r="73" spans="1:8" ht="31.5" outlineLevel="1" x14ac:dyDescent="0.25">
      <c r="A73" s="527">
        <v>7</v>
      </c>
      <c r="B73" s="485" t="s">
        <v>3126</v>
      </c>
      <c r="C73" s="485" t="s">
        <v>3125</v>
      </c>
      <c r="D73" s="485" t="s">
        <v>3124</v>
      </c>
      <c r="E73" s="530" t="s">
        <v>4063</v>
      </c>
      <c r="F73" s="480">
        <v>49500</v>
      </c>
      <c r="G73" s="526" t="s">
        <v>3146</v>
      </c>
      <c r="H73" s="526"/>
    </row>
    <row r="74" spans="1:8" ht="47.25" outlineLevel="1" x14ac:dyDescent="0.25">
      <c r="A74" s="546">
        <v>8</v>
      </c>
      <c r="B74" s="485" t="s">
        <v>3123</v>
      </c>
      <c r="C74" s="485" t="s">
        <v>3122</v>
      </c>
      <c r="D74" s="485" t="s">
        <v>65</v>
      </c>
      <c r="E74" s="530" t="s">
        <v>4063</v>
      </c>
      <c r="F74" s="480">
        <v>2640</v>
      </c>
      <c r="G74" s="526" t="s">
        <v>3146</v>
      </c>
      <c r="H74" s="526"/>
    </row>
    <row r="75" spans="1:8" ht="31.5" outlineLevel="1" x14ac:dyDescent="0.25">
      <c r="A75" s="527">
        <v>9</v>
      </c>
      <c r="B75" s="485" t="s">
        <v>808</v>
      </c>
      <c r="C75" s="485" t="s">
        <v>3121</v>
      </c>
      <c r="D75" s="485" t="s">
        <v>3120</v>
      </c>
      <c r="E75" s="530" t="s">
        <v>4063</v>
      </c>
      <c r="F75" s="480">
        <v>85000</v>
      </c>
      <c r="G75" s="526" t="s">
        <v>3146</v>
      </c>
      <c r="H75" s="526"/>
    </row>
    <row r="76" spans="1:8" ht="63" outlineLevel="1" x14ac:dyDescent="0.25">
      <c r="A76" s="527">
        <v>10</v>
      </c>
      <c r="B76" s="485" t="s">
        <v>2273</v>
      </c>
      <c r="C76" s="485" t="s">
        <v>3119</v>
      </c>
      <c r="D76" s="485" t="s">
        <v>3118</v>
      </c>
      <c r="E76" s="530" t="s">
        <v>4063</v>
      </c>
      <c r="F76" s="480">
        <v>2018</v>
      </c>
      <c r="G76" s="526" t="s">
        <v>3146</v>
      </c>
      <c r="H76" s="526"/>
    </row>
    <row r="77" spans="1:8" ht="31.5" outlineLevel="1" x14ac:dyDescent="0.25">
      <c r="A77" s="546">
        <v>11</v>
      </c>
      <c r="B77" s="485" t="s">
        <v>3117</v>
      </c>
      <c r="C77" s="485" t="s">
        <v>3116</v>
      </c>
      <c r="D77" s="485" t="s">
        <v>3115</v>
      </c>
      <c r="E77" s="530" t="s">
        <v>4063</v>
      </c>
      <c r="F77" s="480">
        <v>1500</v>
      </c>
      <c r="G77" s="526" t="s">
        <v>3146</v>
      </c>
      <c r="H77" s="526"/>
    </row>
    <row r="78" spans="1:8" ht="63" outlineLevel="1" x14ac:dyDescent="0.25">
      <c r="A78" s="527">
        <v>12</v>
      </c>
      <c r="B78" s="485" t="s">
        <v>3114</v>
      </c>
      <c r="C78" s="485" t="s">
        <v>3113</v>
      </c>
      <c r="D78" s="485" t="s">
        <v>3112</v>
      </c>
      <c r="E78" s="530" t="s">
        <v>4063</v>
      </c>
      <c r="F78" s="480">
        <v>94848</v>
      </c>
      <c r="G78" s="526" t="s">
        <v>3146</v>
      </c>
      <c r="H78" s="526"/>
    </row>
    <row r="79" spans="1:8" ht="47.25" outlineLevel="1" x14ac:dyDescent="0.25">
      <c r="A79" s="527">
        <v>13</v>
      </c>
      <c r="B79" s="485" t="s">
        <v>3111</v>
      </c>
      <c r="C79" s="485" t="s">
        <v>3110</v>
      </c>
      <c r="D79" s="485" t="s">
        <v>3109</v>
      </c>
      <c r="E79" s="530" t="s">
        <v>4063</v>
      </c>
      <c r="F79" s="480">
        <v>47125</v>
      </c>
      <c r="G79" s="526" t="s">
        <v>3146</v>
      </c>
      <c r="H79" s="526"/>
    </row>
    <row r="80" spans="1:8" ht="47.25" outlineLevel="1" x14ac:dyDescent="0.25">
      <c r="A80" s="527">
        <v>14</v>
      </c>
      <c r="B80" s="485" t="s">
        <v>3108</v>
      </c>
      <c r="C80" s="485" t="s">
        <v>3107</v>
      </c>
      <c r="D80" s="485" t="s">
        <v>3106</v>
      </c>
      <c r="E80" s="530" t="s">
        <v>4063</v>
      </c>
      <c r="F80" s="480">
        <v>41020.6</v>
      </c>
      <c r="G80" s="526" t="s">
        <v>3146</v>
      </c>
      <c r="H80" s="526"/>
    </row>
    <row r="81" spans="1:8" ht="31.5" outlineLevel="1" x14ac:dyDescent="0.25">
      <c r="A81" s="527">
        <v>15</v>
      </c>
      <c r="B81" s="485" t="s">
        <v>3105</v>
      </c>
      <c r="C81" s="485" t="s">
        <v>3104</v>
      </c>
      <c r="D81" s="485" t="s">
        <v>3103</v>
      </c>
      <c r="E81" s="778" t="s">
        <v>4063</v>
      </c>
      <c r="F81" s="480">
        <v>17000</v>
      </c>
      <c r="G81" s="526" t="s">
        <v>3146</v>
      </c>
      <c r="H81" s="526"/>
    </row>
    <row r="82" spans="1:8" s="787" customFormat="1" ht="34.5" customHeight="1" x14ac:dyDescent="0.25">
      <c r="A82" s="742" t="s">
        <v>61</v>
      </c>
      <c r="B82" s="739" t="s">
        <v>37</v>
      </c>
      <c r="C82" s="739"/>
      <c r="D82" s="739"/>
      <c r="E82" s="738"/>
      <c r="F82" s="740">
        <f>SUM(F83)</f>
        <v>42700</v>
      </c>
      <c r="G82" s="743"/>
      <c r="H82" s="743"/>
    </row>
    <row r="83" spans="1:8" ht="33" customHeight="1" outlineLevel="1" x14ac:dyDescent="0.25">
      <c r="A83" s="527">
        <v>1</v>
      </c>
      <c r="B83" s="485" t="s">
        <v>3102</v>
      </c>
      <c r="C83" s="485" t="s">
        <v>3101</v>
      </c>
      <c r="D83" s="485" t="s">
        <v>1022</v>
      </c>
      <c r="E83" s="778">
        <v>2008</v>
      </c>
      <c r="F83" s="480">
        <v>42700</v>
      </c>
      <c r="G83" s="526" t="s">
        <v>3100</v>
      </c>
      <c r="H83" s="526"/>
    </row>
    <row r="84" spans="1:8" s="787" customFormat="1" ht="34.5" customHeight="1" x14ac:dyDescent="0.25">
      <c r="A84" s="742" t="s">
        <v>62</v>
      </c>
      <c r="B84" s="739" t="s">
        <v>36</v>
      </c>
      <c r="C84" s="739"/>
      <c r="D84" s="739"/>
      <c r="E84" s="738"/>
      <c r="F84" s="740">
        <f>SUM(F85)</f>
        <v>5000</v>
      </c>
      <c r="G84" s="743"/>
      <c r="H84" s="743"/>
    </row>
    <row r="85" spans="1:8" ht="33.75" customHeight="1" outlineLevel="1" x14ac:dyDescent="0.25">
      <c r="A85" s="520">
        <v>1</v>
      </c>
      <c r="B85" s="545" t="s">
        <v>3099</v>
      </c>
      <c r="C85" s="545" t="s">
        <v>3098</v>
      </c>
      <c r="D85" s="545" t="s">
        <v>1077</v>
      </c>
      <c r="E85" s="469" t="s">
        <v>4063</v>
      </c>
      <c r="F85" s="473">
        <v>5000</v>
      </c>
      <c r="G85" s="545" t="s">
        <v>3146</v>
      </c>
      <c r="H85" s="545"/>
    </row>
    <row r="86" spans="1:8" x14ac:dyDescent="0.25">
      <c r="A86" s="460"/>
      <c r="B86" s="452"/>
      <c r="C86" s="452"/>
      <c r="D86" s="452"/>
      <c r="E86" s="452"/>
      <c r="F86" s="452"/>
      <c r="G86" s="452"/>
      <c r="H86" s="452"/>
    </row>
    <row r="87" spans="1:8" s="780" customFormat="1" x14ac:dyDescent="0.25">
      <c r="B87" s="206" t="s">
        <v>4044</v>
      </c>
    </row>
  </sheetData>
  <autoFilter ref="A4:WVT85"/>
  <mergeCells count="2">
    <mergeCell ref="A1:H1"/>
    <mergeCell ref="A2:H2"/>
  </mergeCells>
  <printOptions horizontalCentered="1"/>
  <pageMargins left="0.39370078740157483" right="0.39370078740157483" top="0.39370078740157483" bottom="0.39370078740157483" header="0.31496062992125984" footer="0.31496062992125984"/>
  <pageSetup paperSize="9" scale="67" fitToHeight="100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44</vt:i4>
      </vt:variant>
    </vt:vector>
  </HeadingPairs>
  <TitlesOfParts>
    <vt:vector size="69" baseType="lpstr">
      <vt:lpstr>DS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KS</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'3'!Print_Area</vt:lpstr>
      <vt:lpstr>'4'!Print_Area</vt:lpstr>
      <vt:lpstr>'5'!Print_Area</vt:lpstr>
      <vt:lpstr>'7'!Print_Area</vt:lpstr>
      <vt:lpstr>'8'!Print_Area</vt:lpstr>
      <vt:lpstr>'9'!Print_Area</vt:lpstr>
      <vt:lpstr>DS!Print_Area</vt:lpstr>
      <vt:lpstr>KS!Print_Area</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'3'!Print_Titles</vt:lpstr>
      <vt:lpstr>'4'!Print_Titles</vt:lpstr>
      <vt:lpstr>'6'!Print_Titles</vt:lpstr>
      <vt:lpstr>'7'!Print_Titles</vt:lpstr>
      <vt:lpstr>'8'!Print_Titles</vt:lpstr>
      <vt:lpstr>'9'!Print_Titles</vt:lpstr>
      <vt:lpstr>DS!Print_Titles</vt:lpstr>
      <vt:lpstr>KS!Print_Titles</vt:lpstr>
    </vt:vector>
  </TitlesOfParts>
  <Company>HDND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Trương Quang Đức</dc:creator>
  <cp:lastModifiedBy>Trương quang Đức</cp:lastModifiedBy>
  <cp:lastPrinted>2017-07-12T03:30:48Z</cp:lastPrinted>
  <dcterms:created xsi:type="dcterms:W3CDTF">2016-08-09T08:43:49Z</dcterms:created>
  <dcterms:modified xsi:type="dcterms:W3CDTF">2017-07-12T08:35:21Z</dcterms:modified>
</cp:coreProperties>
</file>