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75" windowWidth="18915" windowHeight="8235" firstSheet="1" activeTab="4"/>
  </bookViews>
  <sheets>
    <sheet name="CHUNG" sheetId="1" state="hidden" r:id="rId1"/>
    <sheet name="PL1-KH TUYỂN SINH" sheetId="2" r:id="rId2"/>
    <sheet name="PL2 MUC CHI PHI" sheetId="7" r:id="rId3"/>
    <sheet name="MUC HO TRO" sheetId="8" r:id="rId4"/>
    <sheet name="PL4-KINH PHI" sheetId="3" r:id="rId5"/>
    <sheet name="PL5-KP THEO NĂM" sheetId="4" r:id="rId6"/>
  </sheets>
  <definedNames>
    <definedName name="MANGHANH" localSheetId="0">#REF!</definedName>
    <definedName name="MANGHANH" localSheetId="1">#REF!</definedName>
    <definedName name="MANGHANH" localSheetId="4">#REF!</definedName>
    <definedName name="MANGHANH" localSheetId="5">#REF!</definedName>
    <definedName name="MANGHANH">#REF!</definedName>
    <definedName name="_xlnm.Print_Titles" localSheetId="3">'MUC HO TRO'!$5:$6</definedName>
    <definedName name="_xlnm.Print_Titles" localSheetId="2">'PL2 MUC CHI PHI'!$5:$6</definedName>
  </definedNames>
  <calcPr calcId="145621"/>
</workbook>
</file>

<file path=xl/calcChain.xml><?xml version="1.0" encoding="utf-8"?>
<calcChain xmlns="http://schemas.openxmlformats.org/spreadsheetml/2006/main">
  <c r="I20" i="3" l="1"/>
  <c r="E8" i="3" l="1"/>
  <c r="E9" i="3"/>
  <c r="E10" i="3"/>
  <c r="E11" i="3"/>
  <c r="E12" i="3"/>
  <c r="E13" i="3"/>
  <c r="E14" i="3"/>
  <c r="E15" i="3"/>
  <c r="E16" i="3"/>
  <c r="E17" i="3"/>
  <c r="E18" i="3"/>
  <c r="E19" i="3"/>
  <c r="E7" i="3"/>
  <c r="K20" i="3"/>
  <c r="J20" i="3"/>
  <c r="H20" i="3"/>
  <c r="G20" i="3"/>
  <c r="F20" i="3"/>
  <c r="D7" i="3"/>
  <c r="D8" i="3"/>
  <c r="D9" i="3"/>
  <c r="D10" i="3"/>
  <c r="D11" i="3"/>
  <c r="D12" i="3"/>
  <c r="D13" i="3"/>
  <c r="D14" i="3"/>
  <c r="D15" i="3"/>
  <c r="D16" i="3"/>
  <c r="D17" i="3"/>
  <c r="D18" i="3"/>
  <c r="D19" i="3"/>
  <c r="C20" i="3"/>
  <c r="D20" i="3" l="1"/>
  <c r="E20" i="3"/>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11" i="7"/>
  <c r="I10" i="7"/>
  <c r="I9" i="7"/>
  <c r="V6" i="7" l="1"/>
  <c r="M84" i="7"/>
  <c r="M85" i="7"/>
  <c r="M87" i="7"/>
  <c r="M88" i="7"/>
  <c r="M89" i="7"/>
  <c r="M90" i="7"/>
  <c r="M91" i="7"/>
  <c r="M92" i="7"/>
  <c r="M93" i="7"/>
  <c r="M94" i="7"/>
  <c r="M95" i="7"/>
  <c r="M96" i="7"/>
  <c r="M97" i="7"/>
  <c r="M66" i="7"/>
  <c r="M67" i="7"/>
  <c r="M71" i="7"/>
  <c r="M54" i="7"/>
  <c r="M55" i="7"/>
  <c r="M56" i="7"/>
  <c r="M57" i="7"/>
  <c r="M58" i="7"/>
  <c r="M59" i="7"/>
  <c r="M60" i="7"/>
  <c r="M61" i="7"/>
  <c r="M53" i="7"/>
  <c r="M21" i="7"/>
  <c r="M22" i="7"/>
  <c r="M28" i="7"/>
  <c r="M29" i="7"/>
  <c r="M38" i="7"/>
  <c r="M39" i="7"/>
  <c r="M40" i="7"/>
  <c r="M41" i="7"/>
  <c r="M42" i="7"/>
  <c r="M43" i="7"/>
  <c r="M44" i="7"/>
  <c r="M45" i="7"/>
  <c r="M47" i="7"/>
  <c r="M48" i="7"/>
  <c r="M49" i="7"/>
  <c r="M50" i="7"/>
  <c r="M51" i="7"/>
  <c r="M52" i="7"/>
  <c r="M9" i="7"/>
  <c r="J9" i="7"/>
  <c r="V7" i="7"/>
  <c r="V10" i="7"/>
  <c r="V16" i="7"/>
  <c r="V11" i="7" l="1"/>
  <c r="V63" i="8"/>
  <c r="P62" i="8"/>
  <c r="P63" i="8"/>
  <c r="M98" i="8"/>
  <c r="L98" i="8"/>
  <c r="J98" i="8"/>
  <c r="I98" i="8"/>
  <c r="H98" i="8"/>
  <c r="G98" i="8"/>
  <c r="K98" i="8" s="1"/>
  <c r="M97" i="8"/>
  <c r="L97" i="8"/>
  <c r="J97" i="8"/>
  <c r="I97" i="8"/>
  <c r="H97" i="8"/>
  <c r="G97" i="8"/>
  <c r="K97" i="8" s="1"/>
  <c r="M96" i="8"/>
  <c r="L96" i="8"/>
  <c r="J96" i="8"/>
  <c r="I96" i="8"/>
  <c r="H96" i="8"/>
  <c r="G96" i="8"/>
  <c r="K96" i="8" s="1"/>
  <c r="M95" i="8"/>
  <c r="L95" i="8"/>
  <c r="J95" i="8"/>
  <c r="I95" i="8"/>
  <c r="H95" i="8"/>
  <c r="G95" i="8"/>
  <c r="K95" i="8" s="1"/>
  <c r="M94" i="8"/>
  <c r="L94" i="8"/>
  <c r="J94" i="8"/>
  <c r="I94" i="8"/>
  <c r="H94" i="8"/>
  <c r="F94" i="8"/>
  <c r="G94" i="8" s="1"/>
  <c r="K94" i="8" s="1"/>
  <c r="M93" i="8"/>
  <c r="L93" i="8"/>
  <c r="J93" i="8"/>
  <c r="I93" i="8"/>
  <c r="H93" i="8"/>
  <c r="F93" i="8"/>
  <c r="G93" i="8" s="1"/>
  <c r="K93" i="8" s="1"/>
  <c r="M92" i="8"/>
  <c r="L92" i="8"/>
  <c r="J92" i="8"/>
  <c r="I92" i="8"/>
  <c r="H92" i="8"/>
  <c r="G92" i="8"/>
  <c r="K92" i="8" s="1"/>
  <c r="M91" i="8"/>
  <c r="L91" i="8"/>
  <c r="J91" i="8"/>
  <c r="I91" i="8"/>
  <c r="H91" i="8"/>
  <c r="G91" i="8"/>
  <c r="K91" i="8" s="1"/>
  <c r="M90" i="8"/>
  <c r="L90" i="8"/>
  <c r="J90" i="8"/>
  <c r="I90" i="8"/>
  <c r="H90" i="8"/>
  <c r="G90" i="8"/>
  <c r="K90" i="8" s="1"/>
  <c r="M89" i="8"/>
  <c r="L89" i="8"/>
  <c r="J89" i="8"/>
  <c r="I89" i="8"/>
  <c r="H89" i="8"/>
  <c r="G89" i="8"/>
  <c r="K89" i="8" s="1"/>
  <c r="M88" i="8"/>
  <c r="L88" i="8"/>
  <c r="J88" i="8"/>
  <c r="I88" i="8"/>
  <c r="H88" i="8"/>
  <c r="G88" i="8"/>
  <c r="K88" i="8" s="1"/>
  <c r="M87" i="8"/>
  <c r="L87" i="8"/>
  <c r="J87" i="8"/>
  <c r="I87" i="8"/>
  <c r="H87" i="8"/>
  <c r="G87" i="8"/>
  <c r="K87" i="8" s="1"/>
  <c r="M86" i="8"/>
  <c r="L86" i="8"/>
  <c r="J86" i="8"/>
  <c r="I86" i="8"/>
  <c r="H86" i="8"/>
  <c r="G86" i="8"/>
  <c r="K86" i="8" s="1"/>
  <c r="M85" i="8"/>
  <c r="L85" i="8"/>
  <c r="J85" i="8"/>
  <c r="I85" i="8"/>
  <c r="H85" i="8"/>
  <c r="G85" i="8"/>
  <c r="K85" i="8" s="1"/>
  <c r="M84" i="8"/>
  <c r="L84" i="8"/>
  <c r="J84" i="8"/>
  <c r="I84" i="8"/>
  <c r="H84" i="8"/>
  <c r="G84" i="8"/>
  <c r="K84" i="8" s="1"/>
  <c r="M83" i="8"/>
  <c r="L83" i="8"/>
  <c r="J83" i="8"/>
  <c r="I83" i="8"/>
  <c r="H83" i="8"/>
  <c r="G83" i="8"/>
  <c r="K83" i="8" s="1"/>
  <c r="M82" i="8"/>
  <c r="L82" i="8"/>
  <c r="J82" i="8"/>
  <c r="I82" i="8"/>
  <c r="H82" i="8"/>
  <c r="G82" i="8"/>
  <c r="K82" i="8" s="1"/>
  <c r="M81" i="8"/>
  <c r="L81" i="8"/>
  <c r="J81" i="8"/>
  <c r="I81" i="8"/>
  <c r="H81" i="8"/>
  <c r="G81" i="8"/>
  <c r="K81" i="8" s="1"/>
  <c r="M80" i="8"/>
  <c r="L80" i="8"/>
  <c r="J80" i="8"/>
  <c r="I80" i="8"/>
  <c r="H80" i="8"/>
  <c r="G80" i="8"/>
  <c r="K80" i="8" s="1"/>
  <c r="M79" i="8"/>
  <c r="L79" i="8"/>
  <c r="J79" i="8"/>
  <c r="I79" i="8"/>
  <c r="H79" i="8"/>
  <c r="F79" i="8"/>
  <c r="G79" i="8" s="1"/>
  <c r="K79" i="8" s="1"/>
  <c r="M78" i="8"/>
  <c r="L78" i="8"/>
  <c r="J78" i="8"/>
  <c r="I78" i="8"/>
  <c r="H78" i="8"/>
  <c r="G78" i="8"/>
  <c r="K78" i="8" s="1"/>
  <c r="M77" i="8"/>
  <c r="L77" i="8"/>
  <c r="J77" i="8"/>
  <c r="I77" i="8"/>
  <c r="H77" i="8"/>
  <c r="G77" i="8"/>
  <c r="K77" i="8" s="1"/>
  <c r="M76" i="8"/>
  <c r="L76" i="8"/>
  <c r="J76" i="8"/>
  <c r="I76" i="8"/>
  <c r="H76" i="8"/>
  <c r="G76" i="8"/>
  <c r="K76" i="8" s="1"/>
  <c r="M75" i="8"/>
  <c r="L75" i="8"/>
  <c r="J75" i="8"/>
  <c r="I75" i="8"/>
  <c r="H75" i="8"/>
  <c r="G75" i="8"/>
  <c r="K75" i="8" s="1"/>
  <c r="M74" i="8"/>
  <c r="L74" i="8"/>
  <c r="J74" i="8"/>
  <c r="I74" i="8"/>
  <c r="H74" i="8"/>
  <c r="G74" i="8"/>
  <c r="K74" i="8" s="1"/>
  <c r="M73" i="8"/>
  <c r="L73" i="8"/>
  <c r="J73" i="8"/>
  <c r="I73" i="8"/>
  <c r="H73" i="8"/>
  <c r="G73" i="8"/>
  <c r="K73" i="8" s="1"/>
  <c r="M72" i="8"/>
  <c r="L72" i="8"/>
  <c r="J72" i="8"/>
  <c r="I72" i="8"/>
  <c r="H72" i="8"/>
  <c r="G72" i="8"/>
  <c r="K72" i="8" s="1"/>
  <c r="M71" i="8"/>
  <c r="L71" i="8"/>
  <c r="J71" i="8"/>
  <c r="I71" i="8"/>
  <c r="H71" i="8"/>
  <c r="G71" i="8"/>
  <c r="K71" i="8" s="1"/>
  <c r="M70" i="8"/>
  <c r="L70" i="8"/>
  <c r="J70" i="8"/>
  <c r="I70" i="8"/>
  <c r="H70" i="8"/>
  <c r="G70" i="8"/>
  <c r="K70" i="8" s="1"/>
  <c r="M69" i="8"/>
  <c r="L69" i="8"/>
  <c r="J69" i="8"/>
  <c r="I69" i="8"/>
  <c r="H69" i="8"/>
  <c r="G69" i="8"/>
  <c r="K69" i="8" s="1"/>
  <c r="M68" i="8"/>
  <c r="L68" i="8"/>
  <c r="J68" i="8"/>
  <c r="I68" i="8"/>
  <c r="H68" i="8"/>
  <c r="F68" i="8"/>
  <c r="G68" i="8" s="1"/>
  <c r="K68" i="8" s="1"/>
  <c r="M67" i="8"/>
  <c r="L67" i="8"/>
  <c r="J67" i="8"/>
  <c r="I67" i="8"/>
  <c r="H67" i="8"/>
  <c r="G67" i="8"/>
  <c r="K67" i="8" s="1"/>
  <c r="M66" i="8"/>
  <c r="L66" i="8"/>
  <c r="J66" i="8"/>
  <c r="I66" i="8"/>
  <c r="H66" i="8"/>
  <c r="G66" i="8"/>
  <c r="K66" i="8" s="1"/>
  <c r="M65" i="8"/>
  <c r="L65" i="8"/>
  <c r="J65" i="8"/>
  <c r="I65" i="8"/>
  <c r="H65" i="8"/>
  <c r="G65" i="8"/>
  <c r="K65" i="8" s="1"/>
  <c r="M59" i="8"/>
  <c r="L59" i="8"/>
  <c r="J59" i="8"/>
  <c r="I59" i="8"/>
  <c r="H59" i="8"/>
  <c r="G59" i="8"/>
  <c r="K59" i="8" s="1"/>
  <c r="M58" i="8"/>
  <c r="L58" i="8"/>
  <c r="J58" i="8"/>
  <c r="I58" i="8"/>
  <c r="H58" i="8"/>
  <c r="G58" i="8"/>
  <c r="K58" i="8" s="1"/>
  <c r="M57" i="8"/>
  <c r="L57" i="8"/>
  <c r="J57" i="8"/>
  <c r="I57" i="8"/>
  <c r="H57" i="8"/>
  <c r="G57" i="8"/>
  <c r="K57" i="8" s="1"/>
  <c r="M56" i="8"/>
  <c r="L56" i="8"/>
  <c r="J56" i="8"/>
  <c r="I56" i="8"/>
  <c r="H56" i="8"/>
  <c r="G56" i="8"/>
  <c r="K56" i="8" s="1"/>
  <c r="M55" i="8"/>
  <c r="L55" i="8"/>
  <c r="J55" i="8"/>
  <c r="I55" i="8"/>
  <c r="H55" i="8"/>
  <c r="G55" i="8"/>
  <c r="K55" i="8" s="1"/>
  <c r="M54" i="8"/>
  <c r="L54" i="8"/>
  <c r="J54" i="8"/>
  <c r="I54" i="8"/>
  <c r="H54" i="8"/>
  <c r="G54" i="8"/>
  <c r="K54" i="8" s="1"/>
  <c r="M53" i="8"/>
  <c r="L53" i="8"/>
  <c r="J53" i="8"/>
  <c r="I53" i="8"/>
  <c r="H53" i="8"/>
  <c r="G53" i="8"/>
  <c r="K53" i="8" s="1"/>
  <c r="M52" i="8"/>
  <c r="L52" i="8"/>
  <c r="J52" i="8"/>
  <c r="I52" i="8"/>
  <c r="H52" i="8"/>
  <c r="G52" i="8"/>
  <c r="K52" i="8" s="1"/>
  <c r="M51" i="8"/>
  <c r="L51" i="8"/>
  <c r="J51" i="8"/>
  <c r="I51" i="8"/>
  <c r="H51" i="8"/>
  <c r="G51" i="8"/>
  <c r="K51" i="8" s="1"/>
  <c r="M50" i="8"/>
  <c r="L50" i="8"/>
  <c r="J50" i="8"/>
  <c r="I50" i="8"/>
  <c r="H50" i="8"/>
  <c r="G50" i="8"/>
  <c r="K50" i="8" s="1"/>
  <c r="M49" i="8"/>
  <c r="L49" i="8"/>
  <c r="J49" i="8"/>
  <c r="I49" i="8"/>
  <c r="H49" i="8"/>
  <c r="G49" i="8"/>
  <c r="K49" i="8" s="1"/>
  <c r="M48" i="8"/>
  <c r="L48" i="8"/>
  <c r="J48" i="8"/>
  <c r="I48" i="8"/>
  <c r="H48" i="8"/>
  <c r="G48" i="8"/>
  <c r="K48" i="8" s="1"/>
  <c r="M47" i="8"/>
  <c r="L47" i="8"/>
  <c r="J47" i="8"/>
  <c r="I47" i="8"/>
  <c r="H47" i="8"/>
  <c r="G47" i="8"/>
  <c r="K47" i="8" s="1"/>
  <c r="M45" i="8"/>
  <c r="L45" i="8"/>
  <c r="J45" i="8"/>
  <c r="I45" i="8"/>
  <c r="H45" i="8"/>
  <c r="G45" i="8"/>
  <c r="K45" i="8" s="1"/>
  <c r="M44" i="8"/>
  <c r="L44" i="8"/>
  <c r="J44" i="8"/>
  <c r="I44" i="8"/>
  <c r="H44" i="8"/>
  <c r="G44" i="8"/>
  <c r="K44" i="8" s="1"/>
  <c r="M43" i="8"/>
  <c r="L43" i="8"/>
  <c r="J43" i="8"/>
  <c r="I43" i="8"/>
  <c r="H43" i="8"/>
  <c r="G43" i="8"/>
  <c r="K43" i="8" s="1"/>
  <c r="M42" i="8"/>
  <c r="L42" i="8"/>
  <c r="J42" i="8"/>
  <c r="I42" i="8"/>
  <c r="H42" i="8"/>
  <c r="G42" i="8"/>
  <c r="K42" i="8" s="1"/>
  <c r="M41" i="8"/>
  <c r="L41" i="8"/>
  <c r="J41" i="8"/>
  <c r="I41" i="8"/>
  <c r="H41" i="8"/>
  <c r="G41" i="8"/>
  <c r="K41" i="8" s="1"/>
  <c r="M40" i="8"/>
  <c r="L40" i="8"/>
  <c r="J40" i="8"/>
  <c r="I40" i="8"/>
  <c r="H40" i="8"/>
  <c r="G40" i="8"/>
  <c r="K40" i="8" s="1"/>
  <c r="M39" i="8"/>
  <c r="L39" i="8"/>
  <c r="J39" i="8"/>
  <c r="I39" i="8"/>
  <c r="H39" i="8"/>
  <c r="G39" i="8"/>
  <c r="K39" i="8" s="1"/>
  <c r="M38" i="8"/>
  <c r="L38" i="8"/>
  <c r="J38" i="8"/>
  <c r="I38" i="8"/>
  <c r="H38" i="8"/>
  <c r="G38" i="8"/>
  <c r="K38" i="8" s="1"/>
  <c r="M37" i="8"/>
  <c r="L37" i="8"/>
  <c r="J37" i="8"/>
  <c r="I37" i="8"/>
  <c r="H37" i="8"/>
  <c r="G37" i="8"/>
  <c r="K37" i="8" s="1"/>
  <c r="M36" i="8"/>
  <c r="L36" i="8"/>
  <c r="J36" i="8"/>
  <c r="I36" i="8"/>
  <c r="H36" i="8"/>
  <c r="G36" i="8"/>
  <c r="K36" i="8" s="1"/>
  <c r="M35" i="8"/>
  <c r="L35" i="8"/>
  <c r="J35" i="8"/>
  <c r="I35" i="8"/>
  <c r="H35" i="8"/>
  <c r="G35" i="8"/>
  <c r="K35" i="8" s="1"/>
  <c r="M34" i="8"/>
  <c r="L34" i="8"/>
  <c r="J34" i="8"/>
  <c r="I34" i="8"/>
  <c r="H34" i="8"/>
  <c r="G34" i="8"/>
  <c r="K34" i="8" s="1"/>
  <c r="M33" i="8"/>
  <c r="L33" i="8"/>
  <c r="J33" i="8"/>
  <c r="I33" i="8"/>
  <c r="H33" i="8"/>
  <c r="G33" i="8"/>
  <c r="K33" i="8" s="1"/>
  <c r="M32" i="8"/>
  <c r="L32" i="8"/>
  <c r="J32" i="8"/>
  <c r="I32" i="8"/>
  <c r="H32" i="8"/>
  <c r="G32" i="8"/>
  <c r="K32" i="8" s="1"/>
  <c r="M31" i="8"/>
  <c r="L31" i="8"/>
  <c r="J31" i="8"/>
  <c r="I31" i="8"/>
  <c r="H31" i="8"/>
  <c r="G31" i="8"/>
  <c r="K31" i="8" s="1"/>
  <c r="M30" i="8"/>
  <c r="L30" i="8"/>
  <c r="J30" i="8"/>
  <c r="I30" i="8"/>
  <c r="H30" i="8"/>
  <c r="G30" i="8"/>
  <c r="K30" i="8" s="1"/>
  <c r="M29" i="8"/>
  <c r="L29" i="8"/>
  <c r="J29" i="8"/>
  <c r="I29" i="8"/>
  <c r="H29" i="8"/>
  <c r="G29" i="8"/>
  <c r="K29" i="8" s="1"/>
  <c r="M28" i="8"/>
  <c r="L28" i="8"/>
  <c r="J28" i="8"/>
  <c r="I28" i="8"/>
  <c r="H28" i="8"/>
  <c r="G28" i="8"/>
  <c r="K28" i="8" s="1"/>
  <c r="M27" i="8"/>
  <c r="L27" i="8"/>
  <c r="J27" i="8"/>
  <c r="I27" i="8"/>
  <c r="H27" i="8"/>
  <c r="G27" i="8"/>
  <c r="K27" i="8" s="1"/>
  <c r="M26" i="8"/>
  <c r="L26" i="8"/>
  <c r="J26" i="8"/>
  <c r="I26" i="8"/>
  <c r="H26" i="8"/>
  <c r="G26" i="8"/>
  <c r="K26" i="8" s="1"/>
  <c r="M25" i="8"/>
  <c r="L25" i="8"/>
  <c r="J25" i="8"/>
  <c r="I25" i="8"/>
  <c r="H25" i="8"/>
  <c r="G25" i="8"/>
  <c r="K25" i="8" s="1"/>
  <c r="M24" i="8"/>
  <c r="L24" i="8"/>
  <c r="J24" i="8"/>
  <c r="I24" i="8"/>
  <c r="H24" i="8"/>
  <c r="G24" i="8"/>
  <c r="K24" i="8" s="1"/>
  <c r="M23" i="8"/>
  <c r="L23" i="8"/>
  <c r="J23" i="8"/>
  <c r="I23" i="8"/>
  <c r="H23" i="8"/>
  <c r="G23" i="8"/>
  <c r="K23" i="8" s="1"/>
  <c r="M22" i="8"/>
  <c r="L22" i="8"/>
  <c r="J22" i="8"/>
  <c r="I22" i="8"/>
  <c r="H22" i="8"/>
  <c r="G22" i="8"/>
  <c r="K22" i="8" s="1"/>
  <c r="M21" i="8"/>
  <c r="L21" i="8"/>
  <c r="J21" i="8"/>
  <c r="I21" i="8"/>
  <c r="H21" i="8"/>
  <c r="G21" i="8"/>
  <c r="K21" i="8" s="1"/>
  <c r="M20" i="8"/>
  <c r="L20" i="8"/>
  <c r="J20" i="8"/>
  <c r="I20" i="8"/>
  <c r="H20" i="8"/>
  <c r="G20" i="8"/>
  <c r="K20" i="8" s="1"/>
  <c r="M19" i="8"/>
  <c r="L19" i="8"/>
  <c r="J19" i="8"/>
  <c r="I19" i="8"/>
  <c r="H19" i="8"/>
  <c r="G19" i="8"/>
  <c r="K19" i="8" s="1"/>
  <c r="M18" i="8"/>
  <c r="L18" i="8"/>
  <c r="J18" i="8"/>
  <c r="I18" i="8"/>
  <c r="H18" i="8"/>
  <c r="G18" i="8"/>
  <c r="K18" i="8" s="1"/>
  <c r="M17" i="8"/>
  <c r="L17" i="8"/>
  <c r="J17" i="8"/>
  <c r="I17" i="8"/>
  <c r="H17" i="8"/>
  <c r="G17" i="8"/>
  <c r="K17" i="8" s="1"/>
  <c r="M16" i="8"/>
  <c r="L16" i="8"/>
  <c r="J16" i="8"/>
  <c r="I16" i="8"/>
  <c r="H16" i="8"/>
  <c r="G16" i="8"/>
  <c r="K16" i="8" s="1"/>
  <c r="M15" i="8"/>
  <c r="L15" i="8"/>
  <c r="J15" i="8"/>
  <c r="I15" i="8"/>
  <c r="H15" i="8"/>
  <c r="G15" i="8"/>
  <c r="K15" i="8" s="1"/>
  <c r="M14" i="8"/>
  <c r="L14" i="8"/>
  <c r="J14" i="8"/>
  <c r="I14" i="8"/>
  <c r="H14" i="8"/>
  <c r="G14" i="8"/>
  <c r="K14" i="8" s="1"/>
  <c r="M13" i="8"/>
  <c r="L13" i="8"/>
  <c r="J13" i="8"/>
  <c r="I13" i="8"/>
  <c r="H13" i="8"/>
  <c r="G13" i="8"/>
  <c r="K13" i="8" s="1"/>
  <c r="M12" i="8"/>
  <c r="L12" i="8"/>
  <c r="J12" i="8"/>
  <c r="I12" i="8"/>
  <c r="H12" i="8"/>
  <c r="G12" i="8"/>
  <c r="K12" i="8" s="1"/>
  <c r="M11" i="8"/>
  <c r="L11" i="8"/>
  <c r="J11" i="8"/>
  <c r="I11" i="8"/>
  <c r="H11" i="8"/>
  <c r="G11" i="8"/>
  <c r="K11" i="8" s="1"/>
  <c r="M10" i="8"/>
  <c r="L10" i="8"/>
  <c r="J10" i="8"/>
  <c r="I10" i="8"/>
  <c r="H10" i="8"/>
  <c r="G10" i="8"/>
  <c r="K10" i="8" s="1"/>
  <c r="M9" i="8"/>
  <c r="L9" i="8"/>
  <c r="J9" i="8"/>
  <c r="I9" i="8"/>
  <c r="H9" i="8"/>
  <c r="G9" i="8"/>
  <c r="K9" i="8" s="1"/>
  <c r="L98" i="7"/>
  <c r="J98" i="7"/>
  <c r="G98" i="7"/>
  <c r="K98" i="7" s="1"/>
  <c r="L97" i="7"/>
  <c r="J97" i="7"/>
  <c r="G97" i="7"/>
  <c r="K97" i="7" s="1"/>
  <c r="L96" i="7"/>
  <c r="J96" i="7"/>
  <c r="G96" i="7"/>
  <c r="K96" i="7" s="1"/>
  <c r="L95" i="7"/>
  <c r="J95" i="7"/>
  <c r="G95" i="7"/>
  <c r="K95" i="7" s="1"/>
  <c r="L94" i="7"/>
  <c r="J94" i="7"/>
  <c r="F94" i="7"/>
  <c r="G94" i="7" s="1"/>
  <c r="K94" i="7" s="1"/>
  <c r="N94" i="7" s="1"/>
  <c r="L93" i="7"/>
  <c r="J93" i="7"/>
  <c r="F93" i="7"/>
  <c r="G93" i="7" s="1"/>
  <c r="K93" i="7" s="1"/>
  <c r="L92" i="7"/>
  <c r="J92" i="7"/>
  <c r="G92" i="7"/>
  <c r="K92" i="7" s="1"/>
  <c r="L91" i="7"/>
  <c r="J91" i="7"/>
  <c r="G91" i="7"/>
  <c r="K91" i="7" s="1"/>
  <c r="L90" i="7"/>
  <c r="J90" i="7"/>
  <c r="G90" i="7"/>
  <c r="K90" i="7" s="1"/>
  <c r="L89" i="7"/>
  <c r="J89" i="7"/>
  <c r="G89" i="7"/>
  <c r="K89" i="7" s="1"/>
  <c r="L88" i="7"/>
  <c r="J88" i="7"/>
  <c r="G88" i="7"/>
  <c r="K88" i="7" s="1"/>
  <c r="L87" i="7"/>
  <c r="J87" i="7"/>
  <c r="G87" i="7"/>
  <c r="K87" i="7" s="1"/>
  <c r="L86" i="7"/>
  <c r="J86" i="7"/>
  <c r="F86" i="7"/>
  <c r="G86" i="7" s="1"/>
  <c r="K86" i="7" s="1"/>
  <c r="L85" i="7"/>
  <c r="J85" i="7"/>
  <c r="G85" i="7"/>
  <c r="K85" i="7" s="1"/>
  <c r="L84" i="7"/>
  <c r="J84" i="7"/>
  <c r="G84" i="7"/>
  <c r="K84" i="7" s="1"/>
  <c r="L83" i="7"/>
  <c r="J83" i="7"/>
  <c r="G83" i="7"/>
  <c r="K83" i="7" s="1"/>
  <c r="F83" i="7"/>
  <c r="L82" i="7"/>
  <c r="J82" i="7"/>
  <c r="G82" i="7"/>
  <c r="K82" i="7" s="1"/>
  <c r="L81" i="7"/>
  <c r="J81" i="7"/>
  <c r="G81" i="7"/>
  <c r="K81" i="7" s="1"/>
  <c r="L80" i="7"/>
  <c r="J80" i="7"/>
  <c r="F80" i="7"/>
  <c r="G80" i="7" s="1"/>
  <c r="K80" i="7" s="1"/>
  <c r="L79" i="7"/>
  <c r="J79" i="7"/>
  <c r="F79" i="7"/>
  <c r="G79" i="7" s="1"/>
  <c r="K79" i="7" s="1"/>
  <c r="L78" i="7"/>
  <c r="J78" i="7"/>
  <c r="G78" i="7"/>
  <c r="K78" i="7" s="1"/>
  <c r="L77" i="7"/>
  <c r="J77" i="7"/>
  <c r="F77" i="7"/>
  <c r="G77" i="7" s="1"/>
  <c r="K77" i="7" s="1"/>
  <c r="L76" i="7"/>
  <c r="J76" i="7"/>
  <c r="G76" i="7"/>
  <c r="K76" i="7" s="1"/>
  <c r="L75" i="7"/>
  <c r="J75" i="7"/>
  <c r="G75" i="7"/>
  <c r="K75" i="7" s="1"/>
  <c r="L74" i="7"/>
  <c r="J74" i="7"/>
  <c r="F74" i="7"/>
  <c r="G74" i="7" s="1"/>
  <c r="K74" i="7" s="1"/>
  <c r="L73" i="7"/>
  <c r="J73" i="7"/>
  <c r="G73" i="7"/>
  <c r="K73" i="7" s="1"/>
  <c r="L72" i="7"/>
  <c r="J72" i="7"/>
  <c r="F72" i="7"/>
  <c r="G72" i="7" s="1"/>
  <c r="K72" i="7" s="1"/>
  <c r="L71" i="7"/>
  <c r="J71" i="7"/>
  <c r="G71" i="7"/>
  <c r="K71" i="7" s="1"/>
  <c r="L70" i="7"/>
  <c r="J70" i="7"/>
  <c r="G70" i="7"/>
  <c r="K70" i="7" s="1"/>
  <c r="L69" i="7"/>
  <c r="J69" i="7"/>
  <c r="F69" i="7"/>
  <c r="G69" i="7" s="1"/>
  <c r="K69" i="7" s="1"/>
  <c r="L68" i="7"/>
  <c r="J68" i="7"/>
  <c r="F68" i="7"/>
  <c r="G68" i="7" s="1"/>
  <c r="K68" i="7" s="1"/>
  <c r="L67" i="7"/>
  <c r="J67" i="7"/>
  <c r="G67" i="7"/>
  <c r="K67" i="7" s="1"/>
  <c r="L66" i="7"/>
  <c r="J66" i="7"/>
  <c r="G66" i="7"/>
  <c r="K66" i="7" s="1"/>
  <c r="L65" i="7"/>
  <c r="J65" i="7"/>
  <c r="G65" i="7"/>
  <c r="K65" i="7" s="1"/>
  <c r="L61" i="7"/>
  <c r="J61" i="7"/>
  <c r="G61" i="7"/>
  <c r="K61" i="7" s="1"/>
  <c r="L60" i="7"/>
  <c r="G60" i="7"/>
  <c r="J60" i="7" s="1"/>
  <c r="L59" i="7"/>
  <c r="J59" i="7"/>
  <c r="G59" i="7"/>
  <c r="K59" i="7" s="1"/>
  <c r="L58" i="7"/>
  <c r="G58" i="7"/>
  <c r="J58" i="7" s="1"/>
  <c r="L57" i="7"/>
  <c r="J57" i="7"/>
  <c r="G57" i="7"/>
  <c r="K57" i="7" s="1"/>
  <c r="L56" i="7"/>
  <c r="G56" i="7"/>
  <c r="J56" i="7" s="1"/>
  <c r="L55" i="7"/>
  <c r="G55" i="7"/>
  <c r="J55" i="7" s="1"/>
  <c r="L54" i="7"/>
  <c r="J54" i="7"/>
  <c r="G54" i="7"/>
  <c r="K54" i="7" s="1"/>
  <c r="L53" i="7"/>
  <c r="J53" i="7"/>
  <c r="G53" i="7"/>
  <c r="K53" i="7" s="1"/>
  <c r="L52" i="7"/>
  <c r="G52" i="7"/>
  <c r="J52" i="7" s="1"/>
  <c r="L51" i="7"/>
  <c r="G51" i="7"/>
  <c r="K51" i="7" s="1"/>
  <c r="L50" i="7"/>
  <c r="G50" i="7"/>
  <c r="J50" i="7" s="1"/>
  <c r="L49" i="7"/>
  <c r="J49" i="7"/>
  <c r="G49" i="7"/>
  <c r="K49" i="7" s="1"/>
  <c r="L48" i="7"/>
  <c r="J48" i="7"/>
  <c r="G48" i="7"/>
  <c r="K48" i="7" s="1"/>
  <c r="L47" i="7"/>
  <c r="J47" i="7"/>
  <c r="G47" i="7"/>
  <c r="K47" i="7" s="1"/>
  <c r="L45" i="7"/>
  <c r="J45" i="7"/>
  <c r="G45" i="7"/>
  <c r="K45" i="7" s="1"/>
  <c r="L44" i="7"/>
  <c r="J44" i="7"/>
  <c r="G44" i="7"/>
  <c r="K44" i="7" s="1"/>
  <c r="L43" i="7"/>
  <c r="J43" i="7"/>
  <c r="G43" i="7"/>
  <c r="K43" i="7" s="1"/>
  <c r="L42" i="7"/>
  <c r="J42" i="7"/>
  <c r="G42" i="7"/>
  <c r="K42" i="7" s="1"/>
  <c r="L41" i="7"/>
  <c r="J41" i="7"/>
  <c r="G41" i="7"/>
  <c r="K41" i="7" s="1"/>
  <c r="L40" i="7"/>
  <c r="J40" i="7"/>
  <c r="G40" i="7"/>
  <c r="K40" i="7" s="1"/>
  <c r="L39" i="7"/>
  <c r="J39" i="7"/>
  <c r="G39" i="7"/>
  <c r="K39" i="7" s="1"/>
  <c r="L38" i="7"/>
  <c r="J38" i="7"/>
  <c r="G38" i="7"/>
  <c r="K38" i="7" s="1"/>
  <c r="L37" i="7"/>
  <c r="J37" i="7"/>
  <c r="G37" i="7"/>
  <c r="K37" i="7" s="1"/>
  <c r="L36" i="7"/>
  <c r="J36" i="7"/>
  <c r="G36" i="7"/>
  <c r="K36" i="7" s="1"/>
  <c r="L35" i="7"/>
  <c r="J35" i="7"/>
  <c r="F35" i="7"/>
  <c r="G35" i="7" s="1"/>
  <c r="K35" i="7" s="1"/>
  <c r="L34" i="7"/>
  <c r="J34" i="7"/>
  <c r="G34" i="7"/>
  <c r="K34" i="7" s="1"/>
  <c r="F34" i="7"/>
  <c r="L33" i="7"/>
  <c r="J33" i="7"/>
  <c r="F33" i="7"/>
  <c r="G33" i="7" s="1"/>
  <c r="K33" i="7" s="1"/>
  <c r="L32" i="7"/>
  <c r="J32" i="7"/>
  <c r="F32" i="7"/>
  <c r="G32" i="7" s="1"/>
  <c r="K32" i="7" s="1"/>
  <c r="L31" i="7"/>
  <c r="J31" i="7"/>
  <c r="F31" i="7"/>
  <c r="G31" i="7" s="1"/>
  <c r="K31" i="7" s="1"/>
  <c r="L30" i="7"/>
  <c r="J30" i="7"/>
  <c r="G30" i="7"/>
  <c r="K30" i="7" s="1"/>
  <c r="L29" i="7"/>
  <c r="J29" i="7"/>
  <c r="F29" i="7"/>
  <c r="G29" i="7" s="1"/>
  <c r="K29" i="7" s="1"/>
  <c r="L28" i="7"/>
  <c r="F28" i="7"/>
  <c r="G28" i="7" s="1"/>
  <c r="J28" i="7" s="1"/>
  <c r="L27" i="7"/>
  <c r="J27" i="7"/>
  <c r="G27" i="7"/>
  <c r="K27" i="7" s="1"/>
  <c r="F27" i="7"/>
  <c r="L26" i="7"/>
  <c r="J26" i="7"/>
  <c r="F26" i="7"/>
  <c r="G26" i="7" s="1"/>
  <c r="K26" i="7" s="1"/>
  <c r="L25" i="7"/>
  <c r="J25" i="7"/>
  <c r="F25" i="7"/>
  <c r="G25" i="7" s="1"/>
  <c r="K25" i="7" s="1"/>
  <c r="L24" i="7"/>
  <c r="J24" i="7"/>
  <c r="F24" i="7"/>
  <c r="G24" i="7" s="1"/>
  <c r="K24" i="7" s="1"/>
  <c r="L23" i="7"/>
  <c r="J23" i="7"/>
  <c r="F23" i="7"/>
  <c r="G23" i="7" s="1"/>
  <c r="K23" i="7" s="1"/>
  <c r="N23" i="7" s="1"/>
  <c r="L22" i="7"/>
  <c r="J22" i="7"/>
  <c r="G22" i="7"/>
  <c r="K22" i="7" s="1"/>
  <c r="L21" i="7"/>
  <c r="J21" i="7"/>
  <c r="G21" i="7"/>
  <c r="K21" i="7" s="1"/>
  <c r="L20" i="7"/>
  <c r="J20" i="7"/>
  <c r="G20" i="7"/>
  <c r="K20" i="7" s="1"/>
  <c r="L19" i="7"/>
  <c r="J19" i="7"/>
  <c r="G19" i="7"/>
  <c r="K19" i="7" s="1"/>
  <c r="L18" i="7"/>
  <c r="J18" i="7"/>
  <c r="G18" i="7"/>
  <c r="K18" i="7" s="1"/>
  <c r="L17" i="7"/>
  <c r="J17" i="7"/>
  <c r="G17" i="7"/>
  <c r="K17" i="7" s="1"/>
  <c r="L16" i="7"/>
  <c r="J16" i="7"/>
  <c r="G16" i="7"/>
  <c r="K16" i="7" s="1"/>
  <c r="L15" i="7"/>
  <c r="J15" i="7"/>
  <c r="G15" i="7"/>
  <c r="K15" i="7" s="1"/>
  <c r="L14" i="7"/>
  <c r="J14" i="7"/>
  <c r="G14" i="7"/>
  <c r="K14" i="7" s="1"/>
  <c r="L13" i="7"/>
  <c r="J13" i="7"/>
  <c r="G13" i="7"/>
  <c r="K13" i="7" s="1"/>
  <c r="L12" i="7"/>
  <c r="J12" i="7"/>
  <c r="G12" i="7"/>
  <c r="K12" i="7" s="1"/>
  <c r="L11" i="7"/>
  <c r="J11" i="7"/>
  <c r="G11" i="7"/>
  <c r="K11" i="7" s="1"/>
  <c r="L10" i="7"/>
  <c r="J10" i="7"/>
  <c r="G10" i="7"/>
  <c r="K10" i="7" s="1"/>
  <c r="L9" i="7"/>
  <c r="G9" i="7"/>
  <c r="K9" i="7" s="1"/>
  <c r="N9" i="7" s="1"/>
  <c r="N40" i="8" l="1"/>
  <c r="N41" i="8"/>
  <c r="N14" i="8"/>
  <c r="N57" i="7"/>
  <c r="N45" i="8"/>
  <c r="N55" i="8"/>
  <c r="O55" i="8" s="1"/>
  <c r="N57" i="8"/>
  <c r="O57" i="8" s="1"/>
  <c r="N59" i="8"/>
  <c r="N65" i="8"/>
  <c r="N72" i="8"/>
  <c r="O72" i="8" s="1"/>
  <c r="N74" i="8"/>
  <c r="O74" i="8" s="1"/>
  <c r="N78" i="8"/>
  <c r="N86" i="8"/>
  <c r="N93" i="8"/>
  <c r="O93" i="8" s="1"/>
  <c r="N12" i="8"/>
  <c r="O12" i="8" s="1"/>
  <c r="N53" i="8"/>
  <c r="N54" i="8"/>
  <c r="O54" i="8" s="1"/>
  <c r="N56" i="8"/>
  <c r="O56" i="8" s="1"/>
  <c r="N58" i="8"/>
  <c r="O58" i="8" s="1"/>
  <c r="N67" i="8"/>
  <c r="N68" i="8"/>
  <c r="N69" i="8"/>
  <c r="N71" i="8"/>
  <c r="O71" i="8" s="1"/>
  <c r="N75" i="8"/>
  <c r="N81" i="8"/>
  <c r="O81" i="8" s="1"/>
  <c r="N82" i="8"/>
  <c r="O82" i="8" s="1"/>
  <c r="N89" i="8"/>
  <c r="N90" i="8"/>
  <c r="N96" i="8"/>
  <c r="K50" i="7"/>
  <c r="N50" i="7" s="1"/>
  <c r="O50" i="7" s="1"/>
  <c r="P50" i="7" s="1"/>
  <c r="P50" i="8" s="1"/>
  <c r="N17" i="8"/>
  <c r="N31" i="8"/>
  <c r="N33" i="8"/>
  <c r="O33" i="8" s="1"/>
  <c r="N35" i="8"/>
  <c r="O35" i="8" s="1"/>
  <c r="K55" i="7"/>
  <c r="K60" i="7"/>
  <c r="N89" i="7"/>
  <c r="N20" i="7"/>
  <c r="O20" i="7" s="1"/>
  <c r="P20" i="7" s="1"/>
  <c r="P20" i="8" s="1"/>
  <c r="N25" i="7"/>
  <c r="O25" i="7" s="1"/>
  <c r="P25" i="7" s="1"/>
  <c r="P25" i="8" s="1"/>
  <c r="N35" i="7"/>
  <c r="N38" i="7"/>
  <c r="N43" i="7"/>
  <c r="O43" i="7" s="1"/>
  <c r="P43" i="7" s="1"/>
  <c r="P43" i="8" s="1"/>
  <c r="N47" i="7"/>
  <c r="O47" i="7" s="1"/>
  <c r="P47" i="7" s="1"/>
  <c r="P47" i="8" s="1"/>
  <c r="N68" i="7"/>
  <c r="N73" i="7"/>
  <c r="O73" i="7" s="1"/>
  <c r="P73" i="7" s="1"/>
  <c r="P73" i="8" s="1"/>
  <c r="N86" i="7"/>
  <c r="O86" i="7" s="1"/>
  <c r="P86" i="7" s="1"/>
  <c r="P86" i="8" s="1"/>
  <c r="T86" i="8" s="1"/>
  <c r="N88" i="7"/>
  <c r="N90" i="7"/>
  <c r="N92" i="7"/>
  <c r="K52" i="7"/>
  <c r="N60" i="7"/>
  <c r="O60" i="7" s="1"/>
  <c r="P60" i="7" s="1"/>
  <c r="P60" i="8" s="1"/>
  <c r="N81" i="7"/>
  <c r="O81" i="7" s="1"/>
  <c r="P81" i="7" s="1"/>
  <c r="P81" i="8" s="1"/>
  <c r="N98" i="7"/>
  <c r="O98" i="7" s="1"/>
  <c r="P98" i="7" s="1"/>
  <c r="P98" i="8" s="1"/>
  <c r="N27" i="7"/>
  <c r="O27" i="7" s="1"/>
  <c r="P27" i="7" s="1"/>
  <c r="P27" i="8" s="1"/>
  <c r="N53" i="7"/>
  <c r="O53" i="7" s="1"/>
  <c r="P53" i="7" s="1"/>
  <c r="P53" i="8" s="1"/>
  <c r="T53" i="8" s="1"/>
  <c r="N76" i="7"/>
  <c r="O76" i="7" s="1"/>
  <c r="P76" i="7" s="1"/>
  <c r="P76" i="8" s="1"/>
  <c r="N10" i="7"/>
  <c r="O10" i="7" s="1"/>
  <c r="P10" i="7" s="1"/>
  <c r="P10" i="8" s="1"/>
  <c r="N14" i="7"/>
  <c r="O14" i="7" s="1"/>
  <c r="P14" i="7" s="1"/>
  <c r="P14" i="8" s="1"/>
  <c r="N16" i="7"/>
  <c r="O16" i="7" s="1"/>
  <c r="P16" i="7" s="1"/>
  <c r="P16" i="8" s="1"/>
  <c r="N18" i="7"/>
  <c r="O18" i="7" s="1"/>
  <c r="P18" i="7" s="1"/>
  <c r="P18" i="8" s="1"/>
  <c r="N30" i="7"/>
  <c r="O30" i="7" s="1"/>
  <c r="P30" i="7" s="1"/>
  <c r="P30" i="8" s="1"/>
  <c r="N66" i="7"/>
  <c r="O66" i="7" s="1"/>
  <c r="P66" i="7" s="1"/>
  <c r="P66" i="8" s="1"/>
  <c r="N22" i="7"/>
  <c r="O22" i="7" s="1"/>
  <c r="P22" i="7" s="1"/>
  <c r="P22" i="8" s="1"/>
  <c r="N33" i="7"/>
  <c r="O33" i="7" s="1"/>
  <c r="P33" i="7" s="1"/>
  <c r="P33" i="8" s="1"/>
  <c r="N84" i="7"/>
  <c r="O84" i="7" s="1"/>
  <c r="P84" i="7" s="1"/>
  <c r="P84" i="8" s="1"/>
  <c r="N51" i="8"/>
  <c r="O51" i="8" s="1"/>
  <c r="N13" i="7"/>
  <c r="O13" i="7" s="1"/>
  <c r="P13" i="7" s="1"/>
  <c r="P13" i="8" s="1"/>
  <c r="N17" i="7"/>
  <c r="O17" i="7" s="1"/>
  <c r="P17" i="7" s="1"/>
  <c r="P17" i="8" s="1"/>
  <c r="N37" i="7"/>
  <c r="O37" i="7" s="1"/>
  <c r="P37" i="7" s="1"/>
  <c r="P37" i="8" s="1"/>
  <c r="O38" i="7"/>
  <c r="P38" i="7" s="1"/>
  <c r="P38" i="8" s="1"/>
  <c r="N42" i="7"/>
  <c r="O42" i="7" s="1"/>
  <c r="P42" i="7" s="1"/>
  <c r="P42" i="8" s="1"/>
  <c r="N48" i="7"/>
  <c r="O48" i="7" s="1"/>
  <c r="P48" i="7" s="1"/>
  <c r="P48" i="8" s="1"/>
  <c r="N49" i="7"/>
  <c r="O49" i="7" s="1"/>
  <c r="P49" i="7" s="1"/>
  <c r="P49" i="8" s="1"/>
  <c r="J51" i="7"/>
  <c r="N54" i="7"/>
  <c r="O54" i="7" s="1"/>
  <c r="P54" i="7" s="1"/>
  <c r="P54" i="8" s="1"/>
  <c r="N55" i="7"/>
  <c r="O55" i="7" s="1"/>
  <c r="P55" i="7" s="1"/>
  <c r="P55" i="8" s="1"/>
  <c r="K56" i="7"/>
  <c r="O57" i="7"/>
  <c r="P57" i="7" s="1"/>
  <c r="P57" i="8" s="1"/>
  <c r="K58" i="7"/>
  <c r="N59" i="7"/>
  <c r="O59" i="7" s="1"/>
  <c r="P59" i="7" s="1"/>
  <c r="P59" i="8" s="1"/>
  <c r="N61" i="7"/>
  <c r="O61" i="7" s="1"/>
  <c r="P61" i="7" s="1"/>
  <c r="P61" i="8" s="1"/>
  <c r="O68" i="7"/>
  <c r="P68" i="7" s="1"/>
  <c r="P68" i="8" s="1"/>
  <c r="N71" i="7"/>
  <c r="O71" i="7" s="1"/>
  <c r="P71" i="7" s="1"/>
  <c r="P71" i="8" s="1"/>
  <c r="N72" i="7"/>
  <c r="O72" i="7" s="1"/>
  <c r="P72" i="7" s="1"/>
  <c r="P72" i="8" s="1"/>
  <c r="T72" i="8" s="1"/>
  <c r="N75" i="7"/>
  <c r="O75" i="7" s="1"/>
  <c r="P75" i="7" s="1"/>
  <c r="P75" i="8" s="1"/>
  <c r="N85" i="7"/>
  <c r="O85" i="7" s="1"/>
  <c r="P85" i="7" s="1"/>
  <c r="P85" i="8" s="1"/>
  <c r="N87" i="7"/>
  <c r="O87" i="7" s="1"/>
  <c r="P87" i="7" s="1"/>
  <c r="P87" i="8" s="1"/>
  <c r="N93" i="7"/>
  <c r="O94" i="7"/>
  <c r="P94" i="7" s="1"/>
  <c r="P94" i="8" s="1"/>
  <c r="N11" i="8"/>
  <c r="O11" i="8" s="1"/>
  <c r="O16" i="8"/>
  <c r="N16" i="8"/>
  <c r="O17" i="8"/>
  <c r="N20" i="8"/>
  <c r="O20" i="8" s="1"/>
  <c r="N30" i="8"/>
  <c r="O30" i="8" s="1"/>
  <c r="N34" i="8"/>
  <c r="O34" i="8" s="1"/>
  <c r="N38" i="8"/>
  <c r="O38" i="8" s="1"/>
  <c r="N39" i="8"/>
  <c r="O39" i="8" s="1"/>
  <c r="N44" i="7"/>
  <c r="O44" i="7" s="1"/>
  <c r="P44" i="7" s="1"/>
  <c r="P44" i="8" s="1"/>
  <c r="N91" i="7"/>
  <c r="O91" i="7" s="1"/>
  <c r="P91" i="7" s="1"/>
  <c r="P91" i="8" s="1"/>
  <c r="N95" i="7"/>
  <c r="O95" i="7" s="1"/>
  <c r="P95" i="7" s="1"/>
  <c r="P95" i="8" s="1"/>
  <c r="N13" i="8"/>
  <c r="O13" i="8" s="1"/>
  <c r="N24" i="8"/>
  <c r="O24" i="8" s="1"/>
  <c r="N12" i="7"/>
  <c r="O12" i="7" s="1"/>
  <c r="P12" i="7" s="1"/>
  <c r="P12" i="8" s="1"/>
  <c r="N21" i="7"/>
  <c r="O21" i="7" s="1"/>
  <c r="P21" i="7" s="1"/>
  <c r="P21" i="8" s="1"/>
  <c r="N31" i="7"/>
  <c r="O31" i="7" s="1"/>
  <c r="P31" i="7" s="1"/>
  <c r="P31" i="8" s="1"/>
  <c r="N32" i="7"/>
  <c r="O32" i="7" s="1"/>
  <c r="P32" i="7" s="1"/>
  <c r="P32" i="8" s="1"/>
  <c r="N36" i="7"/>
  <c r="O36" i="7" s="1"/>
  <c r="P36" i="7" s="1"/>
  <c r="P36" i="8" s="1"/>
  <c r="N41" i="7"/>
  <c r="O41" i="7" s="1"/>
  <c r="P41" i="7" s="1"/>
  <c r="P41" i="8" s="1"/>
  <c r="N70" i="7"/>
  <c r="O70" i="7" s="1"/>
  <c r="P70" i="7" s="1"/>
  <c r="P70" i="8" s="1"/>
  <c r="N78" i="7"/>
  <c r="O78" i="7" s="1"/>
  <c r="P78" i="7" s="1"/>
  <c r="P78" i="8" s="1"/>
  <c r="N80" i="7"/>
  <c r="O80" i="7" s="1"/>
  <c r="P80" i="7" s="1"/>
  <c r="P80" i="8" s="1"/>
  <c r="T80" i="8" s="1"/>
  <c r="N96" i="7"/>
  <c r="O96" i="7" s="1"/>
  <c r="P96" i="7" s="1"/>
  <c r="P96" i="8" s="1"/>
  <c r="N21" i="8"/>
  <c r="O21" i="8" s="1"/>
  <c r="N22" i="8"/>
  <c r="O22" i="8" s="1"/>
  <c r="N26" i="8"/>
  <c r="O26" i="8" s="1"/>
  <c r="N42" i="8"/>
  <c r="O42" i="8" s="1"/>
  <c r="N43" i="8"/>
  <c r="O43" i="8" s="1"/>
  <c r="N29" i="7"/>
  <c r="O29" i="7" s="1"/>
  <c r="P29" i="7" s="1"/>
  <c r="P29" i="8" s="1"/>
  <c r="N34" i="7"/>
  <c r="O34" i="7" s="1"/>
  <c r="P34" i="7" s="1"/>
  <c r="P34" i="8" s="1"/>
  <c r="O93" i="7"/>
  <c r="P93" i="7" s="1"/>
  <c r="P93" i="8" s="1"/>
  <c r="N28" i="8"/>
  <c r="O28" i="8" s="1"/>
  <c r="O45" i="8"/>
  <c r="O9" i="7"/>
  <c r="P9" i="7" s="1"/>
  <c r="P9" i="8" s="1"/>
  <c r="N11" i="7"/>
  <c r="O11" i="7" s="1"/>
  <c r="P11" i="7" s="1"/>
  <c r="P11" i="8" s="1"/>
  <c r="N15" i="7"/>
  <c r="O15" i="7" s="1"/>
  <c r="P15" i="7" s="1"/>
  <c r="P15" i="8" s="1"/>
  <c r="O23" i="7"/>
  <c r="P23" i="7" s="1"/>
  <c r="P23" i="8" s="1"/>
  <c r="N26" i="7"/>
  <c r="O26" i="7" s="1"/>
  <c r="P26" i="7" s="1"/>
  <c r="P26" i="8" s="1"/>
  <c r="K28" i="7"/>
  <c r="N28" i="7" s="1"/>
  <c r="O28" i="7" s="1"/>
  <c r="P28" i="7" s="1"/>
  <c r="P28" i="8" s="1"/>
  <c r="O35" i="7"/>
  <c r="P35" i="7" s="1"/>
  <c r="P35" i="8" s="1"/>
  <c r="N39" i="7"/>
  <c r="O39" i="7" s="1"/>
  <c r="P39" i="7" s="1"/>
  <c r="P39" i="8" s="1"/>
  <c r="N40" i="7"/>
  <c r="O40" i="7" s="1"/>
  <c r="P40" i="7" s="1"/>
  <c r="P40" i="8" s="1"/>
  <c r="N45" i="7"/>
  <c r="O45" i="7" s="1"/>
  <c r="P45" i="7" s="1"/>
  <c r="P45" i="8" s="1"/>
  <c r="N56" i="7"/>
  <c r="O56" i="7" s="1"/>
  <c r="P56" i="7" s="1"/>
  <c r="P56" i="8" s="1"/>
  <c r="N65" i="7"/>
  <c r="O65" i="7" s="1"/>
  <c r="P65" i="7" s="1"/>
  <c r="P65" i="8" s="1"/>
  <c r="N69" i="7"/>
  <c r="O69" i="7" s="1"/>
  <c r="P69" i="7" s="1"/>
  <c r="P69" i="8" s="1"/>
  <c r="T69" i="8" s="1"/>
  <c r="N74" i="7"/>
  <c r="O74" i="7" s="1"/>
  <c r="P74" i="7" s="1"/>
  <c r="P74" i="8" s="1"/>
  <c r="N77" i="7"/>
  <c r="O77" i="7" s="1"/>
  <c r="P77" i="7" s="1"/>
  <c r="P77" i="8" s="1"/>
  <c r="T77" i="8" s="1"/>
  <c r="N79" i="7"/>
  <c r="O79" i="7" s="1"/>
  <c r="P79" i="7" s="1"/>
  <c r="P79" i="8" s="1"/>
  <c r="N82" i="7"/>
  <c r="O82" i="7" s="1"/>
  <c r="P82" i="7" s="1"/>
  <c r="P82" i="8" s="1"/>
  <c r="O89" i="7"/>
  <c r="P89" i="7" s="1"/>
  <c r="P89" i="8" s="1"/>
  <c r="N9" i="8"/>
  <c r="O9" i="8" s="1"/>
  <c r="N18" i="8"/>
  <c r="O18" i="8" s="1"/>
  <c r="O31" i="8"/>
  <c r="N32" i="8"/>
  <c r="O32" i="8" s="1"/>
  <c r="N36" i="8"/>
  <c r="O36" i="8" s="1"/>
  <c r="O40" i="8"/>
  <c r="O41" i="8"/>
  <c r="N44" i="8"/>
  <c r="O44" i="8" s="1"/>
  <c r="N47" i="8"/>
  <c r="O47" i="8" s="1"/>
  <c r="N48" i="8"/>
  <c r="O48" i="8" s="1"/>
  <c r="O90" i="7"/>
  <c r="P90" i="7" s="1"/>
  <c r="P90" i="8" s="1"/>
  <c r="N15" i="8"/>
  <c r="O15" i="8" s="1"/>
  <c r="N50" i="8"/>
  <c r="O50" i="8" s="1"/>
  <c r="N52" i="8"/>
  <c r="O52" i="8" s="1"/>
  <c r="O65" i="8"/>
  <c r="N37" i="8"/>
  <c r="O37" i="8" s="1"/>
  <c r="O90" i="8"/>
  <c r="N83" i="7"/>
  <c r="O83" i="7" s="1"/>
  <c r="P83" i="7" s="1"/>
  <c r="P83" i="8" s="1"/>
  <c r="N19" i="8"/>
  <c r="O19" i="8" s="1"/>
  <c r="N19" i="7"/>
  <c r="O19" i="7" s="1"/>
  <c r="P19" i="7" s="1"/>
  <c r="P19" i="8" s="1"/>
  <c r="N24" i="7"/>
  <c r="O24" i="7" s="1"/>
  <c r="P24" i="7" s="1"/>
  <c r="P24" i="8" s="1"/>
  <c r="N52" i="7"/>
  <c r="O52" i="7" s="1"/>
  <c r="P52" i="7" s="1"/>
  <c r="P52" i="8" s="1"/>
  <c r="N58" i="7"/>
  <c r="O58" i="7" s="1"/>
  <c r="P58" i="7" s="1"/>
  <c r="P58" i="8" s="1"/>
  <c r="N67" i="7"/>
  <c r="O67" i="7" s="1"/>
  <c r="P67" i="7" s="1"/>
  <c r="P67" i="8" s="1"/>
  <c r="O88" i="7"/>
  <c r="P88" i="7" s="1"/>
  <c r="P88" i="8" s="1"/>
  <c r="O92" i="7"/>
  <c r="P92" i="7" s="1"/>
  <c r="P92" i="8" s="1"/>
  <c r="N97" i="7"/>
  <c r="O97" i="7" s="1"/>
  <c r="P97" i="7" s="1"/>
  <c r="P97" i="8" s="1"/>
  <c r="N10" i="8"/>
  <c r="O10" i="8" s="1"/>
  <c r="O14" i="8"/>
  <c r="N23" i="8"/>
  <c r="O23" i="8" s="1"/>
  <c r="N25" i="8"/>
  <c r="O25" i="8" s="1"/>
  <c r="N27" i="8"/>
  <c r="O27" i="8" s="1"/>
  <c r="N29" i="8"/>
  <c r="O29" i="8" s="1"/>
  <c r="N49" i="8"/>
  <c r="O49" i="8" s="1"/>
  <c r="O86" i="8"/>
  <c r="O53" i="8"/>
  <c r="O68" i="8"/>
  <c r="O69" i="8"/>
  <c r="N80" i="8"/>
  <c r="O80" i="8" s="1"/>
  <c r="O89" i="8"/>
  <c r="N95" i="8"/>
  <c r="O95" i="8" s="1"/>
  <c r="O96" i="8"/>
  <c r="O59" i="8"/>
  <c r="O67" i="8"/>
  <c r="O75" i="8"/>
  <c r="N76" i="8"/>
  <c r="O76" i="8" s="1"/>
  <c r="O78" i="8"/>
  <c r="N77" i="8"/>
  <c r="O77" i="8" s="1"/>
  <c r="N79" i="8"/>
  <c r="O79" i="8" s="1"/>
  <c r="N83" i="8"/>
  <c r="O83" i="8" s="1"/>
  <c r="N84" i="8"/>
  <c r="O84" i="8" s="1"/>
  <c r="N87" i="8"/>
  <c r="O87" i="8" s="1"/>
  <c r="N91" i="8"/>
  <c r="O91" i="8" s="1"/>
  <c r="N97" i="8"/>
  <c r="O97" i="8" s="1"/>
  <c r="N66" i="8"/>
  <c r="O66" i="8" s="1"/>
  <c r="N70" i="8"/>
  <c r="O70" i="8" s="1"/>
  <c r="N73" i="8"/>
  <c r="O73" i="8" s="1"/>
  <c r="N85" i="8"/>
  <c r="O85" i="8" s="1"/>
  <c r="N88" i="8"/>
  <c r="O88" i="8" s="1"/>
  <c r="N92" i="8"/>
  <c r="O92" i="8" s="1"/>
  <c r="N94" i="8"/>
  <c r="O94" i="8" s="1"/>
  <c r="N98" i="8"/>
  <c r="O98" i="8" s="1"/>
  <c r="T28" i="8" l="1"/>
  <c r="R59" i="8"/>
  <c r="R48" i="8"/>
  <c r="R47" i="8"/>
  <c r="R58" i="8"/>
  <c r="T26" i="8"/>
  <c r="R54" i="8"/>
  <c r="R50" i="8"/>
  <c r="R52" i="8"/>
  <c r="R57" i="8"/>
  <c r="R56" i="8"/>
  <c r="T23" i="8"/>
  <c r="T24" i="8"/>
  <c r="R61" i="8"/>
  <c r="R49" i="8"/>
  <c r="R55" i="8"/>
  <c r="T27" i="8"/>
  <c r="R60" i="8"/>
  <c r="T25" i="8"/>
  <c r="Q39" i="8"/>
  <c r="V39" i="8"/>
  <c r="R11" i="8"/>
  <c r="V11" i="8"/>
  <c r="Q11" i="8"/>
  <c r="Q96" i="8"/>
  <c r="V96" i="8"/>
  <c r="R96" i="8"/>
  <c r="Q44" i="8"/>
  <c r="V44" i="8"/>
  <c r="Q42" i="8"/>
  <c r="V42" i="8"/>
  <c r="V66" i="8"/>
  <c r="R66" i="8"/>
  <c r="Q66" i="8"/>
  <c r="V18" i="8"/>
  <c r="Q18" i="8"/>
  <c r="R18" i="8"/>
  <c r="V24" i="8"/>
  <c r="Q24" i="8"/>
  <c r="S24" i="8"/>
  <c r="R24" i="8"/>
  <c r="V56" i="8"/>
  <c r="Q56" i="8"/>
  <c r="Q41" i="8"/>
  <c r="V41" i="8"/>
  <c r="Q31" i="8"/>
  <c r="V31" i="8"/>
  <c r="S31" i="8"/>
  <c r="R31" i="8"/>
  <c r="Q33" i="8"/>
  <c r="V33" i="8"/>
  <c r="S33" i="8"/>
  <c r="R33" i="8"/>
  <c r="Q16" i="8"/>
  <c r="V16" i="8"/>
  <c r="R16" i="8"/>
  <c r="R67" i="8"/>
  <c r="Q67" i="8"/>
  <c r="V67" i="8"/>
  <c r="R19" i="8"/>
  <c r="V19" i="8"/>
  <c r="Q19" i="8"/>
  <c r="V74" i="8"/>
  <c r="R74" i="8"/>
  <c r="Q74" i="8"/>
  <c r="Q45" i="8"/>
  <c r="V45" i="8"/>
  <c r="R15" i="8"/>
  <c r="V15" i="8"/>
  <c r="Q15" i="8"/>
  <c r="V36" i="8"/>
  <c r="Q36" i="8"/>
  <c r="R36" i="8"/>
  <c r="V21" i="8"/>
  <c r="R21" i="8"/>
  <c r="Q21" i="8"/>
  <c r="V87" i="8"/>
  <c r="R87" i="8"/>
  <c r="Q87" i="8"/>
  <c r="V84" i="8"/>
  <c r="R84" i="8"/>
  <c r="Q84" i="8"/>
  <c r="R30" i="8"/>
  <c r="V30" i="8"/>
  <c r="Q30" i="8"/>
  <c r="Q52" i="8"/>
  <c r="V52" i="8"/>
  <c r="V65" i="8"/>
  <c r="R65" i="8"/>
  <c r="Q65" i="8"/>
  <c r="V26" i="8"/>
  <c r="Q26" i="8"/>
  <c r="S26" i="8"/>
  <c r="R26" i="8"/>
  <c r="V29" i="8"/>
  <c r="R29" i="8"/>
  <c r="Q29" i="8"/>
  <c r="S29" i="8"/>
  <c r="V70" i="8"/>
  <c r="R70" i="8"/>
  <c r="Q70" i="8"/>
  <c r="R71" i="8"/>
  <c r="Q71" i="8"/>
  <c r="V71" i="8"/>
  <c r="V17" i="8"/>
  <c r="R17" i="8"/>
  <c r="Q17" i="8"/>
  <c r="V53" i="8"/>
  <c r="R53" i="8"/>
  <c r="Q53" i="8"/>
  <c r="V97" i="8"/>
  <c r="R97" i="8"/>
  <c r="Q97" i="8"/>
  <c r="V77" i="8"/>
  <c r="R77" i="8"/>
  <c r="Q77" i="8"/>
  <c r="V49" i="8"/>
  <c r="Q49" i="8"/>
  <c r="V58" i="8"/>
  <c r="Q58" i="8"/>
  <c r="Q69" i="8"/>
  <c r="V69" i="8"/>
  <c r="R69" i="8"/>
  <c r="Q40" i="8"/>
  <c r="V40" i="8"/>
  <c r="V28" i="8"/>
  <c r="Q28" i="8"/>
  <c r="S28" i="8"/>
  <c r="R28" i="8"/>
  <c r="S34" i="8"/>
  <c r="Q34" i="8"/>
  <c r="V34" i="8"/>
  <c r="R34" i="8"/>
  <c r="V91" i="8"/>
  <c r="R91" i="8"/>
  <c r="Q91" i="8"/>
  <c r="Q72" i="8"/>
  <c r="V72" i="8"/>
  <c r="R72" i="8"/>
  <c r="V54" i="8"/>
  <c r="Q54" i="8"/>
  <c r="Q20" i="8"/>
  <c r="V20" i="8"/>
  <c r="R20" i="8"/>
  <c r="R78" i="8"/>
  <c r="Q78" i="8"/>
  <c r="V78" i="8"/>
  <c r="V85" i="8"/>
  <c r="R85" i="8"/>
  <c r="Q85" i="8"/>
  <c r="V61" i="8"/>
  <c r="Q61" i="8"/>
  <c r="Q43" i="8"/>
  <c r="V43" i="8"/>
  <c r="V50" i="8"/>
  <c r="Q50" i="8"/>
  <c r="V48" i="8"/>
  <c r="Q48" i="8"/>
  <c r="V59" i="8"/>
  <c r="Q59" i="8"/>
  <c r="Q12" i="8"/>
  <c r="V12" i="8"/>
  <c r="R12" i="8"/>
  <c r="R81" i="8"/>
  <c r="Q81" i="8"/>
  <c r="V81" i="8"/>
  <c r="R86" i="8"/>
  <c r="Q86" i="8"/>
  <c r="V86" i="8"/>
  <c r="R89" i="8"/>
  <c r="Q89" i="8"/>
  <c r="V89" i="8"/>
  <c r="R23" i="8"/>
  <c r="Q23" i="8"/>
  <c r="V23" i="8"/>
  <c r="S23" i="8"/>
  <c r="Q9" i="8"/>
  <c r="V9" i="8"/>
  <c r="V94" i="8"/>
  <c r="R94" i="8"/>
  <c r="Q94" i="8"/>
  <c r="V60" i="8"/>
  <c r="Q60" i="8"/>
  <c r="N51" i="7"/>
  <c r="O51" i="7" s="1"/>
  <c r="P51" i="7" s="1"/>
  <c r="P51" i="8" s="1"/>
  <c r="V14" i="8"/>
  <c r="R14" i="8"/>
  <c r="Q14" i="8"/>
  <c r="Q76" i="8"/>
  <c r="V76" i="8"/>
  <c r="R76" i="8"/>
  <c r="V88" i="8"/>
  <c r="R88" i="8"/>
  <c r="Q88" i="8"/>
  <c r="Q90" i="8"/>
  <c r="V90" i="8"/>
  <c r="R90" i="8"/>
  <c r="V57" i="8"/>
  <c r="Q57" i="8"/>
  <c r="R27" i="8"/>
  <c r="Q27" i="8"/>
  <c r="V27" i="8"/>
  <c r="S27" i="8"/>
  <c r="V73" i="8"/>
  <c r="R73" i="8"/>
  <c r="Q73" i="8"/>
  <c r="Q35" i="8"/>
  <c r="V35" i="8"/>
  <c r="S35" i="8"/>
  <c r="R35" i="8"/>
  <c r="V98" i="8"/>
  <c r="R98" i="8"/>
  <c r="Q98" i="8"/>
  <c r="S32" i="8"/>
  <c r="Q32" i="8"/>
  <c r="V32" i="8"/>
  <c r="R32" i="8"/>
  <c r="R95" i="8"/>
  <c r="Q95" i="8"/>
  <c r="V95" i="8"/>
  <c r="R75" i="8"/>
  <c r="Q75" i="8"/>
  <c r="V75" i="8"/>
  <c r="R68" i="8"/>
  <c r="V68" i="8"/>
  <c r="Q68" i="8"/>
  <c r="V55" i="8"/>
  <c r="Q55" i="8"/>
  <c r="Q38" i="8"/>
  <c r="V38" i="8"/>
  <c r="R25" i="8"/>
  <c r="Q25" i="8"/>
  <c r="V25" i="8"/>
  <c r="S25" i="8"/>
  <c r="V22" i="8"/>
  <c r="R22" i="8"/>
  <c r="Q22" i="8"/>
  <c r="V10" i="8"/>
  <c r="R10" i="8"/>
  <c r="Q10" i="8"/>
  <c r="Q47" i="8"/>
  <c r="V47" i="8"/>
  <c r="V79" i="8"/>
  <c r="R79" i="8"/>
  <c r="Q79" i="8"/>
  <c r="R37" i="8"/>
  <c r="V37" i="8"/>
  <c r="Q37" i="8"/>
  <c r="Q82" i="8"/>
  <c r="V82" i="8"/>
  <c r="R82" i="8"/>
  <c r="V80" i="8"/>
  <c r="R80" i="8"/>
  <c r="Q80" i="8"/>
  <c r="V83" i="8"/>
  <c r="R83" i="8"/>
  <c r="Q83" i="8"/>
  <c r="V92" i="8"/>
  <c r="R92" i="8"/>
  <c r="Q92" i="8"/>
  <c r="Q13" i="8"/>
  <c r="V13" i="8"/>
  <c r="R13" i="8"/>
  <c r="Q93" i="8"/>
  <c r="V93" i="8"/>
  <c r="R93" i="8"/>
  <c r="U29" i="8" l="1"/>
  <c r="T74" i="8"/>
  <c r="S80" i="8"/>
  <c r="S68" i="8"/>
  <c r="R9" i="8"/>
  <c r="S72" i="8"/>
  <c r="S69" i="8"/>
  <c r="T29" i="8"/>
  <c r="S74" i="8"/>
  <c r="S83" i="8"/>
  <c r="S79" i="8"/>
  <c r="S77" i="8"/>
  <c r="T79" i="8"/>
  <c r="T34" i="8"/>
  <c r="R51" i="8"/>
  <c r="S86" i="8"/>
  <c r="T83" i="8"/>
  <c r="T68" i="8"/>
  <c r="T32" i="8"/>
  <c r="T35" i="8"/>
  <c r="S53" i="8"/>
  <c r="T33" i="8"/>
  <c r="T31" i="8"/>
  <c r="Q51" i="8"/>
  <c r="V51" i="8"/>
  <c r="U79" i="8" l="1"/>
  <c r="U74" i="8"/>
  <c r="U83" i="8"/>
  <c r="F21" i="2"/>
  <c r="E21" i="2"/>
  <c r="D21" i="2"/>
  <c r="C20" i="2"/>
  <c r="J20" i="2" s="1"/>
  <c r="C19" i="2"/>
  <c r="J19" i="2" s="1"/>
  <c r="G18" i="2"/>
  <c r="C18" i="2"/>
  <c r="J18" i="2" s="1"/>
  <c r="C17" i="2"/>
  <c r="J17" i="2" s="1"/>
  <c r="C16" i="2"/>
  <c r="J16" i="2" s="1"/>
  <c r="C15" i="2"/>
  <c r="J15" i="2" s="1"/>
  <c r="C14" i="2"/>
  <c r="J14" i="2" s="1"/>
  <c r="C13" i="2"/>
  <c r="J13" i="2" s="1"/>
  <c r="C12" i="2"/>
  <c r="J12" i="2" s="1"/>
  <c r="G11" i="2"/>
  <c r="C11" i="2"/>
  <c r="J11" i="2" s="1"/>
  <c r="C10" i="2"/>
  <c r="J10" i="2" s="1"/>
  <c r="C9" i="2"/>
  <c r="J9" i="2" s="1"/>
  <c r="C8" i="2"/>
  <c r="J8" i="2" s="1"/>
  <c r="AK22" i="1"/>
  <c r="AJ22" i="1"/>
  <c r="AI22" i="1"/>
  <c r="AH22" i="1"/>
  <c r="AG22" i="1"/>
  <c r="F22" i="1"/>
  <c r="E22" i="1"/>
  <c r="D22" i="1"/>
  <c r="AF21" i="1"/>
  <c r="K21" i="1" s="1"/>
  <c r="U21" i="1"/>
  <c r="T21" i="1"/>
  <c r="S21" i="1"/>
  <c r="R21" i="1"/>
  <c r="C21" i="1"/>
  <c r="J21" i="1" s="1"/>
  <c r="AF20" i="1"/>
  <c r="U20" i="1"/>
  <c r="T20" i="1"/>
  <c r="S20" i="1"/>
  <c r="H20" i="1"/>
  <c r="C20" i="1"/>
  <c r="G20" i="1" s="1"/>
  <c r="AF19" i="1"/>
  <c r="R19" i="1" s="1"/>
  <c r="U19" i="1"/>
  <c r="T19" i="1"/>
  <c r="S19" i="1"/>
  <c r="K19" i="1"/>
  <c r="C19" i="1"/>
  <c r="J19" i="1" s="1"/>
  <c r="AF18" i="1"/>
  <c r="K18" i="1" s="1"/>
  <c r="U18" i="1"/>
  <c r="T18" i="1"/>
  <c r="S18" i="1"/>
  <c r="C18" i="1"/>
  <c r="G18" i="1" s="1"/>
  <c r="AF17" i="1"/>
  <c r="K17" i="1" s="1"/>
  <c r="U17" i="1"/>
  <c r="T17" i="1"/>
  <c r="S17" i="1"/>
  <c r="R17" i="1"/>
  <c r="I17" i="1"/>
  <c r="C17" i="1"/>
  <c r="J17" i="1" s="1"/>
  <c r="AF16" i="1"/>
  <c r="U16" i="1"/>
  <c r="T16" i="1"/>
  <c r="S16" i="1"/>
  <c r="C16" i="1"/>
  <c r="G16" i="1" s="1"/>
  <c r="AF15" i="1"/>
  <c r="R15" i="1" s="1"/>
  <c r="U15" i="1"/>
  <c r="T15" i="1"/>
  <c r="S15" i="1"/>
  <c r="K15" i="1"/>
  <c r="C15" i="1"/>
  <c r="J15" i="1" s="1"/>
  <c r="AA15" i="1" s="1"/>
  <c r="AF14" i="1"/>
  <c r="K14" i="1" s="1"/>
  <c r="U14" i="1"/>
  <c r="T14" i="1"/>
  <c r="S14" i="1"/>
  <c r="R14" i="1"/>
  <c r="C14" i="1"/>
  <c r="J14" i="1" s="1"/>
  <c r="AF13" i="1"/>
  <c r="K13" i="1" s="1"/>
  <c r="U13" i="1"/>
  <c r="T13" i="1"/>
  <c r="S13" i="1"/>
  <c r="R13" i="1"/>
  <c r="C13" i="1"/>
  <c r="J13" i="1" s="1"/>
  <c r="AF12" i="1"/>
  <c r="U12" i="1"/>
  <c r="T12" i="1"/>
  <c r="S12" i="1"/>
  <c r="C12" i="1"/>
  <c r="G12" i="1" s="1"/>
  <c r="AF11" i="1"/>
  <c r="K11" i="1" s="1"/>
  <c r="U11" i="1"/>
  <c r="T11" i="1"/>
  <c r="S11" i="1"/>
  <c r="C11" i="1"/>
  <c r="J11" i="1" s="1"/>
  <c r="AF10" i="1"/>
  <c r="K10" i="1" s="1"/>
  <c r="U10" i="1"/>
  <c r="T10" i="1"/>
  <c r="S10" i="1"/>
  <c r="R10" i="1"/>
  <c r="C10" i="1"/>
  <c r="J10" i="1" s="1"/>
  <c r="AF9" i="1"/>
  <c r="R9" i="1" s="1"/>
  <c r="U9" i="1"/>
  <c r="T9" i="1"/>
  <c r="S9" i="1"/>
  <c r="K9" i="1"/>
  <c r="I9" i="1"/>
  <c r="C9" i="1"/>
  <c r="H9" i="1" s="1"/>
  <c r="R18" i="1" l="1"/>
  <c r="H12" i="1"/>
  <c r="H17" i="2"/>
  <c r="V9" i="1"/>
  <c r="U22" i="1"/>
  <c r="AA11" i="1"/>
  <c r="I12" i="1"/>
  <c r="AA19" i="1"/>
  <c r="G10" i="2"/>
  <c r="G15" i="2"/>
  <c r="G19" i="2"/>
  <c r="H10" i="2"/>
  <c r="H9" i="2"/>
  <c r="H18" i="2"/>
  <c r="I11" i="1"/>
  <c r="V11" i="1" s="1"/>
  <c r="I15" i="1"/>
  <c r="V15" i="1" s="1"/>
  <c r="I16" i="1"/>
  <c r="AA21" i="1"/>
  <c r="H13" i="2"/>
  <c r="H14" i="2"/>
  <c r="AA17" i="1"/>
  <c r="L18" i="1"/>
  <c r="G19" i="1"/>
  <c r="L19" i="1" s="1"/>
  <c r="G9" i="2"/>
  <c r="I13" i="2"/>
  <c r="G17" i="2"/>
  <c r="S22" i="1"/>
  <c r="AA13" i="1"/>
  <c r="V17" i="1"/>
  <c r="H19" i="1"/>
  <c r="Q19" i="1" s="1"/>
  <c r="G9" i="1"/>
  <c r="AA10" i="1"/>
  <c r="G11" i="1"/>
  <c r="L11" i="1" s="1"/>
  <c r="AA14" i="1"/>
  <c r="G15" i="1"/>
  <c r="L15" i="1" s="1"/>
  <c r="H11" i="1"/>
  <c r="Q11" i="1" s="1"/>
  <c r="I13" i="1"/>
  <c r="V13" i="1" s="1"/>
  <c r="H15" i="1"/>
  <c r="Q15" i="1" s="1"/>
  <c r="H16" i="1"/>
  <c r="I19" i="1"/>
  <c r="V19" i="1" s="1"/>
  <c r="I20" i="1"/>
  <c r="I9" i="2"/>
  <c r="G13" i="2"/>
  <c r="G14" i="2"/>
  <c r="I17" i="2"/>
  <c r="C22" i="1"/>
  <c r="J9" i="1"/>
  <c r="G10" i="1"/>
  <c r="L10" i="1" s="1"/>
  <c r="H10" i="1"/>
  <c r="Q10" i="1" s="1"/>
  <c r="K12" i="1"/>
  <c r="Q12" i="1" s="1"/>
  <c r="R12" i="1"/>
  <c r="L9" i="1"/>
  <c r="T22" i="1"/>
  <c r="AF22" i="1"/>
  <c r="I10" i="1"/>
  <c r="V10" i="1" s="1"/>
  <c r="R11" i="1"/>
  <c r="H13" i="1"/>
  <c r="Q13" i="1" s="1"/>
  <c r="G13" i="1"/>
  <c r="L13" i="1" s="1"/>
  <c r="J21" i="2"/>
  <c r="Q9" i="1"/>
  <c r="G14" i="1"/>
  <c r="L14" i="1" s="1"/>
  <c r="I14" i="1"/>
  <c r="V14" i="1" s="1"/>
  <c r="H14" i="1"/>
  <c r="Q14" i="1" s="1"/>
  <c r="J12" i="1"/>
  <c r="J16" i="1"/>
  <c r="R16" i="1"/>
  <c r="G17" i="1"/>
  <c r="L17" i="1" s="1"/>
  <c r="H18" i="1"/>
  <c r="Q18" i="1" s="1"/>
  <c r="J20" i="1"/>
  <c r="R20" i="1"/>
  <c r="G21" i="1"/>
  <c r="L21" i="1" s="1"/>
  <c r="G8" i="2"/>
  <c r="I10" i="2"/>
  <c r="H11" i="2"/>
  <c r="G12" i="2"/>
  <c r="I14" i="2"/>
  <c r="H15" i="2"/>
  <c r="G16" i="2"/>
  <c r="I18" i="2"/>
  <c r="H19" i="2"/>
  <c r="G20" i="2"/>
  <c r="C21" i="2"/>
  <c r="K16" i="1"/>
  <c r="L16" i="1" s="1"/>
  <c r="H17" i="1"/>
  <c r="Q17" i="1" s="1"/>
  <c r="I18" i="1"/>
  <c r="V18" i="1" s="1"/>
  <c r="K20" i="1"/>
  <c r="Q20" i="1" s="1"/>
  <c r="H21" i="1"/>
  <c r="Q21" i="1" s="1"/>
  <c r="H8" i="2"/>
  <c r="I11" i="2"/>
  <c r="H12" i="2"/>
  <c r="I15" i="2"/>
  <c r="H16" i="2"/>
  <c r="I19" i="2"/>
  <c r="H20" i="2"/>
  <c r="J18" i="1"/>
  <c r="AA18" i="1" s="1"/>
  <c r="I21" i="1"/>
  <c r="V21" i="1" s="1"/>
  <c r="I8" i="2"/>
  <c r="I12" i="2"/>
  <c r="I16" i="2"/>
  <c r="I20" i="2"/>
  <c r="R22" i="1" l="1"/>
  <c r="L20" i="1"/>
  <c r="V20" i="1"/>
  <c r="AA20" i="1"/>
  <c r="I22" i="1"/>
  <c r="F23" i="1"/>
  <c r="E23" i="1"/>
  <c r="G21" i="2"/>
  <c r="AA16" i="1"/>
  <c r="K22" i="1"/>
  <c r="AF23" i="1" s="1"/>
  <c r="V16" i="1"/>
  <c r="D23" i="1"/>
  <c r="Q16" i="1"/>
  <c r="Q22" i="1" s="1"/>
  <c r="V12" i="1"/>
  <c r="G22" i="1"/>
  <c r="H21" i="2"/>
  <c r="I21" i="2"/>
  <c r="AA12" i="1"/>
  <c r="H22" i="1"/>
  <c r="J22" i="1"/>
  <c r="AA9" i="1"/>
  <c r="L12" i="1"/>
  <c r="L22" i="1" s="1"/>
  <c r="L23" i="1" s="1"/>
  <c r="V22" i="1" l="1"/>
  <c r="V23" i="1" s="1"/>
  <c r="N21" i="1"/>
  <c r="M20" i="1"/>
  <c r="P19" i="1"/>
  <c r="O18" i="1"/>
  <c r="N17" i="1"/>
  <c r="P15" i="1"/>
  <c r="O14" i="1"/>
  <c r="N13" i="1"/>
  <c r="M21" i="1"/>
  <c r="P20" i="1"/>
  <c r="O19" i="1"/>
  <c r="N18" i="1"/>
  <c r="M17" i="1"/>
  <c r="P16" i="1"/>
  <c r="O15" i="1"/>
  <c r="P21" i="1"/>
  <c r="O20" i="1"/>
  <c r="N19" i="1"/>
  <c r="P17" i="1"/>
  <c r="O16" i="1"/>
  <c r="N15" i="1"/>
  <c r="P13" i="1"/>
  <c r="O12" i="1"/>
  <c r="N11" i="1"/>
  <c r="O21" i="1"/>
  <c r="N20" i="1"/>
  <c r="P18" i="1"/>
  <c r="O17" i="1"/>
  <c r="N16" i="1"/>
  <c r="P14" i="1"/>
  <c r="O13" i="1"/>
  <c r="N12" i="1"/>
  <c r="M12" i="1"/>
  <c r="O10" i="1"/>
  <c r="M9" i="1"/>
  <c r="N14" i="1"/>
  <c r="M13" i="1"/>
  <c r="N10" i="1"/>
  <c r="P9" i="1"/>
  <c r="P11" i="1"/>
  <c r="O9" i="1"/>
  <c r="P12" i="1"/>
  <c r="O11" i="1"/>
  <c r="P10" i="1"/>
  <c r="N9" i="1"/>
  <c r="N22" i="1" s="1"/>
  <c r="M10" i="1"/>
  <c r="M14" i="1"/>
  <c r="M15" i="1"/>
  <c r="M11" i="1"/>
  <c r="M18" i="1"/>
  <c r="M16" i="1"/>
  <c r="M19" i="1"/>
  <c r="AA22" i="1"/>
  <c r="AA23" i="1" s="1"/>
  <c r="Z21" i="1"/>
  <c r="Y20" i="1"/>
  <c r="X19" i="1"/>
  <c r="W18" i="1"/>
  <c r="Z17" i="1"/>
  <c r="Y16" i="1"/>
  <c r="X15" i="1"/>
  <c r="W14" i="1"/>
  <c r="Z13" i="1"/>
  <c r="Y21" i="1"/>
  <c r="X20" i="1"/>
  <c r="W19" i="1"/>
  <c r="Z18" i="1"/>
  <c r="Y17" i="1"/>
  <c r="X16" i="1"/>
  <c r="W15" i="1"/>
  <c r="Z14" i="1"/>
  <c r="X21" i="1"/>
  <c r="Z19" i="1"/>
  <c r="Y18" i="1"/>
  <c r="X17" i="1"/>
  <c r="Z15" i="1"/>
  <c r="Y14" i="1"/>
  <c r="X13" i="1"/>
  <c r="Z11" i="1"/>
  <c r="Y10" i="1"/>
  <c r="Z20" i="1"/>
  <c r="Y19" i="1"/>
  <c r="X18" i="1"/>
  <c r="W17" i="1"/>
  <c r="Z16" i="1"/>
  <c r="Y15" i="1"/>
  <c r="X14" i="1"/>
  <c r="W13" i="1"/>
  <c r="Z12" i="1"/>
  <c r="Y11" i="1"/>
  <c r="X10" i="1"/>
  <c r="Y9" i="1"/>
  <c r="Y12" i="1"/>
  <c r="X11" i="1"/>
  <c r="W10" i="1"/>
  <c r="X9" i="1"/>
  <c r="X12" i="1"/>
  <c r="W11" i="1"/>
  <c r="W9" i="1"/>
  <c r="Y13" i="1"/>
  <c r="Z10" i="1"/>
  <c r="Z9" i="1"/>
  <c r="W20" i="1"/>
  <c r="W12" i="1"/>
  <c r="W16" i="1"/>
  <c r="W21" i="1"/>
  <c r="AK23" i="1"/>
  <c r="AJ23" i="1"/>
  <c r="AI23" i="1"/>
  <c r="Z22" i="1" l="1"/>
  <c r="O22" i="1"/>
  <c r="X22" i="1"/>
  <c r="Y22" i="1"/>
  <c r="P22" i="1"/>
  <c r="M22" i="1"/>
  <c r="W22" i="1"/>
  <c r="AD21" i="1"/>
  <c r="AC20" i="1"/>
  <c r="AB19" i="1"/>
  <c r="AE18" i="1"/>
  <c r="AD17" i="1"/>
  <c r="AC16" i="1"/>
  <c r="AB15" i="1"/>
  <c r="AE14" i="1"/>
  <c r="AD13" i="1"/>
  <c r="AC21" i="1"/>
  <c r="AB20" i="1"/>
  <c r="AE19" i="1"/>
  <c r="AD18" i="1"/>
  <c r="AC17" i="1"/>
  <c r="AB16" i="1"/>
  <c r="AE15" i="1"/>
  <c r="AD14" i="1"/>
  <c r="AB21" i="1"/>
  <c r="AE20" i="1"/>
  <c r="AD19" i="1"/>
  <c r="AC18" i="1"/>
  <c r="AB17" i="1"/>
  <c r="AE16" i="1"/>
  <c r="AD15" i="1"/>
  <c r="AC14" i="1"/>
  <c r="AB13" i="1"/>
  <c r="AE12" i="1"/>
  <c r="AD11" i="1"/>
  <c r="AC10" i="1"/>
  <c r="AE21" i="1"/>
  <c r="AD20" i="1"/>
  <c r="AC19" i="1"/>
  <c r="AB18" i="1"/>
  <c r="AE17" i="1"/>
  <c r="AD16" i="1"/>
  <c r="AC15" i="1"/>
  <c r="AB14" i="1"/>
  <c r="AE13" i="1"/>
  <c r="AD12" i="1"/>
  <c r="AC11" i="1"/>
  <c r="AB12" i="1"/>
  <c r="AD10" i="1"/>
  <c r="AC9" i="1"/>
  <c r="AB10" i="1"/>
  <c r="AB9" i="1"/>
  <c r="AC13" i="1"/>
  <c r="AE11" i="1"/>
  <c r="AE9" i="1"/>
  <c r="AC12" i="1"/>
  <c r="AB11" i="1"/>
  <c r="AE10" i="1"/>
  <c r="AD9" i="1"/>
  <c r="AD22" i="1" l="1"/>
  <c r="AE22" i="1"/>
  <c r="AC22" i="1"/>
  <c r="AB22" i="1"/>
</calcChain>
</file>

<file path=xl/sharedStrings.xml><?xml version="1.0" encoding="utf-8"?>
<sst xmlns="http://schemas.openxmlformats.org/spreadsheetml/2006/main" count="518" uniqueCount="232">
  <si>
    <t xml:space="preserve">  (Kèm theo Nghị quyết số   …. /NQ-HĐND ngày …../.../2017 của HĐND tỉnh Hà Tĩnh)</t>
  </si>
  <si>
    <t>TT</t>
  </si>
  <si>
    <t>Địa phương</t>
  </si>
  <si>
    <t>Số lượng đào tạo (người)</t>
  </si>
  <si>
    <t>Trong đó</t>
  </si>
  <si>
    <t>Kế hoạch tuyển sinh</t>
  </si>
  <si>
    <t>Kinh phí thực hiện
(1.000 đồng)</t>
  </si>
  <si>
    <t>Kinh phí hàng năm</t>
  </si>
  <si>
    <t>Nhóm nghề công nghiệp - xây dựng</t>
  </si>
  <si>
    <t>Nhóm nghề thương mại - dịch vụ</t>
  </si>
  <si>
    <t>Nhóm nghề nông - lâm - ngư nghiệp</t>
  </si>
  <si>
    <t>Năm 2017</t>
  </si>
  <si>
    <t>Năm 2018</t>
  </si>
  <si>
    <t>Năm 2019</t>
  </si>
  <si>
    <t>Năm 2020</t>
  </si>
  <si>
    <t xml:space="preserve">Ngân sách trung ương </t>
  </si>
  <si>
    <t>Ngân sách tỉnh</t>
  </si>
  <si>
    <t>Ngân sách cấp huyện</t>
  </si>
  <si>
    <t xml:space="preserve">Nguồn xã hội hoá và lồng ghép </t>
  </si>
  <si>
    <t>CTMTQG NTM</t>
  </si>
  <si>
    <t>QĐ12/2017/QĐ-TTg</t>
  </si>
  <si>
    <t>Cẩm Xuyên</t>
  </si>
  <si>
    <t>Can Lộc</t>
  </si>
  <si>
    <t>Đức Thọ</t>
  </si>
  <si>
    <t>Hương Khê</t>
  </si>
  <si>
    <t>Hương Sơn</t>
  </si>
  <si>
    <t>Kỳ Anh</t>
  </si>
  <si>
    <t>Lộc Hà</t>
  </si>
  <si>
    <t>Nghi Xuân</t>
  </si>
  <si>
    <t>Thạch Hà</t>
  </si>
  <si>
    <t>Vũ Quang</t>
  </si>
  <si>
    <t>Thành phố Hà Tĩnh</t>
  </si>
  <si>
    <t>Thị xã Hồng Lĩnh</t>
  </si>
  <si>
    <t>Thị xã KỳAnh</t>
  </si>
  <si>
    <t>Tổng cộng</t>
  </si>
  <si>
    <t>Tỷ lệ</t>
  </si>
  <si>
    <t>Phụ lục 01</t>
  </si>
  <si>
    <t>Phụ lục 02</t>
  </si>
  <si>
    <t>Phụ lục 03</t>
  </si>
  <si>
    <t xml:space="preserve">KINH PHÍ HỖ TRỢ THEO KẾ HOẠCH TỪNG NĂM </t>
  </si>
  <si>
    <t>Kinh phí thực hiện (1.000 đồng)</t>
  </si>
  <si>
    <t>Tổng số</t>
  </si>
  <si>
    <t>Tên nghề/nhóm nghề đào tạo</t>
  </si>
  <si>
    <t>Số học viên/
lớp</t>
  </si>
  <si>
    <t>Thời gian đào tạo (tháng)</t>
  </si>
  <si>
    <t xml:space="preserve">Tổng số giờ giảng dạy </t>
  </si>
  <si>
    <t>Chi tuyển sinh, khai giảng, bế giảng, cấp chứng chỉ</t>
  </si>
  <si>
    <t>Chi mua tài liệu, VP phẩm, giáo trình, học liệu</t>
  </si>
  <si>
    <t xml:space="preserve">Chi thù lao giáo viên, người dạy nghề </t>
  </si>
  <si>
    <t>Nguyên, nhiên, vật liệu phục vụ hoạt động đào tạo</t>
  </si>
  <si>
    <t xml:space="preserve">Thuê lớp học 
</t>
  </si>
  <si>
    <t>Vận chuyển thiết bị /khấu hao tài sản</t>
  </si>
  <si>
    <t xml:space="preserve">Quản lý lớp học </t>
  </si>
  <si>
    <t>Tổng chi phí đào tạo toàn khoá (nghìn đồng)</t>
  </si>
  <si>
    <r>
      <t xml:space="preserve">Mức kinh phí hỗ trợ
</t>
    </r>
    <r>
      <rPr>
        <i/>
        <sz val="10"/>
        <rFont val="Times New Roman"/>
        <family val="1"/>
      </rPr>
      <t>(1000 đồng/ người/khoá)</t>
    </r>
  </si>
  <si>
    <t>Số giờ lý thuyết</t>
  </si>
  <si>
    <t>Số giờ thực hành</t>
  </si>
  <si>
    <t>Đối 
tượng 1</t>
  </si>
  <si>
    <t>Đối 
tượng 2</t>
  </si>
  <si>
    <t>Đối 
tượng 3</t>
  </si>
  <si>
    <t>Đối 
tượng 4</t>
  </si>
  <si>
    <t>Đối 
tượng 5</t>
  </si>
  <si>
    <t>Đối 
tượng 6</t>
  </si>
  <si>
    <t>I</t>
  </si>
  <si>
    <t>Sửa chữa, vận hành máy nông nghiệp, ngư nghiệp</t>
  </si>
  <si>
    <t>Trồng, chăm sóc và khai thác mủ cây cao su</t>
  </si>
  <si>
    <t>Trồng và khai thác một số loài cây dưới tán rừng</t>
  </si>
  <si>
    <t>Sản xuất giống một số loài cá nước ngọt</t>
  </si>
  <si>
    <t>Quản lý kinh tế trang trại</t>
  </si>
  <si>
    <t>Nuôi cá lồng bè</t>
  </si>
  <si>
    <t>Nuôi baba</t>
  </si>
  <si>
    <t>Nhân giống cây (lâm nghiệp/ ăn quả …)</t>
  </si>
  <si>
    <t>Kỹ thuật nuôi tôm thẻ chân trắng</t>
  </si>
  <si>
    <t>Kỹ thuật nuôi cá nước ngọt</t>
  </si>
  <si>
    <t>Chế biến thủy sản xuất khẩu</t>
  </si>
  <si>
    <t>Chế biến sản phẩm từ thịt gia súc</t>
  </si>
  <si>
    <t>Chăn nuôi gia súc (trâu, bò/ lợn/ hươu/ dê…)</t>
  </si>
  <si>
    <t>Thú y</t>
  </si>
  <si>
    <t xml:space="preserve">Trồng rau, củ, quả </t>
  </si>
  <si>
    <t>Nuôi ong lấy mật</t>
  </si>
  <si>
    <t>Kỹ thuật trồng rừng</t>
  </si>
  <si>
    <t>Kỹ thuật trồng trọt (lúa/ lạc, đậu/ sắn/ ngô …)</t>
  </si>
  <si>
    <t>Chăn nuôi gia cầm (gà/vịt/…)</t>
  </si>
  <si>
    <t>Bảo vệ thực vật</t>
  </si>
  <si>
    <t>Trồng nấm</t>
  </si>
  <si>
    <t>Trồng chè</t>
  </si>
  <si>
    <t>Trồng chanh leo</t>
  </si>
  <si>
    <t>Nuôi ngao</t>
  </si>
  <si>
    <t>Nuôi thỏ</t>
  </si>
  <si>
    <t>Trồng măng tây</t>
  </si>
  <si>
    <t>Trồng hoa</t>
  </si>
  <si>
    <t>Kỹ thuật trồng cây ăn quả có múi</t>
  </si>
  <si>
    <t>Trồng và chăm sóc cây cảnh</t>
  </si>
  <si>
    <t>Kỹ thuật thụ tinh nhân tạo bò, lợn</t>
  </si>
  <si>
    <t>Trồng rau sạch</t>
  </si>
  <si>
    <t>Kỹ thuật bảo quản cá xa bờ</t>
  </si>
  <si>
    <t>Sơ chế mủ cao su</t>
  </si>
  <si>
    <t>Kỹ thuật nuôi dế</t>
  </si>
  <si>
    <t>Nuôi giun quế</t>
  </si>
  <si>
    <t>Trồng và chế biến dược liệu</t>
  </si>
  <si>
    <t>Sản xuất nông lâm kết hợp</t>
  </si>
  <si>
    <t>II</t>
  </si>
  <si>
    <t>Nhóm nghề Công nghiệp - Xây dựng</t>
  </si>
  <si>
    <t xml:space="preserve">Điện công nghiệp </t>
  </si>
  <si>
    <t>Điện dân dụng</t>
  </si>
  <si>
    <t>Kỹ thuật cốt thép</t>
  </si>
  <si>
    <t>Hàn</t>
  </si>
  <si>
    <t>Lái phương tiện thuỷ nội địa</t>
  </si>
  <si>
    <t>Kỹ thuật xây dựng</t>
  </si>
  <si>
    <t>Sản xuất gạch không nung</t>
  </si>
  <si>
    <t>Sửa chữa ô tô</t>
  </si>
  <si>
    <t>Vận hành các loại máy công trình (xúc/ đào/ ủi….)</t>
  </si>
  <si>
    <t>Sửa chữa máy động lực</t>
  </si>
  <si>
    <t>Vận hành các loại máy nâng, bốc xếp hàng</t>
  </si>
  <si>
    <t>Đúc kim loại</t>
  </si>
  <si>
    <t xml:space="preserve">Sửa chữa, bảo trì xe máy </t>
  </si>
  <si>
    <t>Cắt gọt kim loại</t>
  </si>
  <si>
    <t>III</t>
  </si>
  <si>
    <t>Nhóm nghề Thương mại - Dịch vụ</t>
  </si>
  <si>
    <t xml:space="preserve"> </t>
  </si>
  <si>
    <t>Sửa chữa điện thoại di động</t>
  </si>
  <si>
    <t>Tin học</t>
  </si>
  <si>
    <t>Lắp ráp và sửa chữa máy tính</t>
  </si>
  <si>
    <t>Chế biến thuỷ sản, nước mắm</t>
  </si>
  <si>
    <t>Giúp việc gia đình</t>
  </si>
  <si>
    <t>Kỹ thuật buồng, bàn</t>
  </si>
  <si>
    <t>Kỹ thuật chế biến món ăn và dịch vụ nhà hàng</t>
  </si>
  <si>
    <t>Kỹ thuật pha chế các loại thức uống cho quầy Bar</t>
  </si>
  <si>
    <t>Kỹ thuật sơ chế và bảo quản sản phẩm từ cây lương thực</t>
  </si>
  <si>
    <t>Làm hương truyền thống</t>
  </si>
  <si>
    <t>Nghiệp vụ du lịch</t>
  </si>
  <si>
    <t>Nhân viên y tế thôn, bản</t>
  </si>
  <si>
    <t>Nữ công gia chánh và dịch vụ du lịch cộng đồng</t>
  </si>
  <si>
    <t>Quản lý lắp đặt vận hành hệ thống nước sinh hoạt</t>
  </si>
  <si>
    <t>Sản xuất phân bón hữu cơ từ rác thải sinh hoạt</t>
  </si>
  <si>
    <t>Sản xuất thức uống có men (rượu/ bia …)</t>
  </si>
  <si>
    <t>Xoa bóp bấm huyệt</t>
  </si>
  <si>
    <t>Kỹ thuật sản xuất chổi đót</t>
  </si>
  <si>
    <t>May công nghiệp</t>
  </si>
  <si>
    <t>May dân dụng</t>
  </si>
  <si>
    <t>Mây tre đan</t>
  </si>
  <si>
    <t>Mộc dân dụng</t>
  </si>
  <si>
    <t>Mộc mỹ nghệ</t>
  </si>
  <si>
    <t>Thêu ren</t>
  </si>
  <si>
    <t>Chạm khắc (chạm khắc hoa văn phù điêu/ chạm khảm tam khí tranh đồng…)</t>
  </si>
  <si>
    <t>Đan mành rành</t>
  </si>
  <si>
    <t>Kỹ thuật gia công bóng khâu tay (khâu bóng đá, bóng chuyền..)</t>
  </si>
  <si>
    <t xml:space="preserve">Chế biến sản phẩm từ cây lương thực </t>
  </si>
  <si>
    <t>Chế biến nem, chả…</t>
  </si>
  <si>
    <t>Kinh doanh sản phẩm nông nghiệp</t>
  </si>
  <si>
    <t>Kỹ thuật chế biến hấp sấy cá, mực</t>
  </si>
  <si>
    <t>Kỹ thuật sơ chế và bảo quản hoa màu</t>
  </si>
  <si>
    <t>V</t>
  </si>
  <si>
    <t>Đào tạo ngoại ngữ, đào tạo bổ sung kiến thức và một số kỹ năng khác</t>
  </si>
  <si>
    <t>Ghi chú:</t>
  </si>
  <si>
    <t xml:space="preserve">- Đối tượng 1: Người khuyết tật; người lao động thuộc các hộ gia đình có cá nhân có tên trong danh sách bị thiệt hại do sự cố môi trường biển được Ủy ban nhân dân cấp huyện phê duyệt </t>
  </si>
  <si>
    <t>- Đối tượng 2: Người thuộc hộ dân tộc thiểu số nghèo; người thuộc hộ nghèo tại các xã, thôn, bản đặc biệt khó khăn;</t>
  </si>
  <si>
    <t>- Đối tượng 3: Người dân tộc thiểu số; người thuộc diện được hướng chính sách ưu đãi người có công cách mạng; người thuộc hộ nghèo; người thuộc hộ bị thu hồi đất, lao động nữ bị mất việc làm; ngư dân</t>
  </si>
  <si>
    <t>- Đối tượng 4: Người thuộc hộ cận nghèo</t>
  </si>
  <si>
    <t>- Đối tượng 5: Người học là phụ nữ, lao động nông thôn khác;</t>
  </si>
  <si>
    <t xml:space="preserve">- Đối tượng 6: Thanh niên hoàn thành nghĩa vụ quân sự, nghĩa vụ công an, thanh niên tình nguyện hoàn thành nhiệm vụ thực hiện chương trình, dự án phát triển kinh tế - xã hội; </t>
  </si>
  <si>
    <t>KẾ HOẠCH ĐÀO TẠO TRÌNH ĐỘ SƠ CÂP VÀ DƯỚI 3 THÁNG GIAI ĐOẠN 2017-2020</t>
  </si>
  <si>
    <t>KẾ HOẠCH ĐÀO TẠO  TRÌNH ĐỘ SƠ CÂP VÀ DƯỚI 3 THÁNG GIAI ĐOẠN 2017-2020</t>
  </si>
  <si>
    <t>KINH PHÍ HỖ TRỢ ĐÀO TẠO TRÌNH ĐỘ SƠ CÂP VÀ DƯỚI 3 THÁNG 
GIAI ĐOẠN 2017-2020</t>
  </si>
  <si>
    <t>Phụ lục 04</t>
  </si>
  <si>
    <t>DANH MỤC NGHỀ VÀ ĐỊNH MỨC CHI PHÍ ĐÀO TẠO TRÌNH ĐỘ SƠ CẤP, ĐÀO TẠO DƯỚI 3 THÁNG 
TRÊN ĐỊA BÀN HÀ TĨNH</t>
  </si>
  <si>
    <r>
      <t xml:space="preserve">Mức kinh phí hỗ trợ
</t>
    </r>
    <r>
      <rPr>
        <i/>
        <sz val="10"/>
        <rFont val="Times New Roman"/>
        <family val="1"/>
      </rPr>
      <t>(đồng/học sinh/khoá)</t>
    </r>
  </si>
  <si>
    <t>A</t>
  </si>
  <si>
    <t>B</t>
  </si>
  <si>
    <t>(1)</t>
  </si>
  <si>
    <t>(2)</t>
  </si>
  <si>
    <t>(3)</t>
  </si>
  <si>
    <t>(4)</t>
  </si>
  <si>
    <t>(5)</t>
  </si>
  <si>
    <t>(6)</t>
  </si>
  <si>
    <t>(7)</t>
  </si>
  <si>
    <t>(8)</t>
  </si>
  <si>
    <t>(9)</t>
  </si>
  <si>
    <t>(10)</t>
  </si>
  <si>
    <t>(11)</t>
  </si>
  <si>
    <t>(12)</t>
  </si>
  <si>
    <t>(13)</t>
  </si>
  <si>
    <t>(14)</t>
  </si>
  <si>
    <t>1.800.000</t>
  </si>
  <si>
    <t>1.500.000</t>
  </si>
  <si>
    <t>2.000.000</t>
  </si>
  <si>
    <t>1.200.000</t>
  </si>
  <si>
    <t>1.000.000</t>
  </si>
  <si>
    <t>2.500.000</t>
  </si>
  <si>
    <t>3.000.000</t>
  </si>
  <si>
    <t>Điều khiển phương tiện thủy nội địa</t>
  </si>
  <si>
    <t>1.100.000</t>
  </si>
  <si>
    <t>900.000</t>
  </si>
  <si>
    <t>800.000</t>
  </si>
  <si>
    <t>- Cột 4: Số giờ học lý thuyết (bao gồm số giờ thi, kiểm tra lý thuyết) chiếm 30% tổng số giờ học</t>
  </si>
  <si>
    <t>- Cột 12: Chi phí quản lý lớp học: Tính 5% tổng chi phí cho khoá học</t>
  </si>
  <si>
    <t xml:space="preserve">Kỹ thuật máy lạnh và điều hoà không khí </t>
  </si>
  <si>
    <t xml:space="preserve">  (Kèm theo Nghị quyết số   …. 2017/NQ-HĐND ngày …../.../2017 của HĐND tỉnh Hà Tĩnh)</t>
  </si>
  <si>
    <t>(Ban hành kèm theo Nghị quyết số …. 2017/NQ-HĐND ngày …/…/2017 của Hội đồng nhân dân tỉnh Hà Tĩnh</t>
  </si>
  <si>
    <t xml:space="preserve">   (Kèm theo Nghị quyết số   …. 2017/NQ-HĐND ngày …../.../2017 của HĐND tỉnh Hà Tĩnh)</t>
  </si>
  <si>
    <t>Phụ lục 05</t>
  </si>
  <si>
    <t xml:space="preserve">  </t>
  </si>
  <si>
    <t>Lái xe ô tô hạng B2</t>
  </si>
  <si>
    <t>Lái xe ô tô hạng C</t>
  </si>
  <si>
    <t>Dạy bổ sung kiến thức, ngoại ngữ và một số kỹ năng nghề</t>
  </si>
  <si>
    <t>- Cột 8: Chi thù lao giáo viên dạy nghề cho mỗi giờ dạy: 128.000 đồng/ giờ; tính theo hệ số lương trung bình của mã ngạch 15113 (hệ số 3,66),
             mức lương cơ sở 1.210 nghìn đồng cộng thêm 30% phụ cấp đứng lớp, chia cho định mức giờ giảng của nhà giáo dạy trình độ sơ cấp
             trong một năm học theo quy định tại Thông tư 07/2017/TT-BLĐTBXH ngày 10/3/2017 (lấy mức trung bình là 540 giờ chuẩn)</t>
  </si>
  <si>
    <t>Định mức chi phí đào tạo (1000 đồng/người)</t>
  </si>
  <si>
    <t xml:space="preserve">Tạo mẫu và chăm sóc sắc đẹp </t>
  </si>
  <si>
    <t xml:space="preserve">Chăn nuôi gia cầm </t>
  </si>
  <si>
    <t>- Cột 5: Số giờ học thực hành (bao gồm số giờ thi, kiểm tra thực hành) chiếm 70% tổng số giờ học đối với trình độ sơ cấp và 80% đối với 
             đào tạo dưới 3 tháng</t>
  </si>
  <si>
    <t>ĐỊNH MỨC CHI PHÍ VÀ MỨC HỖ TRỢ ĐÀO TẠO TRÌNH ĐỘ SƠ CẤP, 
ĐÀO TẠO DƯỚI 3 THÁNG TRÊN ĐỊA BÀN HÀ TĨNH</t>
  </si>
  <si>
    <t>Mục 6</t>
  </si>
  <si>
    <t>Đại biểu không hương lương</t>
  </si>
  <si>
    <t>Tuyển sinh</t>
  </si>
  <si>
    <t>Khai giảng (maket, nước uống, hoa tươi, hội trường)</t>
  </si>
  <si>
    <t>Bế giảng (maket, nước uống, hoa tươi, hội trường)</t>
  </si>
  <si>
    <t>Chứng chỉ học viên</t>
  </si>
  <si>
    <t>Tổng</t>
  </si>
  <si>
    <t>Mục 7</t>
  </si>
  <si>
    <t xml:space="preserve">Tổng </t>
  </si>
  <si>
    <t>Văn phòng phẩm/tháng/hv</t>
  </si>
  <si>
    <t>Photo tài liệu, giáo trình/tháng/hv</t>
  </si>
  <si>
    <t>Bút, vở cho học viên/tháng/hv</t>
  </si>
  <si>
    <t>- Cột 11: Chi phí vận chuyển, khấu hao tài sản, thiết bị: Tính trung bình 1.000.000 đồng/tháng/lớp.</t>
  </si>
  <si>
    <t>- Cột 9: Chi nguyên, nhiên vật liệu phục vụ hoạt động đào tạo: 150.000 đồng/giờ thực hành đối với nhóm nghề công nghiệp; 120.000 đồng/
             giờ thực hành đối với nhóm nghề thương mại, dịch vụ; 100.000 đồng/giờ thực hành đối với nhóm nghề nông, lâm, ngư nghiệp 
            (mức chi phí tính theo thực tế đào tạo tại các đơn vị, lấy mức trung bình).</t>
  </si>
  <si>
    <t xml:space="preserve">- Cột 10: Thuê lớp học, điện, nước: Tính trung bình 5.000.000 đồng/tháng/lớp </t>
  </si>
  <si>
    <t xml:space="preserve">- Cột 7: Chi mua tài liệu, văn phòng phẩm, giáo trình, học liệu: 45.000 đồng/người/khoá, bao gồm: Tài liệu 30.000 đồng; văn phòng phẩm: 
             15.000 đồng;  </t>
  </si>
  <si>
    <r>
      <t>- Cột 6: Chi phí tuyển sinh, khai giảng, bế giảng, cấp chứng chỉ: 3.325 ngìn đồng; bao gồm:
             + Chi khai giảng, bế giảng (makets, hoa tươi, nước uống, hội trường) 1.000.000đ/cuộc x 2 cuộc= 2.000.000đ; chi cho đại biểu 
              không hưởng lương: 4 người x 100.000đ = 400.000đ;
             + Chi tuyển sinh 01 người</t>
    </r>
    <r>
      <rPr>
        <sz val="12"/>
        <rFont val="Calibri"/>
        <family val="2"/>
        <charset val="163"/>
      </rPr>
      <t>×</t>
    </r>
    <r>
      <rPr>
        <i/>
        <sz val="12"/>
        <rFont val="Times New Roman"/>
        <family val="1"/>
        <charset val="163"/>
      </rPr>
      <t>2 ngày × 200.000/ngày = 400.000đ;  
             + Chi cấp chứng chỉ cho học viên: 8.000đ/người x 35 người = 280.000đ. 
          (công tác phí và chi cho đại biểu không hưởng lương áp dụng thông tư 40/2017/BTC ngày 28/4/2017 của Bộ tài chính)</t>
    </r>
  </si>
  <si>
    <t>Mức chi phí đào tạo (1000 đồng)</t>
  </si>
  <si>
    <t xml:space="preserve">Tổng chi phí đào tạo toàn khoá </t>
  </si>
  <si>
    <t xml:space="preserve">Mức chi phí đào tạo/học viên </t>
  </si>
  <si>
    <t xml:space="preserve">Nguồn chương trình khác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</si>
</sst>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000"/>
    <numFmt numFmtId="165" formatCode="_-* #,##0.00\ _₫_-;\-* #,##0.00\ _₫_-;_-* &quot;-&quot;??\ _₫_-;_-@_-"/>
    <numFmt numFmtId="166" formatCode="_-* #,##0.0\ _₫_-;\-* #,##0.0\ _₫_-;_-* &quot;-&quot;??\ _₫_-;_-@_-"/>
    <numFmt numFmtId="167" formatCode="_(* #,##0_);_(* \(#,##0\);_(* &quot;-&quot;??_);_(@_)"/>
    <numFmt numFmtId="168" formatCode="_-* #,##0\ _₫_-;\-* #,##0\ _₫_-;_-* &quot;-&quot;??\ _₫_-;_-@_-"/>
  </numFmts>
  <fonts count="43" x14ac:knownFonts="1">
    <font>
      <sz val="11"/>
      <color theme="1"/>
      <name val="Calibri"/>
      <family val="2"/>
      <scheme val="minor"/>
    </font>
    <font>
      <sz val="11"/>
      <color theme="1"/>
      <name val="Calibri"/>
      <family val="2"/>
      <scheme val="minor"/>
    </font>
    <font>
      <sz val="11"/>
      <color theme="1"/>
      <name val="Calibri"/>
      <family val="2"/>
      <charset val="163"/>
      <scheme val="minor"/>
    </font>
    <font>
      <sz val="12"/>
      <name val="Cambria"/>
      <family val="1"/>
      <charset val="163"/>
      <scheme val="major"/>
    </font>
    <font>
      <sz val="12"/>
      <name val="Times New Roman"/>
      <family val="1"/>
      <charset val="163"/>
    </font>
    <font>
      <b/>
      <i/>
      <sz val="12"/>
      <name val="Times New Roman"/>
      <family val="1"/>
      <charset val="163"/>
    </font>
    <font>
      <sz val="11"/>
      <name val="Cambria"/>
      <family val="1"/>
      <charset val="163"/>
      <scheme val="major"/>
    </font>
    <font>
      <b/>
      <i/>
      <sz val="12"/>
      <name val="Cambria"/>
      <family val="1"/>
      <charset val="163"/>
      <scheme val="major"/>
    </font>
    <font>
      <b/>
      <sz val="12"/>
      <name val="Times New Roman"/>
      <family val="1"/>
      <charset val="163"/>
    </font>
    <font>
      <b/>
      <sz val="11"/>
      <name val="Cambria"/>
      <family val="1"/>
      <charset val="163"/>
      <scheme val="major"/>
    </font>
    <font>
      <sz val="11"/>
      <name val="Times New Roman"/>
      <family val="1"/>
      <charset val="163"/>
    </font>
    <font>
      <i/>
      <sz val="11"/>
      <name val="Times New Roman"/>
      <family val="1"/>
      <charset val="163"/>
    </font>
    <font>
      <b/>
      <sz val="10"/>
      <name val="Times New Roman"/>
      <family val="1"/>
      <charset val="163"/>
    </font>
    <font>
      <sz val="10"/>
      <name val="Times New Roman"/>
      <family val="1"/>
      <charset val="163"/>
    </font>
    <font>
      <b/>
      <sz val="11"/>
      <name val="Times New Roman"/>
      <family val="1"/>
      <charset val="163"/>
    </font>
    <font>
      <sz val="8"/>
      <name val="Cambria"/>
      <family val="1"/>
      <charset val="163"/>
      <scheme val="major"/>
    </font>
    <font>
      <sz val="12"/>
      <name val="Times New Roman"/>
      <family val="1"/>
    </font>
    <font>
      <sz val="11"/>
      <color indexed="8"/>
      <name val="Calibri"/>
      <family val="2"/>
      <charset val="163"/>
    </font>
    <font>
      <sz val="10"/>
      <name val="Arial"/>
      <family val="2"/>
      <charset val="163"/>
    </font>
    <font>
      <sz val="12"/>
      <color indexed="8"/>
      <name val="Times New Roman"/>
      <family val="2"/>
    </font>
    <font>
      <sz val="11"/>
      <color indexed="8"/>
      <name val="Calibri"/>
      <family val="2"/>
    </font>
    <font>
      <sz val="11"/>
      <color indexed="8"/>
      <name val="Arial"/>
      <family val="2"/>
      <charset val="163"/>
    </font>
    <font>
      <sz val="12"/>
      <color theme="1"/>
      <name val="Times New Roman"/>
      <family val="2"/>
    </font>
    <font>
      <sz val="13"/>
      <name val="Times New Roman"/>
      <family val="1"/>
    </font>
    <font>
      <b/>
      <sz val="12"/>
      <name val="Times New Roman"/>
      <family val="1"/>
    </font>
    <font>
      <i/>
      <sz val="11"/>
      <name val="Times New Roman"/>
      <family val="1"/>
    </font>
    <font>
      <b/>
      <sz val="10"/>
      <name val="Times New Roman"/>
      <family val="1"/>
    </font>
    <font>
      <i/>
      <sz val="10"/>
      <name val="Times New Roman"/>
      <family val="1"/>
    </font>
    <font>
      <sz val="10"/>
      <name val="Times New Roman"/>
      <family val="1"/>
    </font>
    <font>
      <b/>
      <i/>
      <sz val="11"/>
      <name val="Times New Roman"/>
      <family val="1"/>
    </font>
    <font>
      <sz val="11"/>
      <name val="Times New Roman"/>
      <family val="1"/>
    </font>
    <font>
      <sz val="11"/>
      <color rgb="FFFF0000"/>
      <name val="Times New Roman"/>
      <family val="1"/>
    </font>
    <font>
      <b/>
      <i/>
      <sz val="11"/>
      <name val="Times New Roman"/>
      <family val="1"/>
      <charset val="163"/>
    </font>
    <font>
      <i/>
      <sz val="12"/>
      <name val="Times New Roman"/>
      <family val="1"/>
      <charset val="163"/>
    </font>
    <font>
      <i/>
      <sz val="13"/>
      <name val="Times New Roman"/>
      <family val="1"/>
    </font>
    <font>
      <b/>
      <i/>
      <u/>
      <sz val="11"/>
      <name val="Times New Roman"/>
      <family val="1"/>
      <charset val="163"/>
    </font>
    <font>
      <b/>
      <i/>
      <u/>
      <sz val="13"/>
      <name val="Times New Roman"/>
      <family val="1"/>
      <charset val="163"/>
    </font>
    <font>
      <b/>
      <i/>
      <sz val="10"/>
      <name val="Times New Roman"/>
      <family val="1"/>
    </font>
    <font>
      <b/>
      <sz val="11"/>
      <name val="Times New Roman"/>
      <family val="1"/>
    </font>
    <font>
      <sz val="12"/>
      <name val="Calibri"/>
      <family val="2"/>
      <charset val="163"/>
    </font>
    <font>
      <i/>
      <sz val="8"/>
      <name val="Times New Roman"/>
      <family val="1"/>
    </font>
    <font>
      <sz val="8"/>
      <name val="Times New Roman"/>
      <family val="1"/>
    </font>
    <font>
      <sz val="8"/>
      <name val="Times New Roman"/>
      <family val="1"/>
      <charset val="16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84">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16" fillId="0" borderId="0" applyFont="0" applyFill="0" applyBorder="0" applyAlignment="0" applyProtection="0"/>
    <xf numFmtId="165" fontId="17"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1"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4" fillId="0" borderId="0"/>
    <xf numFmtId="0" fontId="16" fillId="0" borderId="0"/>
    <xf numFmtId="0" fontId="16" fillId="0" borderId="0"/>
    <xf numFmtId="0" fontId="22" fillId="0" borderId="0"/>
    <xf numFmtId="0" fontId="16" fillId="0" borderId="0"/>
    <xf numFmtId="0" fontId="16" fillId="0" borderId="0"/>
    <xf numFmtId="0" fontId="16" fillId="0" borderId="0"/>
    <xf numFmtId="9" fontId="16"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0" fontId="18" fillId="0" borderId="0"/>
  </cellStyleXfs>
  <cellXfs count="194">
    <xf numFmtId="0" fontId="0" fillId="0" borderId="0" xfId="0"/>
    <xf numFmtId="0" fontId="3" fillId="0" borderId="0" xfId="3" applyFont="1" applyFill="1" applyAlignment="1">
      <alignment vertical="center" wrapText="1"/>
    </xf>
    <xf numFmtId="0" fontId="3" fillId="0" borderId="0" xfId="3" applyFont="1" applyFill="1" applyAlignment="1">
      <alignment horizontal="center" vertical="center" wrapText="1"/>
    </xf>
    <xf numFmtId="0" fontId="5" fillId="0" borderId="0" xfId="4" applyFont="1" applyFill="1" applyAlignment="1">
      <alignment horizontal="right" vertical="center" wrapText="1"/>
    </xf>
    <xf numFmtId="0" fontId="6" fillId="0" borderId="0" xfId="3" applyFont="1" applyFill="1" applyAlignment="1">
      <alignment vertical="center" wrapText="1"/>
    </xf>
    <xf numFmtId="0" fontId="7" fillId="0" borderId="0" xfId="3" applyFont="1" applyFill="1" applyAlignment="1">
      <alignment horizontal="right" vertical="center" wrapText="1"/>
    </xf>
    <xf numFmtId="0" fontId="8" fillId="0" borderId="0" xfId="3" applyFont="1" applyFill="1" applyAlignment="1">
      <alignment vertical="center" wrapText="1"/>
    </xf>
    <xf numFmtId="0" fontId="9" fillId="0" borderId="0" xfId="3" applyFont="1" applyFill="1" applyAlignment="1">
      <alignment vertical="center" wrapText="1"/>
    </xf>
    <xf numFmtId="0" fontId="10" fillId="0" borderId="0" xfId="3" applyFont="1" applyFill="1" applyBorder="1" applyAlignment="1">
      <alignment vertical="center" wrapText="1"/>
    </xf>
    <xf numFmtId="0" fontId="4" fillId="0" borderId="0" xfId="4" applyFont="1" applyFill="1" applyAlignment="1">
      <alignment vertical="center" wrapText="1"/>
    </xf>
    <xf numFmtId="0" fontId="11" fillId="0" borderId="0" xfId="3" applyFont="1" applyFill="1" applyBorder="1" applyAlignment="1">
      <alignment horizontal="right" wrapText="1"/>
    </xf>
    <xf numFmtId="0" fontId="12" fillId="0" borderId="1"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9" fillId="0" borderId="0" xfId="3" applyFont="1" applyFill="1" applyAlignment="1">
      <alignment horizontal="center" vertical="center" wrapText="1"/>
    </xf>
    <xf numFmtId="0" fontId="10" fillId="0" borderId="2" xfId="3" applyFont="1" applyFill="1" applyBorder="1" applyAlignment="1">
      <alignment horizontal="center" vertical="center" wrapText="1"/>
    </xf>
    <xf numFmtId="0" fontId="10" fillId="0" borderId="2" xfId="3" applyFont="1" applyFill="1" applyBorder="1" applyAlignment="1">
      <alignment vertical="center" wrapText="1"/>
    </xf>
    <xf numFmtId="3" fontId="13" fillId="0" borderId="2" xfId="3" applyNumberFormat="1" applyFont="1" applyFill="1" applyBorder="1" applyAlignment="1">
      <alignment horizontal="center" vertical="center" wrapText="1"/>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3" fontId="12" fillId="0" borderId="2" xfId="3" applyNumberFormat="1" applyFont="1" applyFill="1" applyBorder="1" applyAlignment="1">
      <alignment horizontal="center" vertical="center" wrapText="1"/>
    </xf>
    <xf numFmtId="0" fontId="6" fillId="0" borderId="2" xfId="3" applyFont="1" applyFill="1" applyBorder="1" applyAlignment="1">
      <alignment vertical="center" wrapText="1"/>
    </xf>
    <xf numFmtId="0" fontId="9" fillId="0" borderId="2" xfId="3" applyFont="1" applyFill="1" applyBorder="1" applyAlignment="1">
      <alignment horizontal="center" vertical="center" wrapText="1"/>
    </xf>
    <xf numFmtId="9" fontId="9" fillId="0" borderId="2" xfId="2" applyFont="1" applyFill="1" applyBorder="1" applyAlignment="1">
      <alignment horizontal="center" vertical="center" wrapText="1"/>
    </xf>
    <xf numFmtId="0" fontId="9" fillId="0" borderId="2" xfId="3" applyFont="1" applyFill="1" applyBorder="1" applyAlignment="1">
      <alignment vertical="center" wrapText="1"/>
    </xf>
    <xf numFmtId="164" fontId="10" fillId="0" borderId="2" xfId="3" applyNumberFormat="1" applyFont="1" applyFill="1" applyBorder="1" applyAlignment="1">
      <alignment horizontal="center" vertical="center" wrapText="1"/>
    </xf>
    <xf numFmtId="166" fontId="15" fillId="0" borderId="0" xfId="1" applyNumberFormat="1" applyFont="1" applyFill="1" applyAlignment="1">
      <alignment horizontal="center" vertical="center" wrapText="1"/>
    </xf>
    <xf numFmtId="0" fontId="6" fillId="0" borderId="0" xfId="3" applyFont="1" applyFill="1" applyAlignment="1">
      <alignment horizontal="center" vertical="center" wrapText="1"/>
    </xf>
    <xf numFmtId="0" fontId="23" fillId="0" borderId="0" xfId="183" applyFont="1" applyFill="1" applyAlignment="1">
      <alignment vertical="center"/>
    </xf>
    <xf numFmtId="0" fontId="23" fillId="0" borderId="0" xfId="183" applyFont="1" applyFill="1" applyAlignment="1">
      <alignment horizontal="center" vertical="center"/>
    </xf>
    <xf numFmtId="0" fontId="28" fillId="0" borderId="0" xfId="183" applyFont="1" applyFill="1" applyAlignment="1">
      <alignment vertical="center"/>
    </xf>
    <xf numFmtId="0" fontId="29" fillId="0" borderId="2" xfId="183" applyFont="1" applyFill="1" applyBorder="1" applyAlignment="1">
      <alignment horizontal="center" vertical="center" wrapText="1"/>
    </xf>
    <xf numFmtId="0" fontId="29" fillId="0" borderId="2" xfId="183" applyFont="1" applyFill="1" applyBorder="1" applyAlignment="1">
      <alignment vertical="center" wrapText="1"/>
    </xf>
    <xf numFmtId="0" fontId="30" fillId="0" borderId="0" xfId="183" applyFont="1" applyFill="1" applyAlignment="1">
      <alignment vertical="center"/>
    </xf>
    <xf numFmtId="0" fontId="30" fillId="0" borderId="2" xfId="183" applyFont="1" applyFill="1" applyBorder="1" applyAlignment="1">
      <alignment horizontal="center" vertical="center" wrapText="1"/>
    </xf>
    <xf numFmtId="0" fontId="30" fillId="0" borderId="2" xfId="183" applyFont="1" applyFill="1" applyBorder="1" applyAlignment="1">
      <alignment vertical="center" wrapText="1"/>
    </xf>
    <xf numFmtId="3" fontId="30" fillId="0" borderId="2" xfId="183" quotePrefix="1" applyNumberFormat="1" applyFont="1" applyFill="1" applyBorder="1" applyAlignment="1">
      <alignment horizontal="center" vertical="center" wrapText="1"/>
    </xf>
    <xf numFmtId="3" fontId="30" fillId="0" borderId="2" xfId="183" applyNumberFormat="1" applyFont="1" applyFill="1" applyBorder="1" applyAlignment="1">
      <alignment horizontal="center" vertical="center" wrapText="1"/>
    </xf>
    <xf numFmtId="3" fontId="30" fillId="0" borderId="2" xfId="183" applyNumberFormat="1" applyFont="1" applyBorder="1" applyAlignment="1">
      <alignment vertical="center" wrapText="1"/>
    </xf>
    <xf numFmtId="3" fontId="30" fillId="0" borderId="2" xfId="183" applyNumberFormat="1" applyFont="1" applyBorder="1" applyAlignment="1">
      <alignment horizontal="center" vertical="center" wrapText="1"/>
    </xf>
    <xf numFmtId="3" fontId="30" fillId="0" borderId="5" xfId="183" applyNumberFormat="1" applyFont="1" applyBorder="1" applyAlignment="1">
      <alignment horizontal="center" vertical="center" wrapText="1"/>
    </xf>
    <xf numFmtId="3" fontId="31" fillId="0" borderId="2" xfId="183" quotePrefix="1" applyNumberFormat="1" applyFont="1" applyFill="1" applyBorder="1" applyAlignment="1">
      <alignment horizontal="center" vertical="center" wrapText="1"/>
    </xf>
    <xf numFmtId="3" fontId="31" fillId="0" borderId="2" xfId="183" applyNumberFormat="1" applyFont="1" applyFill="1" applyBorder="1" applyAlignment="1">
      <alignment horizontal="center" vertical="center" wrapText="1"/>
    </xf>
    <xf numFmtId="0" fontId="31" fillId="0" borderId="0" xfId="183" applyFont="1" applyFill="1" applyAlignment="1">
      <alignment vertical="center"/>
    </xf>
    <xf numFmtId="0" fontId="30" fillId="2" borderId="2" xfId="183" applyFont="1" applyFill="1" applyBorder="1" applyAlignment="1">
      <alignment horizontal="center" vertical="center" wrapText="1"/>
    </xf>
    <xf numFmtId="0" fontId="30" fillId="2" borderId="2" xfId="183" applyFont="1" applyFill="1" applyBorder="1" applyAlignment="1">
      <alignment vertical="center" wrapText="1"/>
    </xf>
    <xf numFmtId="3" fontId="30" fillId="2" borderId="2" xfId="183" quotePrefix="1" applyNumberFormat="1" applyFont="1" applyFill="1" applyBorder="1" applyAlignment="1">
      <alignment horizontal="center" vertical="center" wrapText="1"/>
    </xf>
    <xf numFmtId="3" fontId="30" fillId="2" borderId="2" xfId="183" applyNumberFormat="1" applyFont="1" applyFill="1" applyBorder="1" applyAlignment="1">
      <alignment horizontal="center" vertical="center" wrapText="1"/>
    </xf>
    <xf numFmtId="3" fontId="29" fillId="0" borderId="2" xfId="183" applyNumberFormat="1" applyFont="1" applyFill="1" applyBorder="1" applyAlignment="1">
      <alignment horizontal="center" vertical="center" wrapText="1"/>
    </xf>
    <xf numFmtId="0" fontId="30" fillId="2" borderId="0" xfId="183" applyFont="1" applyFill="1" applyAlignment="1">
      <alignment vertical="center"/>
    </xf>
    <xf numFmtId="0" fontId="31" fillId="2" borderId="2" xfId="183" applyFont="1" applyFill="1" applyBorder="1" applyAlignment="1">
      <alignment vertical="center" wrapText="1"/>
    </xf>
    <xf numFmtId="0" fontId="31" fillId="2" borderId="2" xfId="183" applyFont="1" applyFill="1" applyBorder="1" applyAlignment="1">
      <alignment horizontal="center" vertical="center" wrapText="1"/>
    </xf>
    <xf numFmtId="3" fontId="31" fillId="2" borderId="2" xfId="183" quotePrefix="1" applyNumberFormat="1" applyFont="1" applyFill="1" applyBorder="1" applyAlignment="1">
      <alignment horizontal="center" vertical="center" wrapText="1"/>
    </xf>
    <xf numFmtId="3" fontId="31" fillId="2" borderId="2" xfId="183" applyNumberFormat="1" applyFont="1" applyFill="1" applyBorder="1" applyAlignment="1">
      <alignment horizontal="center" vertical="center" wrapText="1"/>
    </xf>
    <xf numFmtId="0" fontId="31" fillId="2" borderId="0" xfId="183" applyFont="1" applyFill="1" applyAlignment="1">
      <alignment vertical="center"/>
    </xf>
    <xf numFmtId="3" fontId="30" fillId="2" borderId="2" xfId="183" applyNumberFormat="1" applyFont="1" applyFill="1" applyBorder="1" applyAlignment="1">
      <alignment vertical="center" wrapText="1"/>
    </xf>
    <xf numFmtId="3" fontId="30" fillId="2" borderId="5" xfId="183" applyNumberFormat="1" applyFont="1" applyFill="1" applyBorder="1" applyAlignment="1">
      <alignment horizontal="center" vertical="center" wrapText="1"/>
    </xf>
    <xf numFmtId="0" fontId="32" fillId="0" borderId="2" xfId="183" applyFont="1" applyFill="1" applyBorder="1" applyAlignment="1">
      <alignment horizontal="center" vertical="center" wrapText="1"/>
    </xf>
    <xf numFmtId="0" fontId="16" fillId="0" borderId="0" xfId="183" applyFont="1" applyFill="1" applyBorder="1" applyAlignment="1">
      <alignment horizontal="center" vertical="center" wrapText="1"/>
    </xf>
    <xf numFmtId="3" fontId="16" fillId="0" borderId="0" xfId="183" applyNumberFormat="1" applyFont="1" applyFill="1" applyBorder="1" applyAlignment="1">
      <alignment horizontal="center" vertical="center" wrapText="1"/>
    </xf>
    <xf numFmtId="0" fontId="16" fillId="0" borderId="0" xfId="183" applyFont="1" applyFill="1" applyAlignment="1">
      <alignment horizontal="center" vertical="center"/>
    </xf>
    <xf numFmtId="0" fontId="16" fillId="0" borderId="0" xfId="183" applyFont="1" applyFill="1" applyAlignment="1">
      <alignment vertical="center"/>
    </xf>
    <xf numFmtId="0" fontId="33" fillId="0" borderId="0" xfId="183" applyFont="1" applyFill="1" applyAlignment="1">
      <alignment vertical="center"/>
    </xf>
    <xf numFmtId="0" fontId="30" fillId="3" borderId="2" xfId="183" applyFont="1" applyFill="1" applyBorder="1" applyAlignment="1">
      <alignment vertical="center" wrapText="1"/>
    </xf>
    <xf numFmtId="3" fontId="10" fillId="0" borderId="2" xfId="3" applyNumberFormat="1" applyFont="1" applyFill="1" applyBorder="1" applyAlignment="1">
      <alignment horizontal="center" vertical="center" wrapText="1"/>
    </xf>
    <xf numFmtId="3" fontId="14" fillId="0" borderId="2" xfId="3" applyNumberFormat="1" applyFont="1" applyFill="1" applyBorder="1" applyAlignment="1">
      <alignment horizontal="center" vertical="center" wrapText="1"/>
    </xf>
    <xf numFmtId="0" fontId="24" fillId="0" borderId="0" xfId="183" applyFont="1" applyFill="1" applyBorder="1" applyAlignment="1">
      <alignment horizontal="left" vertical="center" wrapText="1"/>
    </xf>
    <xf numFmtId="0" fontId="26" fillId="0" borderId="2" xfId="183" applyFont="1" applyFill="1" applyBorder="1" applyAlignment="1">
      <alignment horizontal="center" vertical="center" wrapText="1"/>
    </xf>
    <xf numFmtId="0" fontId="23" fillId="3" borderId="0" xfId="183" applyFont="1" applyFill="1" applyAlignment="1">
      <alignment vertical="center"/>
    </xf>
    <xf numFmtId="0" fontId="23" fillId="3" borderId="0" xfId="183" applyFont="1" applyFill="1" applyAlignment="1">
      <alignment horizontal="center" vertical="center"/>
    </xf>
    <xf numFmtId="0" fontId="26" fillId="3" borderId="2" xfId="183" applyFont="1" applyFill="1" applyBorder="1" applyAlignment="1">
      <alignment horizontal="center" vertical="center" wrapText="1"/>
    </xf>
    <xf numFmtId="0" fontId="28" fillId="3" borderId="0" xfId="183" applyFont="1" applyFill="1" applyAlignment="1">
      <alignment vertical="center"/>
    </xf>
    <xf numFmtId="0" fontId="29" fillId="3" borderId="2" xfId="183" applyFont="1" applyFill="1" applyBorder="1" applyAlignment="1">
      <alignment horizontal="center" vertical="center" wrapText="1"/>
    </xf>
    <xf numFmtId="0" fontId="29" fillId="3" borderId="2" xfId="183" applyFont="1" applyFill="1" applyBorder="1" applyAlignment="1">
      <alignment vertical="center" wrapText="1"/>
    </xf>
    <xf numFmtId="0" fontId="30" fillId="3" borderId="0" xfId="183" applyFont="1" applyFill="1" applyAlignment="1">
      <alignment vertical="center"/>
    </xf>
    <xf numFmtId="0" fontId="30" fillId="3" borderId="2" xfId="183" applyFont="1" applyFill="1" applyBorder="1" applyAlignment="1">
      <alignment horizontal="center" vertical="center" wrapText="1"/>
    </xf>
    <xf numFmtId="3" fontId="30" fillId="3" borderId="2" xfId="183" applyNumberFormat="1" applyFont="1" applyFill="1" applyBorder="1" applyAlignment="1">
      <alignment horizontal="center" vertical="center" wrapText="1"/>
    </xf>
    <xf numFmtId="3" fontId="30" fillId="3" borderId="2" xfId="183" quotePrefix="1" applyNumberFormat="1" applyFont="1" applyFill="1" applyBorder="1" applyAlignment="1">
      <alignment horizontal="right" vertical="center" wrapText="1"/>
    </xf>
    <xf numFmtId="3" fontId="30" fillId="3" borderId="0" xfId="183" applyNumberFormat="1" applyFont="1" applyFill="1" applyAlignment="1">
      <alignment vertical="center"/>
    </xf>
    <xf numFmtId="3" fontId="30" fillId="3" borderId="2" xfId="183" applyNumberFormat="1" applyFont="1" applyFill="1" applyBorder="1" applyAlignment="1">
      <alignment vertical="center" wrapText="1"/>
    </xf>
    <xf numFmtId="0" fontId="31" fillId="3" borderId="0" xfId="183" applyFont="1" applyFill="1" applyAlignment="1">
      <alignment vertical="center"/>
    </xf>
    <xf numFmtId="0" fontId="16" fillId="3" borderId="0" xfId="183" applyFont="1" applyFill="1" applyBorder="1" applyAlignment="1">
      <alignment horizontal="center" vertical="center" wrapText="1"/>
    </xf>
    <xf numFmtId="3" fontId="16" fillId="3" borderId="0" xfId="183" applyNumberFormat="1" applyFont="1" applyFill="1" applyBorder="1" applyAlignment="1">
      <alignment horizontal="right" vertical="center" wrapText="1"/>
    </xf>
    <xf numFmtId="0" fontId="16" fillId="3" borderId="0" xfId="183" applyFont="1" applyFill="1" applyAlignment="1">
      <alignment vertical="center"/>
    </xf>
    <xf numFmtId="0" fontId="33" fillId="3" borderId="0" xfId="183" applyFont="1" applyFill="1" applyAlignment="1">
      <alignment vertical="center"/>
    </xf>
    <xf numFmtId="0" fontId="16" fillId="3" borderId="0" xfId="183" applyFont="1" applyFill="1" applyAlignment="1">
      <alignment horizontal="center" vertical="center"/>
    </xf>
    <xf numFmtId="0" fontId="28" fillId="3" borderId="2" xfId="183" applyFont="1" applyFill="1" applyBorder="1" applyAlignment="1">
      <alignment horizontal="center" vertical="center" wrapText="1"/>
    </xf>
    <xf numFmtId="3" fontId="28" fillId="3" borderId="2" xfId="183" quotePrefix="1" applyNumberFormat="1" applyFont="1" applyFill="1" applyBorder="1" applyAlignment="1">
      <alignment horizontal="center" vertical="center" wrapText="1"/>
    </xf>
    <xf numFmtId="3" fontId="28" fillId="3" borderId="2" xfId="183" applyNumberFormat="1" applyFont="1" applyFill="1" applyBorder="1" applyAlignment="1">
      <alignment horizontal="center" vertical="center" wrapText="1"/>
    </xf>
    <xf numFmtId="3" fontId="28" fillId="3" borderId="5" xfId="183" applyNumberFormat="1" applyFont="1" applyFill="1" applyBorder="1" applyAlignment="1">
      <alignment horizontal="center" vertical="center" wrapText="1"/>
    </xf>
    <xf numFmtId="0" fontId="37" fillId="3" borderId="2" xfId="183" applyFont="1" applyFill="1" applyBorder="1" applyAlignment="1">
      <alignment horizontal="center" vertical="center" wrapText="1"/>
    </xf>
    <xf numFmtId="167" fontId="28" fillId="3" borderId="2" xfId="7" applyNumberFormat="1" applyFont="1" applyFill="1" applyBorder="1" applyAlignment="1">
      <alignment vertical="center" wrapText="1"/>
    </xf>
    <xf numFmtId="0" fontId="28" fillId="3" borderId="2" xfId="0" applyFont="1" applyFill="1" applyBorder="1" applyAlignment="1">
      <alignment horizontal="center" vertical="center" wrapText="1"/>
    </xf>
    <xf numFmtId="167" fontId="28" fillId="3" borderId="2" xfId="7" applyNumberFormat="1" applyFont="1" applyFill="1" applyBorder="1" applyAlignment="1">
      <alignment horizontal="center" vertical="center" wrapText="1"/>
    </xf>
    <xf numFmtId="0" fontId="24" fillId="3" borderId="0" xfId="183" applyFont="1" applyFill="1" applyBorder="1" applyAlignment="1">
      <alignment horizontal="center" vertical="center" wrapText="1"/>
    </xf>
    <xf numFmtId="0" fontId="30" fillId="3" borderId="2" xfId="0" applyFont="1" applyFill="1" applyBorder="1" applyAlignment="1">
      <alignment horizontal="center" vertical="center" wrapText="1"/>
    </xf>
    <xf numFmtId="0" fontId="26" fillId="0" borderId="2" xfId="183" applyFont="1" applyFill="1" applyBorder="1" applyAlignment="1">
      <alignment horizontal="center" vertical="center" wrapText="1"/>
    </xf>
    <xf numFmtId="0" fontId="26" fillId="0" borderId="7" xfId="183" applyFont="1" applyFill="1" applyBorder="1" applyAlignment="1">
      <alignment horizontal="center" vertical="center" wrapText="1"/>
    </xf>
    <xf numFmtId="168" fontId="23" fillId="3" borderId="0" xfId="1" applyNumberFormat="1" applyFont="1" applyFill="1" applyAlignment="1">
      <alignment vertical="center"/>
    </xf>
    <xf numFmtId="168" fontId="30" fillId="3" borderId="0" xfId="1" applyNumberFormat="1" applyFont="1" applyFill="1" applyAlignment="1">
      <alignment vertical="center"/>
    </xf>
    <xf numFmtId="168" fontId="31" fillId="3" borderId="0" xfId="1" applyNumberFormat="1" applyFont="1" applyFill="1" applyAlignment="1">
      <alignment vertical="center"/>
    </xf>
    <xf numFmtId="168" fontId="16" fillId="3" borderId="0" xfId="1" applyNumberFormat="1" applyFont="1" applyFill="1" applyAlignment="1">
      <alignment vertical="center"/>
    </xf>
    <xf numFmtId="168" fontId="33" fillId="3" borderId="0" xfId="1" applyNumberFormat="1" applyFont="1" applyFill="1" applyAlignment="1">
      <alignment vertical="center"/>
    </xf>
    <xf numFmtId="168" fontId="30" fillId="3" borderId="2" xfId="1" applyNumberFormat="1" applyFont="1" applyFill="1" applyBorder="1" applyAlignment="1">
      <alignment vertical="center"/>
    </xf>
    <xf numFmtId="0" fontId="28" fillId="3" borderId="0" xfId="183" applyFont="1" applyFill="1" applyBorder="1" applyAlignment="1">
      <alignment vertical="center"/>
    </xf>
    <xf numFmtId="168" fontId="28" fillId="3" borderId="0" xfId="1" applyNumberFormat="1" applyFont="1" applyFill="1" applyBorder="1" applyAlignment="1">
      <alignment vertical="center"/>
    </xf>
    <xf numFmtId="168" fontId="38" fillId="3" borderId="2" xfId="1" applyNumberFormat="1" applyFont="1" applyFill="1" applyBorder="1" applyAlignment="1">
      <alignment vertical="center"/>
    </xf>
    <xf numFmtId="0" fontId="26" fillId="3" borderId="1" xfId="183" applyFont="1" applyFill="1" applyBorder="1" applyAlignment="1">
      <alignment vertical="center"/>
    </xf>
    <xf numFmtId="0" fontId="30" fillId="3" borderId="3" xfId="183" applyFont="1" applyFill="1" applyBorder="1" applyAlignment="1">
      <alignment horizontal="left" vertical="center"/>
    </xf>
    <xf numFmtId="0" fontId="30" fillId="3" borderId="4" xfId="183" applyFont="1" applyFill="1" applyBorder="1" applyAlignment="1">
      <alignment horizontal="left" vertical="center"/>
    </xf>
    <xf numFmtId="0" fontId="30" fillId="3" borderId="5" xfId="183" applyFont="1" applyFill="1" applyBorder="1" applyAlignment="1">
      <alignment horizontal="left" vertical="center"/>
    </xf>
    <xf numFmtId="0" fontId="38" fillId="3" borderId="3" xfId="183" applyFont="1" applyFill="1" applyBorder="1" applyAlignment="1">
      <alignment horizontal="center" vertical="center"/>
    </xf>
    <xf numFmtId="0" fontId="38" fillId="3" borderId="4" xfId="183" applyFont="1" applyFill="1" applyBorder="1" applyAlignment="1">
      <alignment horizontal="center" vertical="center"/>
    </xf>
    <xf numFmtId="0" fontId="38" fillId="3" borderId="5" xfId="183" applyFont="1" applyFill="1" applyBorder="1" applyAlignment="1">
      <alignment horizontal="center" vertical="center"/>
    </xf>
    <xf numFmtId="0" fontId="30" fillId="3" borderId="2" xfId="183" applyFont="1" applyFill="1" applyBorder="1" applyAlignment="1">
      <alignment horizontal="left" vertical="center"/>
    </xf>
    <xf numFmtId="0" fontId="38" fillId="3" borderId="1" xfId="183" applyFont="1" applyFill="1" applyBorder="1" applyAlignment="1">
      <alignment vertical="center"/>
    </xf>
    <xf numFmtId="3" fontId="33" fillId="3" borderId="0" xfId="183" applyNumberFormat="1" applyFont="1" applyFill="1" applyAlignment="1">
      <alignment vertical="center"/>
    </xf>
    <xf numFmtId="9" fontId="33" fillId="3" borderId="0" xfId="2" applyFont="1" applyFill="1" applyAlignment="1">
      <alignment vertical="center"/>
    </xf>
    <xf numFmtId="0" fontId="26" fillId="3" borderId="1" xfId="183" applyFont="1" applyFill="1" applyBorder="1" applyAlignment="1">
      <alignment horizontal="center" vertical="center" wrapText="1"/>
    </xf>
    <xf numFmtId="0" fontId="14" fillId="0" borderId="11" xfId="3" applyFont="1" applyFill="1" applyBorder="1" applyAlignment="1">
      <alignment horizontal="center" vertical="center" wrapText="1"/>
    </xf>
    <xf numFmtId="0" fontId="40" fillId="3" borderId="2" xfId="183" applyFont="1" applyFill="1" applyBorder="1" applyAlignment="1">
      <alignment horizontal="center" vertical="center" wrapText="1"/>
    </xf>
    <xf numFmtId="0" fontId="40" fillId="3" borderId="7" xfId="183" quotePrefix="1" applyFont="1" applyFill="1" applyBorder="1" applyAlignment="1">
      <alignment horizontal="center" vertical="center" wrapText="1"/>
    </xf>
    <xf numFmtId="0" fontId="40" fillId="3" borderId="2" xfId="183" quotePrefix="1" applyFont="1" applyFill="1" applyBorder="1" applyAlignment="1">
      <alignment horizontal="center" vertical="center" wrapText="1"/>
    </xf>
    <xf numFmtId="0" fontId="40" fillId="3" borderId="0" xfId="183" applyFont="1" applyFill="1" applyAlignment="1">
      <alignment vertical="center"/>
    </xf>
    <xf numFmtId="0" fontId="41" fillId="3" borderId="3" xfId="183" applyFont="1" applyFill="1" applyBorder="1" applyAlignment="1">
      <alignment horizontal="left" vertical="center"/>
    </xf>
    <xf numFmtId="0" fontId="41" fillId="3" borderId="4" xfId="183" applyFont="1" applyFill="1" applyBorder="1" applyAlignment="1">
      <alignment horizontal="left" vertical="center"/>
    </xf>
    <xf numFmtId="0" fontId="41" fillId="3" borderId="5" xfId="183" applyFont="1" applyFill="1" applyBorder="1" applyAlignment="1">
      <alignment horizontal="left" vertical="center"/>
    </xf>
    <xf numFmtId="168" fontId="41" fillId="3" borderId="2" xfId="1" applyNumberFormat="1" applyFont="1" applyFill="1" applyBorder="1" applyAlignment="1">
      <alignment vertical="center"/>
    </xf>
    <xf numFmtId="0" fontId="11" fillId="0" borderId="0" xfId="3" applyFont="1" applyFill="1" applyBorder="1" applyAlignment="1">
      <alignment horizontal="right" wrapText="1"/>
    </xf>
    <xf numFmtId="0" fontId="14" fillId="0" borderId="6" xfId="3" applyFont="1" applyFill="1" applyBorder="1" applyAlignment="1">
      <alignment horizontal="center" vertical="center" wrapText="1"/>
    </xf>
    <xf numFmtId="3" fontId="10" fillId="0" borderId="2" xfId="3" applyNumberFormat="1" applyFont="1" applyFill="1" applyBorder="1" applyAlignment="1">
      <alignment vertical="center" wrapText="1"/>
    </xf>
    <xf numFmtId="168" fontId="10" fillId="0" borderId="2" xfId="3" applyNumberFormat="1" applyFont="1" applyFill="1" applyBorder="1" applyAlignment="1">
      <alignment vertical="center" wrapText="1"/>
    </xf>
    <xf numFmtId="0" fontId="12" fillId="0" borderId="1" xfId="3" applyFont="1" applyFill="1" applyBorder="1" applyAlignment="1">
      <alignment horizontal="center" vertical="center" wrapText="1"/>
    </xf>
    <xf numFmtId="0" fontId="12" fillId="0" borderId="7"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8" fillId="0" borderId="0" xfId="3" applyFont="1" applyFill="1" applyAlignment="1">
      <alignment horizontal="center" vertical="center" wrapText="1"/>
    </xf>
    <xf numFmtId="0" fontId="10" fillId="0" borderId="0" xfId="3" applyFont="1" applyFill="1" applyBorder="1" applyAlignment="1">
      <alignment horizontal="center" vertical="center" wrapText="1"/>
    </xf>
    <xf numFmtId="0" fontId="11" fillId="0" borderId="0" xfId="3" applyFont="1" applyFill="1" applyBorder="1" applyAlignment="1">
      <alignment horizontal="right" wrapText="1"/>
    </xf>
    <xf numFmtId="0" fontId="12" fillId="0" borderId="2" xfId="3" applyFont="1" applyFill="1" applyBorder="1" applyAlignment="1">
      <alignment horizontal="center" vertical="center" wrapText="1"/>
    </xf>
    <xf numFmtId="0" fontId="36" fillId="0" borderId="0" xfId="4" applyFont="1" applyFill="1" applyAlignment="1">
      <alignment horizontal="center" vertical="center" wrapText="1"/>
    </xf>
    <xf numFmtId="0" fontId="14" fillId="0" borderId="6" xfId="3" applyFont="1" applyFill="1" applyBorder="1" applyAlignment="1">
      <alignment horizontal="center" vertical="center" wrapText="1"/>
    </xf>
    <xf numFmtId="0" fontId="14" fillId="0" borderId="7" xfId="3" applyFont="1" applyFill="1" applyBorder="1" applyAlignment="1">
      <alignment horizontal="center" vertical="center" wrapText="1"/>
    </xf>
    <xf numFmtId="0" fontId="14" fillId="0" borderId="1" xfId="3" applyFont="1" applyFill="1" applyBorder="1" applyAlignment="1">
      <alignment horizontal="center" vertical="center" wrapText="1"/>
    </xf>
    <xf numFmtId="0" fontId="14" fillId="0" borderId="2" xfId="3" applyFont="1" applyFill="1" applyBorder="1" applyAlignment="1">
      <alignment horizontal="center" vertical="center" wrapText="1"/>
    </xf>
    <xf numFmtId="0" fontId="30" fillId="3" borderId="3" xfId="183" applyFont="1" applyFill="1" applyBorder="1" applyAlignment="1">
      <alignment horizontal="left" vertical="center"/>
    </xf>
    <xf numFmtId="0" fontId="30" fillId="3" borderId="4" xfId="183" applyFont="1" applyFill="1" applyBorder="1" applyAlignment="1">
      <alignment horizontal="left" vertical="center"/>
    </xf>
    <xf numFmtId="0" fontId="30" fillId="3" borderId="5" xfId="183" applyFont="1" applyFill="1" applyBorder="1" applyAlignment="1">
      <alignment horizontal="left" vertical="center"/>
    </xf>
    <xf numFmtId="0" fontId="38" fillId="3" borderId="3" xfId="183" applyFont="1" applyFill="1" applyBorder="1" applyAlignment="1">
      <alignment horizontal="center" vertical="center"/>
    </xf>
    <xf numFmtId="0" fontId="38" fillId="3" borderId="4" xfId="183" applyFont="1" applyFill="1" applyBorder="1" applyAlignment="1">
      <alignment horizontal="center" vertical="center"/>
    </xf>
    <xf numFmtId="0" fontId="38" fillId="3" borderId="5" xfId="183" applyFont="1" applyFill="1" applyBorder="1" applyAlignment="1">
      <alignment horizontal="center" vertical="center"/>
    </xf>
    <xf numFmtId="0" fontId="30" fillId="3" borderId="3" xfId="183" applyFont="1" applyFill="1" applyBorder="1" applyAlignment="1">
      <alignment horizontal="left" vertical="center" wrapText="1"/>
    </xf>
    <xf numFmtId="0" fontId="30" fillId="3" borderId="4" xfId="183" applyFont="1" applyFill="1" applyBorder="1" applyAlignment="1">
      <alignment horizontal="left" vertical="center" wrapText="1"/>
    </xf>
    <xf numFmtId="0" fontId="30" fillId="3" borderId="5" xfId="183" applyFont="1" applyFill="1" applyBorder="1" applyAlignment="1">
      <alignment horizontal="left" vertical="center" wrapText="1"/>
    </xf>
    <xf numFmtId="0" fontId="33" fillId="3" borderId="0" xfId="183" quotePrefix="1" applyFont="1" applyFill="1" applyAlignment="1">
      <alignment horizontal="left" vertical="center" wrapText="1"/>
    </xf>
    <xf numFmtId="0" fontId="33" fillId="3" borderId="0" xfId="183" applyFont="1" applyFill="1" applyAlignment="1">
      <alignment horizontal="left" vertical="center" wrapText="1"/>
    </xf>
    <xf numFmtId="0" fontId="33" fillId="3" borderId="0" xfId="183" quotePrefix="1" applyFont="1" applyFill="1" applyAlignment="1">
      <alignment horizontal="left" vertical="center"/>
    </xf>
    <xf numFmtId="0" fontId="33" fillId="3" borderId="0" xfId="183" applyFont="1" applyFill="1" applyAlignment="1">
      <alignment horizontal="left" vertical="center"/>
    </xf>
    <xf numFmtId="0" fontId="35" fillId="3" borderId="0" xfId="183" applyFont="1" applyFill="1" applyAlignment="1">
      <alignment horizontal="center" vertical="center"/>
    </xf>
    <xf numFmtId="0" fontId="5" fillId="3" borderId="0" xfId="183" applyFont="1" applyFill="1" applyBorder="1" applyAlignment="1">
      <alignment horizontal="left" vertical="center" wrapText="1"/>
    </xf>
    <xf numFmtId="0" fontId="24" fillId="3" borderId="0" xfId="183" applyFont="1" applyFill="1" applyAlignment="1">
      <alignment horizontal="center" vertical="center" wrapText="1"/>
    </xf>
    <xf numFmtId="0" fontId="34" fillId="3" borderId="0" xfId="183" applyFont="1" applyFill="1" applyAlignment="1">
      <alignment horizontal="center" vertical="center"/>
    </xf>
    <xf numFmtId="0" fontId="26" fillId="3" borderId="2" xfId="183" applyFont="1" applyFill="1" applyBorder="1" applyAlignment="1">
      <alignment horizontal="center" vertical="center" wrapText="1"/>
    </xf>
    <xf numFmtId="0" fontId="26" fillId="3" borderId="1" xfId="183" applyFont="1" applyFill="1" applyBorder="1" applyAlignment="1">
      <alignment horizontal="center" vertical="center" wrapText="1"/>
    </xf>
    <xf numFmtId="0" fontId="26" fillId="3" borderId="7" xfId="183" applyFont="1" applyFill="1" applyBorder="1" applyAlignment="1">
      <alignment horizontal="center" vertical="center" wrapText="1"/>
    </xf>
    <xf numFmtId="0" fontId="26" fillId="3" borderId="3" xfId="183" applyFont="1" applyFill="1" applyBorder="1" applyAlignment="1">
      <alignment horizontal="center" vertical="center" wrapText="1"/>
    </xf>
    <xf numFmtId="0" fontId="26" fillId="3" borderId="4" xfId="183" applyFont="1" applyFill="1" applyBorder="1" applyAlignment="1">
      <alignment horizontal="center" vertical="center" wrapText="1"/>
    </xf>
    <xf numFmtId="0" fontId="26" fillId="3" borderId="5" xfId="183" applyFont="1" applyFill="1" applyBorder="1" applyAlignment="1">
      <alignment horizontal="center" vertical="center" wrapText="1"/>
    </xf>
    <xf numFmtId="0" fontId="33" fillId="0" borderId="0" xfId="183" quotePrefix="1" applyFont="1" applyFill="1" applyAlignment="1">
      <alignment horizontal="left" vertical="center" wrapText="1"/>
    </xf>
    <xf numFmtId="0" fontId="36" fillId="0" borderId="0" xfId="183" applyFont="1" applyFill="1" applyAlignment="1">
      <alignment horizontal="center" vertical="center"/>
    </xf>
    <xf numFmtId="0" fontId="26" fillId="0" borderId="1" xfId="183" applyFont="1" applyFill="1" applyBorder="1" applyAlignment="1">
      <alignment horizontal="center" vertical="center" wrapText="1"/>
    </xf>
    <xf numFmtId="0" fontId="26" fillId="0" borderId="7" xfId="183" applyFont="1" applyFill="1" applyBorder="1" applyAlignment="1">
      <alignment horizontal="center" vertical="center" wrapText="1"/>
    </xf>
    <xf numFmtId="0" fontId="26" fillId="0" borderId="3" xfId="183" applyFont="1" applyFill="1" applyBorder="1" applyAlignment="1">
      <alignment horizontal="center" vertical="center" wrapText="1"/>
    </xf>
    <xf numFmtId="0" fontId="26" fillId="0" borderId="4" xfId="183" applyFont="1" applyFill="1" applyBorder="1" applyAlignment="1">
      <alignment horizontal="center" vertical="center" wrapText="1"/>
    </xf>
    <xf numFmtId="0" fontId="26" fillId="0" borderId="5" xfId="183" applyFont="1" applyFill="1" applyBorder="1" applyAlignment="1">
      <alignment horizontal="center" vertical="center" wrapText="1"/>
    </xf>
    <xf numFmtId="0" fontId="5" fillId="0" borderId="0" xfId="183" applyFont="1" applyFill="1" applyBorder="1" applyAlignment="1">
      <alignment horizontal="left" vertical="center" wrapText="1"/>
    </xf>
    <xf numFmtId="0" fontId="24" fillId="0" borderId="0" xfId="183" applyFont="1" applyFill="1" applyAlignment="1">
      <alignment horizontal="center" vertical="center" wrapText="1"/>
    </xf>
    <xf numFmtId="0" fontId="25" fillId="0" borderId="0" xfId="183" applyFont="1" applyFill="1" applyAlignment="1">
      <alignment horizontal="center" vertical="center"/>
    </xf>
    <xf numFmtId="0" fontId="26" fillId="0" borderId="2" xfId="183" applyFont="1" applyFill="1" applyBorder="1" applyAlignment="1">
      <alignment horizontal="center" vertical="center" wrapText="1"/>
    </xf>
    <xf numFmtId="0" fontId="29" fillId="0" borderId="1" xfId="183" applyFont="1" applyFill="1" applyBorder="1" applyAlignment="1">
      <alignment horizontal="center" vertical="center" wrapText="1"/>
    </xf>
    <xf numFmtId="0" fontId="29" fillId="0" borderId="7" xfId="183" applyFont="1" applyFill="1" applyBorder="1" applyAlignment="1">
      <alignment horizontal="center" vertical="center" wrapText="1"/>
    </xf>
    <xf numFmtId="0" fontId="14" fillId="0" borderId="3" xfId="3" applyFont="1" applyFill="1" applyBorder="1" applyAlignment="1">
      <alignment horizontal="center" vertical="center" wrapText="1"/>
    </xf>
    <xf numFmtId="0" fontId="14" fillId="0" borderId="5" xfId="3" applyFont="1" applyFill="1" applyBorder="1" applyAlignment="1">
      <alignment horizontal="center" vertical="center" wrapText="1"/>
    </xf>
    <xf numFmtId="0" fontId="14" fillId="0" borderId="4"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9" xfId="3" applyFont="1" applyFill="1" applyBorder="1" applyAlignment="1">
      <alignment horizontal="center" vertical="center" wrapText="1"/>
    </xf>
    <xf numFmtId="0" fontId="14" fillId="0" borderId="10" xfId="3" applyFont="1" applyFill="1" applyBorder="1" applyAlignment="1">
      <alignment horizontal="center" vertical="center" wrapText="1"/>
    </xf>
    <xf numFmtId="0" fontId="36" fillId="0" borderId="0" xfId="3" applyFont="1" applyFill="1" applyAlignment="1">
      <alignment horizontal="center" vertical="center" wrapText="1"/>
    </xf>
    <xf numFmtId="0" fontId="10" fillId="0" borderId="0" xfId="3" applyFont="1" applyFill="1" applyAlignment="1">
      <alignment vertical="center" wrapText="1"/>
    </xf>
    <xf numFmtId="0" fontId="14" fillId="0" borderId="0" xfId="3" applyFont="1" applyFill="1" applyAlignment="1">
      <alignment vertical="center" wrapText="1"/>
    </xf>
    <xf numFmtId="166" fontId="42" fillId="0" borderId="0" xfId="1" applyNumberFormat="1" applyFont="1" applyFill="1" applyAlignment="1">
      <alignment horizontal="center" vertical="center" wrapText="1"/>
    </xf>
    <xf numFmtId="0" fontId="10" fillId="0" borderId="0" xfId="3" applyFont="1" applyFill="1" applyAlignment="1">
      <alignment horizontal="center" vertical="center" wrapText="1"/>
    </xf>
    <xf numFmtId="0" fontId="14" fillId="0" borderId="0" xfId="3" applyFont="1" applyFill="1" applyAlignment="1">
      <alignment horizontal="center" vertical="center" wrapText="1"/>
    </xf>
  </cellXfs>
  <cellStyles count="184">
    <cellStyle name="Comma" xfId="1" builtinId="3"/>
    <cellStyle name="Comma 2" xfId="5"/>
    <cellStyle name="Comma 2 2" xfId="6"/>
    <cellStyle name="Comma 3" xfId="7"/>
    <cellStyle name="Comma 4" xfId="8"/>
    <cellStyle name="Comma 5" xfId="9"/>
    <cellStyle name="Comma 6" xfId="10"/>
    <cellStyle name="Currency 2" xfId="11"/>
    <cellStyle name="Currency 2 10" xfId="12"/>
    <cellStyle name="Currency 2 11" xfId="13"/>
    <cellStyle name="Currency 2 2" xfId="14"/>
    <cellStyle name="Currency 2 3" xfId="15"/>
    <cellStyle name="Currency 2 4" xfId="16"/>
    <cellStyle name="Currency 2 5" xfId="17"/>
    <cellStyle name="Currency 2 6" xfId="18"/>
    <cellStyle name="Currency 2 7" xfId="19"/>
    <cellStyle name="Currency 2 8" xfId="20"/>
    <cellStyle name="Currency 2 9" xfId="21"/>
    <cellStyle name="Ledger 17 x 11 in" xfId="22"/>
    <cellStyle name="Normal" xfId="0" builtinId="0"/>
    <cellStyle name="Normal 10" xfId="23"/>
    <cellStyle name="Normal 12" xfId="24"/>
    <cellStyle name="Normal 2" xfId="25"/>
    <cellStyle name="Normal 2 10" xfId="26"/>
    <cellStyle name="Normal 2 11" xfId="27"/>
    <cellStyle name="Normal 2 12" xfId="28"/>
    <cellStyle name="Normal 2 13" xfId="29"/>
    <cellStyle name="Normal 2 14" xfId="30"/>
    <cellStyle name="Normal 2 15" xfId="31"/>
    <cellStyle name="Normal 2 16" xfId="32"/>
    <cellStyle name="Normal 2 17" xfId="4"/>
    <cellStyle name="Normal 2 2" xfId="33"/>
    <cellStyle name="Normal 2 2 10" xfId="34"/>
    <cellStyle name="Normal 2 2 11" xfId="35"/>
    <cellStyle name="Normal 2 2 12" xfId="36"/>
    <cellStyle name="Normal 2 2 2" xfId="37"/>
    <cellStyle name="Normal 2 2 2 10" xfId="38"/>
    <cellStyle name="Normal 2 2 2 11" xfId="39"/>
    <cellStyle name="Normal 2 2 2 2" xfId="40"/>
    <cellStyle name="Normal 2 2 2 2 10" xfId="41"/>
    <cellStyle name="Normal 2 2 2 2 2" xfId="42"/>
    <cellStyle name="Normal 2 2 2 2 2 2" xfId="43"/>
    <cellStyle name="Normal 2 2 2 2 2 2 2" xfId="44"/>
    <cellStyle name="Normal 2 2 2 2 2 2 3" xfId="45"/>
    <cellStyle name="Normal 2 2 2 2 2 3" xfId="46"/>
    <cellStyle name="Normal 2 2 2 2 2 4" xfId="47"/>
    <cellStyle name="Normal 2 2 2 2 2 5" xfId="48"/>
    <cellStyle name="Normal 2 2 2 2 2 6" xfId="49"/>
    <cellStyle name="Normal 2 2 2 2 2 7" xfId="50"/>
    <cellStyle name="Normal 2 2 2 2 2 8" xfId="51"/>
    <cellStyle name="Normal 2 2 2 2 2 9" xfId="52"/>
    <cellStyle name="Normal 2 2 2 2 3" xfId="53"/>
    <cellStyle name="Normal 2 2 2 2 4" xfId="54"/>
    <cellStyle name="Normal 2 2 2 2 4 2" xfId="55"/>
    <cellStyle name="Normal 2 2 2 2 4 3" xfId="56"/>
    <cellStyle name="Normal 2 2 2 2 5" xfId="57"/>
    <cellStyle name="Normal 2 2 2 2 6" xfId="58"/>
    <cellStyle name="Normal 2 2 2 2 7" xfId="59"/>
    <cellStyle name="Normal 2 2 2 2 8" xfId="60"/>
    <cellStyle name="Normal 2 2 2 2 9" xfId="61"/>
    <cellStyle name="Normal 2 2 2 3" xfId="62"/>
    <cellStyle name="Normal 2 2 2 4" xfId="63"/>
    <cellStyle name="Normal 2 2 2 4 2" xfId="64"/>
    <cellStyle name="Normal 2 2 2 4 2 2" xfId="65"/>
    <cellStyle name="Normal 2 2 2 4 2 3" xfId="66"/>
    <cellStyle name="Normal 2 2 2 4 3" xfId="67"/>
    <cellStyle name="Normal 2 2 2 4 4" xfId="68"/>
    <cellStyle name="Normal 2 2 2 4 5" xfId="69"/>
    <cellStyle name="Normal 2 2 2 4 6" xfId="70"/>
    <cellStyle name="Normal 2 2 2 4 7" xfId="71"/>
    <cellStyle name="Normal 2 2 2 4 8" xfId="72"/>
    <cellStyle name="Normal 2 2 2 4 9" xfId="73"/>
    <cellStyle name="Normal 2 2 2 5" xfId="74"/>
    <cellStyle name="Normal 2 2 2 5 2" xfId="75"/>
    <cellStyle name="Normal 2 2 2 5 3" xfId="76"/>
    <cellStyle name="Normal 2 2 2 6" xfId="77"/>
    <cellStyle name="Normal 2 2 2 7" xfId="78"/>
    <cellStyle name="Normal 2 2 2 8" xfId="79"/>
    <cellStyle name="Normal 2 2 2 9" xfId="80"/>
    <cellStyle name="Normal 2 2 3" xfId="81"/>
    <cellStyle name="Normal 2 2 3 10" xfId="82"/>
    <cellStyle name="Normal 2 2 3 2" xfId="83"/>
    <cellStyle name="Normal 2 2 3 2 2" xfId="84"/>
    <cellStyle name="Normal 2 2 3 2 2 2" xfId="85"/>
    <cellStyle name="Normal 2 2 3 2 2 3" xfId="86"/>
    <cellStyle name="Normal 2 2 3 2 3" xfId="87"/>
    <cellStyle name="Normal 2 2 3 2 4" xfId="88"/>
    <cellStyle name="Normal 2 2 3 2 5" xfId="89"/>
    <cellStyle name="Normal 2 2 3 2 6" xfId="90"/>
    <cellStyle name="Normal 2 2 3 2 7" xfId="91"/>
    <cellStyle name="Normal 2 2 3 2 8" xfId="92"/>
    <cellStyle name="Normal 2 2 3 2 9" xfId="93"/>
    <cellStyle name="Normal 2 2 3 3" xfId="94"/>
    <cellStyle name="Normal 2 2 3 4" xfId="95"/>
    <cellStyle name="Normal 2 2 3 4 2" xfId="96"/>
    <cellStyle name="Normal 2 2 3 4 3" xfId="97"/>
    <cellStyle name="Normal 2 2 3 5" xfId="98"/>
    <cellStyle name="Normal 2 2 3 6" xfId="99"/>
    <cellStyle name="Normal 2 2 3 7" xfId="100"/>
    <cellStyle name="Normal 2 2 3 8" xfId="101"/>
    <cellStyle name="Normal 2 2 3 9" xfId="102"/>
    <cellStyle name="Normal 2 2 4" xfId="103"/>
    <cellStyle name="Normal 2 2 4 2" xfId="104"/>
    <cellStyle name="Normal 2 2 4 2 2" xfId="105"/>
    <cellStyle name="Normal 2 2 4 2 3" xfId="106"/>
    <cellStyle name="Normal 2 2 4 3" xfId="107"/>
    <cellStyle name="Normal 2 2 4 4" xfId="108"/>
    <cellStyle name="Normal 2 2 4 5" xfId="109"/>
    <cellStyle name="Normal 2 2 4 6" xfId="110"/>
    <cellStyle name="Normal 2 2 4 7" xfId="111"/>
    <cellStyle name="Normal 2 2 4 8" xfId="112"/>
    <cellStyle name="Normal 2 2 4 9" xfId="113"/>
    <cellStyle name="Normal 2 2 5" xfId="114"/>
    <cellStyle name="Normal 2 2 5 2" xfId="115"/>
    <cellStyle name="Normal 2 2 5 3" xfId="116"/>
    <cellStyle name="Normal 2 2 6" xfId="117"/>
    <cellStyle name="Normal 2 2 7" xfId="118"/>
    <cellStyle name="Normal 2 2 8" xfId="119"/>
    <cellStyle name="Normal 2 2 9" xfId="120"/>
    <cellStyle name="Normal 2 3" xfId="121"/>
    <cellStyle name="Normal 2 3 10" xfId="122"/>
    <cellStyle name="Normal 2 3 2" xfId="123"/>
    <cellStyle name="Normal 2 3 2 2" xfId="124"/>
    <cellStyle name="Normal 2 3 2 2 2" xfId="125"/>
    <cellStyle name="Normal 2 3 2 2 3" xfId="126"/>
    <cellStyle name="Normal 2 3 2 3" xfId="127"/>
    <cellStyle name="Normal 2 3 2 4" xfId="128"/>
    <cellStyle name="Normal 2 3 2 5" xfId="129"/>
    <cellStyle name="Normal 2 3 2 6" xfId="130"/>
    <cellStyle name="Normal 2 3 2 7" xfId="131"/>
    <cellStyle name="Normal 2 3 2 8" xfId="132"/>
    <cellStyle name="Normal 2 3 2 9" xfId="133"/>
    <cellStyle name="Normal 2 3 3" xfId="134"/>
    <cellStyle name="Normal 2 3 4" xfId="135"/>
    <cellStyle name="Normal 2 3 4 2" xfId="136"/>
    <cellStyle name="Normal 2 3 4 3" xfId="137"/>
    <cellStyle name="Normal 2 3 5" xfId="138"/>
    <cellStyle name="Normal 2 3 6" xfId="139"/>
    <cellStyle name="Normal 2 3 7" xfId="140"/>
    <cellStyle name="Normal 2 3 8" xfId="141"/>
    <cellStyle name="Normal 2 3 9" xfId="142"/>
    <cellStyle name="Normal 2 4" xfId="143"/>
    <cellStyle name="Normal 2 5" xfId="144"/>
    <cellStyle name="Normal 2 5 2" xfId="145"/>
    <cellStyle name="Normal 2 5 2 2" xfId="146"/>
    <cellStyle name="Normal 2 5 2 3" xfId="147"/>
    <cellStyle name="Normal 2 5 3" xfId="148"/>
    <cellStyle name="Normal 2 5 4" xfId="149"/>
    <cellStyle name="Normal 2 5 5" xfId="150"/>
    <cellStyle name="Normal 2 5 6" xfId="151"/>
    <cellStyle name="Normal 2 5 7" xfId="152"/>
    <cellStyle name="Normal 2 5 8" xfId="153"/>
    <cellStyle name="Normal 2 5 9" xfId="154"/>
    <cellStyle name="Normal 2 6" xfId="155"/>
    <cellStyle name="Normal 2 6 2" xfId="156"/>
    <cellStyle name="Normal 2 6 3" xfId="157"/>
    <cellStyle name="Normal 2 7" xfId="158"/>
    <cellStyle name="Normal 2 8" xfId="159"/>
    <cellStyle name="Normal 2 9" xfId="160"/>
    <cellStyle name="Normal 3" xfId="161"/>
    <cellStyle name="Normal 3 2" xfId="162"/>
    <cellStyle name="Normal 3 2 2" xfId="163"/>
    <cellStyle name="Normal 3 3" xfId="164"/>
    <cellStyle name="Normal 3 4" xfId="165"/>
    <cellStyle name="Normal 3 5" xfId="166"/>
    <cellStyle name="Normal 3 6" xfId="167"/>
    <cellStyle name="Normal 3 7" xfId="3"/>
    <cellStyle name="Normal 4" xfId="168"/>
    <cellStyle name="Normal 4 2" xfId="169"/>
    <cellStyle name="Normal 4 3" xfId="170"/>
    <cellStyle name="Normal 4 4" xfId="171"/>
    <cellStyle name="Normal 5" xfId="172"/>
    <cellStyle name="Normal 6" xfId="173"/>
    <cellStyle name="Normal 7" xfId="174"/>
    <cellStyle name="Normal 7 2" xfId="175"/>
    <cellStyle name="Normal 7 3" xfId="176"/>
    <cellStyle name="Normal 8" xfId="183"/>
    <cellStyle name="Normal 9" xfId="177"/>
    <cellStyle name="Percent" xfId="2" builtinId="5"/>
    <cellStyle name="Percent 2" xfId="178"/>
    <cellStyle name="Percent 2 2" xfId="179"/>
    <cellStyle name="Percent 2 3" xfId="180"/>
    <cellStyle name="Percent 3" xfId="181"/>
    <cellStyle name="Percent 4" xfId="1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K25"/>
  <sheetViews>
    <sheetView workbookViewId="0">
      <selection activeCell="A3" sqref="A3:J3"/>
    </sheetView>
  </sheetViews>
  <sheetFormatPr defaultColWidth="9" defaultRowHeight="14.25" x14ac:dyDescent="0.25"/>
  <cols>
    <col min="1" max="1" width="5.85546875" style="4" customWidth="1"/>
    <col min="2" max="2" width="20.140625" style="4" customWidth="1"/>
    <col min="3" max="6" width="10.28515625" style="26" customWidth="1"/>
    <col min="7" max="8" width="8.5703125" style="26" customWidth="1"/>
    <col min="9" max="9" width="8.140625" style="26" customWidth="1"/>
    <col min="10" max="10" width="8.5703125" style="26" customWidth="1"/>
    <col min="11" max="11" width="12.28515625" style="4" customWidth="1"/>
    <col min="12" max="12" width="10.42578125" style="26" customWidth="1"/>
    <col min="13" max="13" width="9.7109375" style="26" customWidth="1"/>
    <col min="14" max="14" width="8.5703125" style="26" customWidth="1"/>
    <col min="15" max="15" width="9.140625" style="26" customWidth="1"/>
    <col min="16" max="16" width="10.42578125" style="26" customWidth="1"/>
    <col min="17" max="17" width="10.85546875" style="26" customWidth="1"/>
    <col min="18" max="19" width="9.5703125" style="26" customWidth="1"/>
    <col min="20" max="20" width="9.42578125" style="26" customWidth="1"/>
    <col min="21" max="21" width="11" style="26" customWidth="1"/>
    <col min="22" max="22" width="9.85546875" style="26" bestFit="1" customWidth="1"/>
    <col min="23" max="23" width="11.42578125" style="26" customWidth="1"/>
    <col min="24" max="24" width="8.5703125" style="26" customWidth="1"/>
    <col min="25" max="25" width="9.28515625" style="26" customWidth="1"/>
    <col min="26" max="26" width="11.42578125" style="26" customWidth="1"/>
    <col min="27" max="31" width="9.5703125" style="26" customWidth="1"/>
    <col min="32" max="33" width="9.85546875" style="4" bestFit="1" customWidth="1"/>
    <col min="34" max="34" width="9.85546875" style="4" customWidth="1"/>
    <col min="35" max="36" width="11.42578125" style="4" customWidth="1"/>
    <col min="37" max="37" width="11" style="4" customWidth="1"/>
    <col min="38" max="16384" width="9" style="4"/>
  </cols>
  <sheetData>
    <row r="1" spans="1:37" ht="15.75" customHeight="1" x14ac:dyDescent="0.25">
      <c r="A1" s="1"/>
      <c r="B1" s="1"/>
      <c r="C1" s="2"/>
      <c r="D1" s="2"/>
      <c r="E1" s="3"/>
      <c r="F1" s="3"/>
      <c r="G1" s="3"/>
      <c r="H1" s="3"/>
      <c r="I1" s="3"/>
      <c r="J1" s="3"/>
      <c r="L1" s="3"/>
      <c r="M1" s="3"/>
      <c r="N1" s="3"/>
      <c r="O1" s="3"/>
      <c r="P1" s="3"/>
      <c r="Q1" s="3"/>
      <c r="R1" s="3"/>
      <c r="S1" s="3"/>
      <c r="T1" s="3"/>
      <c r="U1" s="3"/>
      <c r="V1" s="3"/>
      <c r="W1" s="3"/>
      <c r="X1" s="3"/>
      <c r="Y1" s="3"/>
      <c r="Z1" s="3"/>
      <c r="AA1" s="3"/>
      <c r="AB1" s="3"/>
      <c r="AC1" s="3"/>
      <c r="AD1" s="3"/>
      <c r="AE1" s="3"/>
    </row>
    <row r="2" spans="1:37" ht="15.75" x14ac:dyDescent="0.25">
      <c r="A2" s="1"/>
      <c r="B2" s="1"/>
      <c r="C2" s="2"/>
      <c r="D2" s="2"/>
      <c r="E2" s="5"/>
      <c r="F2" s="5"/>
      <c r="G2" s="5"/>
      <c r="H2" s="5"/>
      <c r="I2" s="5"/>
      <c r="J2" s="5"/>
      <c r="L2" s="5"/>
      <c r="M2" s="5"/>
      <c r="N2" s="5"/>
      <c r="O2" s="5"/>
      <c r="P2" s="5"/>
      <c r="Q2" s="5"/>
      <c r="R2" s="5"/>
      <c r="S2" s="5"/>
      <c r="T2" s="5"/>
      <c r="U2" s="5"/>
      <c r="V2" s="5"/>
      <c r="W2" s="5"/>
      <c r="X2" s="5"/>
      <c r="Y2" s="5"/>
      <c r="Z2" s="5"/>
      <c r="AA2" s="5"/>
      <c r="AB2" s="5"/>
      <c r="AC2" s="5"/>
      <c r="AD2" s="5"/>
      <c r="AE2" s="5"/>
    </row>
    <row r="3" spans="1:37" s="7" customFormat="1" ht="15.75" customHeight="1" x14ac:dyDescent="0.25">
      <c r="A3" s="137" t="s">
        <v>161</v>
      </c>
      <c r="B3" s="137"/>
      <c r="C3" s="137"/>
      <c r="D3" s="137"/>
      <c r="E3" s="137"/>
      <c r="F3" s="137"/>
      <c r="G3" s="137"/>
      <c r="H3" s="137"/>
      <c r="I3" s="137"/>
      <c r="J3" s="137"/>
      <c r="K3" s="6"/>
      <c r="L3" s="6"/>
      <c r="M3" s="6"/>
      <c r="N3" s="6"/>
      <c r="O3" s="6"/>
      <c r="P3" s="6"/>
      <c r="Q3" s="6"/>
      <c r="R3" s="6"/>
      <c r="S3" s="6"/>
      <c r="T3" s="6"/>
      <c r="U3" s="6"/>
      <c r="V3" s="6"/>
      <c r="W3" s="6"/>
      <c r="X3" s="6"/>
      <c r="Y3" s="6"/>
      <c r="Z3" s="6"/>
      <c r="AA3" s="6"/>
      <c r="AB3" s="6"/>
      <c r="AC3" s="6"/>
      <c r="AD3" s="6"/>
      <c r="AE3" s="6"/>
      <c r="AF3" s="6"/>
      <c r="AG3" s="6"/>
      <c r="AH3" s="6"/>
      <c r="AI3" s="6"/>
      <c r="AJ3" s="6"/>
      <c r="AK3" s="6"/>
    </row>
    <row r="4" spans="1:37" s="9" customFormat="1" ht="18" customHeight="1" x14ac:dyDescent="0.25">
      <c r="A4" s="138" t="s">
        <v>0</v>
      </c>
      <c r="B4" s="138"/>
      <c r="C4" s="138"/>
      <c r="D4" s="138"/>
      <c r="E4" s="138"/>
      <c r="F4" s="138"/>
      <c r="G4" s="138"/>
      <c r="H4" s="138"/>
      <c r="I4" s="138"/>
      <c r="J4" s="13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24.75" customHeight="1" x14ac:dyDescent="0.25">
      <c r="A5" s="139"/>
      <c r="B5" s="139"/>
      <c r="C5" s="139"/>
      <c r="D5" s="139"/>
      <c r="E5" s="139"/>
      <c r="F5" s="10"/>
      <c r="G5" s="10"/>
      <c r="H5" s="10"/>
      <c r="I5" s="10"/>
      <c r="J5" s="10"/>
      <c r="L5" s="10"/>
      <c r="M5" s="10"/>
      <c r="N5" s="10"/>
      <c r="O5" s="10"/>
      <c r="P5" s="10"/>
      <c r="Q5" s="10"/>
      <c r="R5" s="10"/>
      <c r="S5" s="10"/>
      <c r="T5" s="10"/>
      <c r="U5" s="10"/>
      <c r="V5" s="10"/>
      <c r="W5" s="10"/>
      <c r="X5" s="10"/>
      <c r="Y5" s="10"/>
      <c r="Z5" s="10"/>
      <c r="AA5" s="10"/>
      <c r="AB5" s="10"/>
      <c r="AC5" s="10"/>
      <c r="AD5" s="10"/>
      <c r="AE5" s="10"/>
    </row>
    <row r="6" spans="1:37" s="7" customFormat="1" ht="17.25" customHeight="1" x14ac:dyDescent="0.25">
      <c r="A6" s="131" t="s">
        <v>1</v>
      </c>
      <c r="B6" s="131" t="s">
        <v>2</v>
      </c>
      <c r="C6" s="131" t="s">
        <v>3</v>
      </c>
      <c r="D6" s="140" t="s">
        <v>4</v>
      </c>
      <c r="E6" s="140"/>
      <c r="F6" s="140"/>
      <c r="G6" s="140" t="s">
        <v>5</v>
      </c>
      <c r="H6" s="140"/>
      <c r="I6" s="140"/>
      <c r="J6" s="140"/>
      <c r="K6" s="131" t="s">
        <v>6</v>
      </c>
      <c r="L6" s="134" t="s">
        <v>7</v>
      </c>
      <c r="M6" s="135"/>
      <c r="N6" s="135"/>
      <c r="O6" s="135"/>
      <c r="P6" s="135"/>
      <c r="Q6" s="135"/>
      <c r="R6" s="135"/>
      <c r="S6" s="135"/>
      <c r="T6" s="135"/>
      <c r="U6" s="135"/>
      <c r="V6" s="135"/>
      <c r="W6" s="135"/>
      <c r="X6" s="135"/>
      <c r="Y6" s="135"/>
      <c r="Z6" s="135"/>
      <c r="AA6" s="135"/>
      <c r="AB6" s="135"/>
      <c r="AC6" s="135"/>
      <c r="AD6" s="135"/>
      <c r="AE6" s="136"/>
      <c r="AF6" s="134" t="s">
        <v>4</v>
      </c>
      <c r="AG6" s="135"/>
      <c r="AH6" s="135"/>
      <c r="AI6" s="135"/>
      <c r="AJ6" s="135"/>
      <c r="AK6" s="136"/>
    </row>
    <row r="7" spans="1:37" s="7" customFormat="1" ht="18.75" customHeight="1" x14ac:dyDescent="0.25">
      <c r="A7" s="133"/>
      <c r="B7" s="133"/>
      <c r="C7" s="133"/>
      <c r="D7" s="131" t="s">
        <v>8</v>
      </c>
      <c r="E7" s="131" t="s">
        <v>9</v>
      </c>
      <c r="F7" s="131" t="s">
        <v>10</v>
      </c>
      <c r="G7" s="133" t="s">
        <v>11</v>
      </c>
      <c r="H7" s="133" t="s">
        <v>12</v>
      </c>
      <c r="I7" s="133" t="s">
        <v>13</v>
      </c>
      <c r="J7" s="133" t="s">
        <v>14</v>
      </c>
      <c r="K7" s="133"/>
      <c r="L7" s="133" t="s">
        <v>11</v>
      </c>
      <c r="M7" s="134" t="s">
        <v>4</v>
      </c>
      <c r="N7" s="135"/>
      <c r="O7" s="135"/>
      <c r="P7" s="136"/>
      <c r="Q7" s="133" t="s">
        <v>12</v>
      </c>
      <c r="R7" s="134" t="s">
        <v>4</v>
      </c>
      <c r="S7" s="135"/>
      <c r="T7" s="135"/>
      <c r="U7" s="136"/>
      <c r="V7" s="133" t="s">
        <v>13</v>
      </c>
      <c r="W7" s="134" t="s">
        <v>4</v>
      </c>
      <c r="X7" s="135"/>
      <c r="Y7" s="135"/>
      <c r="Z7" s="136"/>
      <c r="AA7" s="133" t="s">
        <v>14</v>
      </c>
      <c r="AB7" s="134" t="s">
        <v>4</v>
      </c>
      <c r="AC7" s="135"/>
      <c r="AD7" s="135"/>
      <c r="AE7" s="136"/>
      <c r="AF7" s="131" t="s">
        <v>15</v>
      </c>
      <c r="AG7" s="134" t="s">
        <v>4</v>
      </c>
      <c r="AH7" s="136"/>
      <c r="AI7" s="131" t="s">
        <v>16</v>
      </c>
      <c r="AJ7" s="131" t="s">
        <v>17</v>
      </c>
      <c r="AK7" s="131" t="s">
        <v>18</v>
      </c>
    </row>
    <row r="8" spans="1:37" s="13" customFormat="1" ht="53.25" customHeight="1" x14ac:dyDescent="0.25">
      <c r="A8" s="132"/>
      <c r="B8" s="132"/>
      <c r="C8" s="132"/>
      <c r="D8" s="132"/>
      <c r="E8" s="132"/>
      <c r="F8" s="132"/>
      <c r="G8" s="132"/>
      <c r="H8" s="132"/>
      <c r="I8" s="132"/>
      <c r="J8" s="132"/>
      <c r="K8" s="132"/>
      <c r="L8" s="132"/>
      <c r="M8" s="11" t="s">
        <v>15</v>
      </c>
      <c r="N8" s="11" t="s">
        <v>16</v>
      </c>
      <c r="O8" s="11" t="s">
        <v>17</v>
      </c>
      <c r="P8" s="11" t="s">
        <v>18</v>
      </c>
      <c r="Q8" s="132"/>
      <c r="R8" s="11" t="s">
        <v>15</v>
      </c>
      <c r="S8" s="11" t="s">
        <v>16</v>
      </c>
      <c r="T8" s="11" t="s">
        <v>17</v>
      </c>
      <c r="U8" s="11" t="s">
        <v>18</v>
      </c>
      <c r="V8" s="132"/>
      <c r="W8" s="11" t="s">
        <v>15</v>
      </c>
      <c r="X8" s="11" t="s">
        <v>16</v>
      </c>
      <c r="Y8" s="11" t="s">
        <v>17</v>
      </c>
      <c r="Z8" s="11" t="s">
        <v>18</v>
      </c>
      <c r="AA8" s="132"/>
      <c r="AB8" s="11" t="s">
        <v>15</v>
      </c>
      <c r="AC8" s="11" t="s">
        <v>16</v>
      </c>
      <c r="AD8" s="11" t="s">
        <v>17</v>
      </c>
      <c r="AE8" s="11" t="s">
        <v>18</v>
      </c>
      <c r="AF8" s="132"/>
      <c r="AG8" s="12" t="s">
        <v>19</v>
      </c>
      <c r="AH8" s="12" t="s">
        <v>20</v>
      </c>
      <c r="AI8" s="132"/>
      <c r="AJ8" s="132"/>
      <c r="AK8" s="132"/>
    </row>
    <row r="9" spans="1:37" ht="21.75" customHeight="1" x14ac:dyDescent="0.25">
      <c r="A9" s="14">
        <v>1</v>
      </c>
      <c r="B9" s="15" t="s">
        <v>21</v>
      </c>
      <c r="C9" s="16">
        <f>SUM(D9:F9)</f>
        <v>6197</v>
      </c>
      <c r="D9" s="16">
        <v>1983</v>
      </c>
      <c r="E9" s="16">
        <v>2045</v>
      </c>
      <c r="F9" s="16">
        <v>2169</v>
      </c>
      <c r="G9" s="16">
        <f>C9*24%</f>
        <v>1487.28</v>
      </c>
      <c r="H9" s="16">
        <f>C9*24.5%</f>
        <v>1518.2649999999999</v>
      </c>
      <c r="I9" s="16">
        <f>C9*25%</f>
        <v>1549.25</v>
      </c>
      <c r="J9" s="16">
        <f>C9*26.5%</f>
        <v>1642.2050000000002</v>
      </c>
      <c r="K9" s="16">
        <f>SUM(AF9,AI9,AJ9,AK9)</f>
        <v>21689500</v>
      </c>
      <c r="L9" s="16">
        <f>G9*3500</f>
        <v>5205480</v>
      </c>
      <c r="M9" s="16">
        <f>AF9*$L$23</f>
        <v>2880000</v>
      </c>
      <c r="N9" s="16">
        <f>AI9*$L$23</f>
        <v>621600</v>
      </c>
      <c r="O9" s="16">
        <f>AJ9*$L$23</f>
        <v>266400</v>
      </c>
      <c r="P9" s="16">
        <f>AK9*$L$23</f>
        <v>1437480</v>
      </c>
      <c r="Q9" s="16">
        <f>H9/C9*K9</f>
        <v>5313927.4999999991</v>
      </c>
      <c r="R9" s="16">
        <f>AF9*$Q$23</f>
        <v>2940000</v>
      </c>
      <c r="S9" s="16">
        <f>AI9*$Q$23</f>
        <v>634550</v>
      </c>
      <c r="T9" s="16">
        <f>AJ9*$Q$23</f>
        <v>271950</v>
      </c>
      <c r="U9" s="16">
        <f>AK9*$Q$23</f>
        <v>1467427.5</v>
      </c>
      <c r="V9" s="16">
        <f>I9/C9*K9</f>
        <v>5422375</v>
      </c>
      <c r="W9" s="16">
        <f>AF9*$V$23</f>
        <v>3000000</v>
      </c>
      <c r="X9" s="16">
        <f>AI9*$V$23</f>
        <v>647500</v>
      </c>
      <c r="Y9" s="16">
        <f>AJ9*$V$23</f>
        <v>277500</v>
      </c>
      <c r="Z9" s="16">
        <f>AK9*$V$23</f>
        <v>1497375</v>
      </c>
      <c r="AA9" s="16">
        <f>J9/C9*K9</f>
        <v>5747717.5</v>
      </c>
      <c r="AB9" s="16">
        <f>AF9*$AA$23</f>
        <v>3180000</v>
      </c>
      <c r="AC9" s="16">
        <f>AI9*$AA$23</f>
        <v>686350</v>
      </c>
      <c r="AD9" s="16">
        <f>AJ9*$AA$23</f>
        <v>294150</v>
      </c>
      <c r="AE9" s="16">
        <f>AK9*$AA$23</f>
        <v>1587217.5</v>
      </c>
      <c r="AF9" s="16">
        <f>AG9+AH9</f>
        <v>12000000</v>
      </c>
      <c r="AG9" s="16">
        <v>1000000</v>
      </c>
      <c r="AH9" s="16">
        <v>11000000</v>
      </c>
      <c r="AI9" s="16">
        <v>2590000</v>
      </c>
      <c r="AJ9" s="16">
        <v>1110000</v>
      </c>
      <c r="AK9" s="16">
        <v>5989500</v>
      </c>
    </row>
    <row r="10" spans="1:37" ht="21.75" customHeight="1" x14ac:dyDescent="0.25">
      <c r="A10" s="14">
        <v>2</v>
      </c>
      <c r="B10" s="15" t="s">
        <v>22</v>
      </c>
      <c r="C10" s="16">
        <f t="shared" ref="C10:C21" si="0">SUM(D10:F10)</f>
        <v>5853</v>
      </c>
      <c r="D10" s="16">
        <v>1873</v>
      </c>
      <c r="E10" s="16">
        <v>1931</v>
      </c>
      <c r="F10" s="16">
        <v>2049</v>
      </c>
      <c r="G10" s="16">
        <f t="shared" ref="G10:G21" si="1">C10*24%</f>
        <v>1404.72</v>
      </c>
      <c r="H10" s="16">
        <f t="shared" ref="H10:H21" si="2">C10*24.5%</f>
        <v>1433.9849999999999</v>
      </c>
      <c r="I10" s="16">
        <f t="shared" ref="I10:I21" si="3">C10*25%</f>
        <v>1463.25</v>
      </c>
      <c r="J10" s="16">
        <f t="shared" ref="J10:J21" si="4">C10*26.5%</f>
        <v>1551.0450000000001</v>
      </c>
      <c r="K10" s="16">
        <f t="shared" ref="K10:K21" si="5">SUM(AF10,AI10,AJ10,AK10)</f>
        <v>20485500</v>
      </c>
      <c r="L10" s="16">
        <f t="shared" ref="L10:L21" si="6">G10/C10*K10</f>
        <v>4916520</v>
      </c>
      <c r="M10" s="16">
        <f t="shared" ref="M10:M21" si="7">AF10*$L$23</f>
        <v>2448000</v>
      </c>
      <c r="N10" s="16">
        <f t="shared" ref="N10:P21" si="8">AI10*$L$23</f>
        <v>588000</v>
      </c>
      <c r="O10" s="16">
        <f t="shared" si="8"/>
        <v>252000</v>
      </c>
      <c r="P10" s="16">
        <f t="shared" si="8"/>
        <v>1628520</v>
      </c>
      <c r="Q10" s="16">
        <f t="shared" ref="Q10:Q21" si="9">H10/C10*K10</f>
        <v>5018947.5</v>
      </c>
      <c r="R10" s="16">
        <f t="shared" ref="R10:R21" si="10">AF10*$Q$23</f>
        <v>2499000</v>
      </c>
      <c r="S10" s="16">
        <f t="shared" ref="S10:U21" si="11">AI10*$Q$23</f>
        <v>600250</v>
      </c>
      <c r="T10" s="16">
        <f t="shared" si="11"/>
        <v>257250</v>
      </c>
      <c r="U10" s="16">
        <f t="shared" si="11"/>
        <v>1662447.5</v>
      </c>
      <c r="V10" s="16">
        <f t="shared" ref="V10:V21" si="12">I10/C10*K10</f>
        <v>5121375</v>
      </c>
      <c r="W10" s="16">
        <f t="shared" ref="W10:W21" si="13">AF10*$V$23</f>
        <v>2550000</v>
      </c>
      <c r="X10" s="16">
        <f t="shared" ref="X10:Z21" si="14">AI10*$V$23</f>
        <v>612500</v>
      </c>
      <c r="Y10" s="16">
        <f t="shared" si="14"/>
        <v>262500</v>
      </c>
      <c r="Z10" s="16">
        <f t="shared" si="14"/>
        <v>1696375</v>
      </c>
      <c r="AA10" s="16">
        <f t="shared" ref="AA10:AA21" si="15">J10/C10*K10</f>
        <v>5428657.5</v>
      </c>
      <c r="AB10" s="16">
        <f t="shared" ref="AB10:AB21" si="16">AF10*$AA$23</f>
        <v>2703000</v>
      </c>
      <c r="AC10" s="16">
        <f t="shared" ref="AC10:AE21" si="17">AI10*$AA$23</f>
        <v>649250</v>
      </c>
      <c r="AD10" s="16">
        <f t="shared" si="17"/>
        <v>278250</v>
      </c>
      <c r="AE10" s="16">
        <f t="shared" si="17"/>
        <v>1798157.5</v>
      </c>
      <c r="AF10" s="16">
        <f t="shared" ref="AF10:AF21" si="18">AG10+AH10</f>
        <v>10200000</v>
      </c>
      <c r="AG10" s="16">
        <v>10200000</v>
      </c>
      <c r="AH10" s="16"/>
      <c r="AI10" s="16">
        <v>2450000</v>
      </c>
      <c r="AJ10" s="16">
        <v>1050000</v>
      </c>
      <c r="AK10" s="16">
        <v>6785500</v>
      </c>
    </row>
    <row r="11" spans="1:37" ht="21.75" customHeight="1" x14ac:dyDescent="0.25">
      <c r="A11" s="14">
        <v>3</v>
      </c>
      <c r="B11" s="15" t="s">
        <v>23</v>
      </c>
      <c r="C11" s="16">
        <f t="shared" si="0"/>
        <v>4315</v>
      </c>
      <c r="D11" s="16">
        <v>1381</v>
      </c>
      <c r="E11" s="16">
        <v>1424</v>
      </c>
      <c r="F11" s="16">
        <v>1510</v>
      </c>
      <c r="G11" s="16">
        <f t="shared" si="1"/>
        <v>1035.5999999999999</v>
      </c>
      <c r="H11" s="16">
        <f t="shared" si="2"/>
        <v>1057.175</v>
      </c>
      <c r="I11" s="16">
        <f t="shared" si="3"/>
        <v>1078.75</v>
      </c>
      <c r="J11" s="16">
        <f t="shared" si="4"/>
        <v>1143.4750000000001</v>
      </c>
      <c r="K11" s="16">
        <f t="shared" si="5"/>
        <v>15102500</v>
      </c>
      <c r="L11" s="16">
        <f t="shared" si="6"/>
        <v>3624600</v>
      </c>
      <c r="M11" s="16">
        <f t="shared" si="7"/>
        <v>1800000</v>
      </c>
      <c r="N11" s="16">
        <f t="shared" si="8"/>
        <v>436800</v>
      </c>
      <c r="O11" s="16">
        <f t="shared" si="8"/>
        <v>187200</v>
      </c>
      <c r="P11" s="16">
        <f t="shared" si="8"/>
        <v>1200600</v>
      </c>
      <c r="Q11" s="16">
        <f t="shared" si="9"/>
        <v>3700112.5</v>
      </c>
      <c r="R11" s="16">
        <f t="shared" si="10"/>
        <v>1837500</v>
      </c>
      <c r="S11" s="16">
        <f t="shared" si="11"/>
        <v>445900</v>
      </c>
      <c r="T11" s="16">
        <f t="shared" si="11"/>
        <v>191100</v>
      </c>
      <c r="U11" s="16">
        <f t="shared" si="11"/>
        <v>1225612.5</v>
      </c>
      <c r="V11" s="16">
        <f t="shared" si="12"/>
        <v>3775625</v>
      </c>
      <c r="W11" s="16">
        <f t="shared" si="13"/>
        <v>1875000</v>
      </c>
      <c r="X11" s="16">
        <f t="shared" si="14"/>
        <v>455000</v>
      </c>
      <c r="Y11" s="16">
        <f t="shared" si="14"/>
        <v>195000</v>
      </c>
      <c r="Z11" s="16">
        <f t="shared" si="14"/>
        <v>1250625</v>
      </c>
      <c r="AA11" s="16">
        <f t="shared" si="15"/>
        <v>4002162.5</v>
      </c>
      <c r="AB11" s="16">
        <f t="shared" si="16"/>
        <v>1987500</v>
      </c>
      <c r="AC11" s="16">
        <f t="shared" si="17"/>
        <v>482300</v>
      </c>
      <c r="AD11" s="16">
        <f t="shared" si="17"/>
        <v>206700</v>
      </c>
      <c r="AE11" s="16">
        <f t="shared" si="17"/>
        <v>1325662.5</v>
      </c>
      <c r="AF11" s="16">
        <f t="shared" si="18"/>
        <v>7500000</v>
      </c>
      <c r="AG11" s="16">
        <v>7500000</v>
      </c>
      <c r="AH11" s="16"/>
      <c r="AI11" s="16">
        <v>1820000</v>
      </c>
      <c r="AJ11" s="16">
        <v>780000</v>
      </c>
      <c r="AK11" s="16">
        <v>5002500</v>
      </c>
    </row>
    <row r="12" spans="1:37" ht="21.75" customHeight="1" x14ac:dyDescent="0.25">
      <c r="A12" s="14">
        <v>4</v>
      </c>
      <c r="B12" s="15" t="s">
        <v>24</v>
      </c>
      <c r="C12" s="16">
        <f t="shared" si="0"/>
        <v>4563</v>
      </c>
      <c r="D12" s="16">
        <v>1460</v>
      </c>
      <c r="E12" s="16">
        <v>1506</v>
      </c>
      <c r="F12" s="16">
        <v>1597</v>
      </c>
      <c r="G12" s="16">
        <f t="shared" si="1"/>
        <v>1095.1199999999999</v>
      </c>
      <c r="H12" s="16">
        <f t="shared" si="2"/>
        <v>1117.9349999999999</v>
      </c>
      <c r="I12" s="16">
        <f t="shared" si="3"/>
        <v>1140.75</v>
      </c>
      <c r="J12" s="16">
        <f t="shared" si="4"/>
        <v>1209.1950000000002</v>
      </c>
      <c r="K12" s="16">
        <f t="shared" si="5"/>
        <v>15970500</v>
      </c>
      <c r="L12" s="16">
        <f t="shared" si="6"/>
        <v>3832919.9999999995</v>
      </c>
      <c r="M12" s="16">
        <f t="shared" si="7"/>
        <v>1752000</v>
      </c>
      <c r="N12" s="16">
        <f t="shared" si="8"/>
        <v>453599.99999999994</v>
      </c>
      <c r="O12" s="16">
        <f t="shared" si="8"/>
        <v>194400.00000000006</v>
      </c>
      <c r="P12" s="16">
        <f t="shared" si="8"/>
        <v>1432920</v>
      </c>
      <c r="Q12" s="16">
        <f t="shared" si="9"/>
        <v>3912772.5</v>
      </c>
      <c r="R12" s="16">
        <f t="shared" si="10"/>
        <v>1788500</v>
      </c>
      <c r="S12" s="16">
        <f t="shared" si="11"/>
        <v>463049.99999999994</v>
      </c>
      <c r="T12" s="16">
        <f t="shared" si="11"/>
        <v>198450.00000000006</v>
      </c>
      <c r="U12" s="16">
        <f t="shared" si="11"/>
        <v>1462772.5</v>
      </c>
      <c r="V12" s="16">
        <f t="shared" si="12"/>
        <v>3992625</v>
      </c>
      <c r="W12" s="16">
        <f t="shared" si="13"/>
        <v>1825000</v>
      </c>
      <c r="X12" s="16">
        <f t="shared" si="14"/>
        <v>472499.99999999994</v>
      </c>
      <c r="Y12" s="16">
        <f t="shared" si="14"/>
        <v>202500.00000000006</v>
      </c>
      <c r="Z12" s="16">
        <f t="shared" si="14"/>
        <v>1492625</v>
      </c>
      <c r="AA12" s="16">
        <f t="shared" si="15"/>
        <v>4232182.5</v>
      </c>
      <c r="AB12" s="16">
        <f t="shared" si="16"/>
        <v>1934500</v>
      </c>
      <c r="AC12" s="16">
        <f t="shared" si="17"/>
        <v>500849.99999999994</v>
      </c>
      <c r="AD12" s="16">
        <f t="shared" si="17"/>
        <v>214650.00000000006</v>
      </c>
      <c r="AE12" s="16">
        <f t="shared" si="17"/>
        <v>1582182.5</v>
      </c>
      <c r="AF12" s="16">
        <f t="shared" si="18"/>
        <v>7300000</v>
      </c>
      <c r="AG12" s="16">
        <v>7300000</v>
      </c>
      <c r="AH12" s="16"/>
      <c r="AI12" s="16">
        <v>1889999.9999999998</v>
      </c>
      <c r="AJ12" s="16">
        <v>810000.00000000023</v>
      </c>
      <c r="AK12" s="16">
        <v>5970500</v>
      </c>
    </row>
    <row r="13" spans="1:37" ht="21.75" customHeight="1" x14ac:dyDescent="0.25">
      <c r="A13" s="14">
        <v>5</v>
      </c>
      <c r="B13" s="15" t="s">
        <v>25</v>
      </c>
      <c r="C13" s="16">
        <f t="shared" si="0"/>
        <v>5703</v>
      </c>
      <c r="D13" s="16">
        <v>1825</v>
      </c>
      <c r="E13" s="16">
        <v>1882</v>
      </c>
      <c r="F13" s="16">
        <v>1996</v>
      </c>
      <c r="G13" s="16">
        <f t="shared" si="1"/>
        <v>1368.72</v>
      </c>
      <c r="H13" s="16">
        <f t="shared" si="2"/>
        <v>1397.2349999999999</v>
      </c>
      <c r="I13" s="16">
        <f t="shared" si="3"/>
        <v>1425.75</v>
      </c>
      <c r="J13" s="16">
        <f t="shared" si="4"/>
        <v>1511.2950000000001</v>
      </c>
      <c r="K13" s="16">
        <f t="shared" si="5"/>
        <v>19960500</v>
      </c>
      <c r="L13" s="16">
        <f t="shared" si="6"/>
        <v>4790520</v>
      </c>
      <c r="M13" s="16">
        <f t="shared" si="7"/>
        <v>2376000</v>
      </c>
      <c r="N13" s="16">
        <f t="shared" si="8"/>
        <v>571200</v>
      </c>
      <c r="O13" s="16">
        <f t="shared" si="8"/>
        <v>244800</v>
      </c>
      <c r="P13" s="16">
        <f t="shared" si="8"/>
        <v>1598520</v>
      </c>
      <c r="Q13" s="16">
        <f t="shared" si="9"/>
        <v>4890322.5</v>
      </c>
      <c r="R13" s="16">
        <f t="shared" si="10"/>
        <v>2425500</v>
      </c>
      <c r="S13" s="16">
        <f t="shared" si="11"/>
        <v>583100</v>
      </c>
      <c r="T13" s="16">
        <f t="shared" si="11"/>
        <v>249900</v>
      </c>
      <c r="U13" s="16">
        <f t="shared" si="11"/>
        <v>1631822.5</v>
      </c>
      <c r="V13" s="16">
        <f t="shared" si="12"/>
        <v>4990125</v>
      </c>
      <c r="W13" s="16">
        <f t="shared" si="13"/>
        <v>2475000</v>
      </c>
      <c r="X13" s="16">
        <f t="shared" si="14"/>
        <v>595000</v>
      </c>
      <c r="Y13" s="16">
        <f t="shared" si="14"/>
        <v>255000</v>
      </c>
      <c r="Z13" s="16">
        <f t="shared" si="14"/>
        <v>1665125</v>
      </c>
      <c r="AA13" s="16">
        <f t="shared" si="15"/>
        <v>5289532.5</v>
      </c>
      <c r="AB13" s="16">
        <f t="shared" si="16"/>
        <v>2623500</v>
      </c>
      <c r="AC13" s="16">
        <f t="shared" si="17"/>
        <v>630700</v>
      </c>
      <c r="AD13" s="16">
        <f t="shared" si="17"/>
        <v>270300</v>
      </c>
      <c r="AE13" s="16">
        <f t="shared" si="17"/>
        <v>1765032.5</v>
      </c>
      <c r="AF13" s="16">
        <f t="shared" si="18"/>
        <v>9900000</v>
      </c>
      <c r="AG13" s="16">
        <v>9900000</v>
      </c>
      <c r="AH13" s="16"/>
      <c r="AI13" s="16">
        <v>2380000</v>
      </c>
      <c r="AJ13" s="16">
        <v>1020000</v>
      </c>
      <c r="AK13" s="16">
        <v>6660500</v>
      </c>
    </row>
    <row r="14" spans="1:37" ht="21.75" customHeight="1" x14ac:dyDescent="0.25">
      <c r="A14" s="14">
        <v>6</v>
      </c>
      <c r="B14" s="15" t="s">
        <v>26</v>
      </c>
      <c r="C14" s="16">
        <f t="shared" si="0"/>
        <v>5651</v>
      </c>
      <c r="D14" s="16">
        <v>1808</v>
      </c>
      <c r="E14" s="16">
        <v>1865</v>
      </c>
      <c r="F14" s="16">
        <v>1978</v>
      </c>
      <c r="G14" s="16">
        <f t="shared" si="1"/>
        <v>1356.24</v>
      </c>
      <c r="H14" s="16">
        <f t="shared" si="2"/>
        <v>1384.4949999999999</v>
      </c>
      <c r="I14" s="16">
        <f t="shared" si="3"/>
        <v>1412.75</v>
      </c>
      <c r="J14" s="16">
        <f t="shared" si="4"/>
        <v>1497.5150000000001</v>
      </c>
      <c r="K14" s="16">
        <f t="shared" si="5"/>
        <v>19778500</v>
      </c>
      <c r="L14" s="16">
        <f t="shared" si="6"/>
        <v>4746840</v>
      </c>
      <c r="M14" s="16">
        <f t="shared" si="7"/>
        <v>2640000</v>
      </c>
      <c r="N14" s="16">
        <f t="shared" si="8"/>
        <v>571200</v>
      </c>
      <c r="O14" s="16">
        <f t="shared" si="8"/>
        <v>244800</v>
      </c>
      <c r="P14" s="16">
        <f t="shared" si="8"/>
        <v>1290840</v>
      </c>
      <c r="Q14" s="16">
        <f t="shared" si="9"/>
        <v>4845732.4999999991</v>
      </c>
      <c r="R14" s="16">
        <f t="shared" si="10"/>
        <v>2695000</v>
      </c>
      <c r="S14" s="16">
        <f t="shared" si="11"/>
        <v>583100</v>
      </c>
      <c r="T14" s="16">
        <f t="shared" si="11"/>
        <v>249900</v>
      </c>
      <c r="U14" s="16">
        <f t="shared" si="11"/>
        <v>1317732.5</v>
      </c>
      <c r="V14" s="16">
        <f t="shared" si="12"/>
        <v>4944625</v>
      </c>
      <c r="W14" s="16">
        <f t="shared" si="13"/>
        <v>2750000</v>
      </c>
      <c r="X14" s="16">
        <f t="shared" si="14"/>
        <v>595000</v>
      </c>
      <c r="Y14" s="16">
        <f t="shared" si="14"/>
        <v>255000</v>
      </c>
      <c r="Z14" s="16">
        <f t="shared" si="14"/>
        <v>1344625</v>
      </c>
      <c r="AA14" s="16">
        <f t="shared" si="15"/>
        <v>5241302.5</v>
      </c>
      <c r="AB14" s="16">
        <f t="shared" si="16"/>
        <v>2915000</v>
      </c>
      <c r="AC14" s="16">
        <f t="shared" si="17"/>
        <v>630700</v>
      </c>
      <c r="AD14" s="16">
        <f t="shared" si="17"/>
        <v>270300</v>
      </c>
      <c r="AE14" s="16">
        <f t="shared" si="17"/>
        <v>1425302.5</v>
      </c>
      <c r="AF14" s="16">
        <f t="shared" si="18"/>
        <v>11000000</v>
      </c>
      <c r="AG14" s="16">
        <v>1000000</v>
      </c>
      <c r="AH14" s="16">
        <v>10000000</v>
      </c>
      <c r="AI14" s="16">
        <v>2380000</v>
      </c>
      <c r="AJ14" s="16">
        <v>1020000</v>
      </c>
      <c r="AK14" s="16">
        <v>5378500</v>
      </c>
    </row>
    <row r="15" spans="1:37" ht="21.75" customHeight="1" x14ac:dyDescent="0.25">
      <c r="A15" s="14">
        <v>7</v>
      </c>
      <c r="B15" s="15" t="s">
        <v>27</v>
      </c>
      <c r="C15" s="16">
        <f t="shared" si="0"/>
        <v>3406</v>
      </c>
      <c r="D15" s="16">
        <v>1090</v>
      </c>
      <c r="E15" s="16">
        <v>1124</v>
      </c>
      <c r="F15" s="16">
        <v>1192</v>
      </c>
      <c r="G15" s="16">
        <f t="shared" si="1"/>
        <v>817.43999999999994</v>
      </c>
      <c r="H15" s="16">
        <f t="shared" si="2"/>
        <v>834.47</v>
      </c>
      <c r="I15" s="16">
        <f t="shared" si="3"/>
        <v>851.5</v>
      </c>
      <c r="J15" s="16">
        <f t="shared" si="4"/>
        <v>902.59</v>
      </c>
      <c r="K15" s="16">
        <f t="shared" si="5"/>
        <v>11921000</v>
      </c>
      <c r="L15" s="16">
        <f t="shared" si="6"/>
        <v>2861040</v>
      </c>
      <c r="M15" s="16">
        <f t="shared" si="7"/>
        <v>1560000</v>
      </c>
      <c r="N15" s="16">
        <f t="shared" si="8"/>
        <v>336000</v>
      </c>
      <c r="O15" s="16">
        <f t="shared" si="8"/>
        <v>144000</v>
      </c>
      <c r="P15" s="16">
        <f t="shared" si="8"/>
        <v>821040</v>
      </c>
      <c r="Q15" s="16">
        <f t="shared" si="9"/>
        <v>2920645</v>
      </c>
      <c r="R15" s="16">
        <f t="shared" si="10"/>
        <v>1592500</v>
      </c>
      <c r="S15" s="16">
        <f t="shared" si="11"/>
        <v>343000</v>
      </c>
      <c r="T15" s="16">
        <f t="shared" si="11"/>
        <v>147000</v>
      </c>
      <c r="U15" s="16">
        <f t="shared" si="11"/>
        <v>838145</v>
      </c>
      <c r="V15" s="16">
        <f t="shared" si="12"/>
        <v>2980250</v>
      </c>
      <c r="W15" s="16">
        <f t="shared" si="13"/>
        <v>1625000</v>
      </c>
      <c r="X15" s="16">
        <f t="shared" si="14"/>
        <v>350000</v>
      </c>
      <c r="Y15" s="16">
        <f t="shared" si="14"/>
        <v>150000</v>
      </c>
      <c r="Z15" s="16">
        <f t="shared" si="14"/>
        <v>855250</v>
      </c>
      <c r="AA15" s="16">
        <f t="shared" si="15"/>
        <v>3159065</v>
      </c>
      <c r="AB15" s="16">
        <f t="shared" si="16"/>
        <v>1722500</v>
      </c>
      <c r="AC15" s="16">
        <f t="shared" si="17"/>
        <v>371000</v>
      </c>
      <c r="AD15" s="16">
        <f t="shared" si="17"/>
        <v>159000</v>
      </c>
      <c r="AE15" s="16">
        <f t="shared" si="17"/>
        <v>906565</v>
      </c>
      <c r="AF15" s="16">
        <f t="shared" si="18"/>
        <v>6500000</v>
      </c>
      <c r="AG15" s="16">
        <v>500000</v>
      </c>
      <c r="AH15" s="16">
        <v>6000000</v>
      </c>
      <c r="AI15" s="16">
        <v>1400000</v>
      </c>
      <c r="AJ15" s="16">
        <v>600000</v>
      </c>
      <c r="AK15" s="16">
        <v>3421000</v>
      </c>
    </row>
    <row r="16" spans="1:37" ht="21.75" customHeight="1" x14ac:dyDescent="0.25">
      <c r="A16" s="14">
        <v>8</v>
      </c>
      <c r="B16" s="15" t="s">
        <v>28</v>
      </c>
      <c r="C16" s="16">
        <f t="shared" si="0"/>
        <v>3703</v>
      </c>
      <c r="D16" s="16">
        <v>1185</v>
      </c>
      <c r="E16" s="16">
        <v>1222</v>
      </c>
      <c r="F16" s="16">
        <v>1296</v>
      </c>
      <c r="G16" s="16">
        <f t="shared" si="1"/>
        <v>888.71999999999991</v>
      </c>
      <c r="H16" s="16">
        <f t="shared" si="2"/>
        <v>907.23500000000001</v>
      </c>
      <c r="I16" s="16">
        <f t="shared" si="3"/>
        <v>925.75</v>
      </c>
      <c r="J16" s="16">
        <f t="shared" si="4"/>
        <v>981.29500000000007</v>
      </c>
      <c r="K16" s="16">
        <f t="shared" si="5"/>
        <v>12960500</v>
      </c>
      <c r="L16" s="16">
        <f t="shared" si="6"/>
        <v>3110519.9999999995</v>
      </c>
      <c r="M16" s="16">
        <f t="shared" si="7"/>
        <v>1800000</v>
      </c>
      <c r="N16" s="16">
        <f t="shared" si="8"/>
        <v>369600</v>
      </c>
      <c r="O16" s="16">
        <f t="shared" si="8"/>
        <v>158400</v>
      </c>
      <c r="P16" s="16">
        <f t="shared" si="8"/>
        <v>782520</v>
      </c>
      <c r="Q16" s="16">
        <f t="shared" si="9"/>
        <v>3175322.5</v>
      </c>
      <c r="R16" s="16">
        <f t="shared" si="10"/>
        <v>1837500</v>
      </c>
      <c r="S16" s="16">
        <f t="shared" si="11"/>
        <v>377300</v>
      </c>
      <c r="T16" s="16">
        <f t="shared" si="11"/>
        <v>161700</v>
      </c>
      <c r="U16" s="16">
        <f t="shared" si="11"/>
        <v>798822.5</v>
      </c>
      <c r="V16" s="16">
        <f t="shared" si="12"/>
        <v>3240125</v>
      </c>
      <c r="W16" s="16">
        <f t="shared" si="13"/>
        <v>1875000</v>
      </c>
      <c r="X16" s="16">
        <f t="shared" si="14"/>
        <v>385000</v>
      </c>
      <c r="Y16" s="16">
        <f t="shared" si="14"/>
        <v>165000</v>
      </c>
      <c r="Z16" s="16">
        <f t="shared" si="14"/>
        <v>815125</v>
      </c>
      <c r="AA16" s="16">
        <f t="shared" si="15"/>
        <v>3434532.5</v>
      </c>
      <c r="AB16" s="16">
        <f t="shared" si="16"/>
        <v>1987500</v>
      </c>
      <c r="AC16" s="16">
        <f t="shared" si="17"/>
        <v>408100</v>
      </c>
      <c r="AD16" s="16">
        <f t="shared" si="17"/>
        <v>174900</v>
      </c>
      <c r="AE16" s="16">
        <f t="shared" si="17"/>
        <v>864032.5</v>
      </c>
      <c r="AF16" s="16">
        <f t="shared" si="18"/>
        <v>7500000</v>
      </c>
      <c r="AG16" s="16">
        <v>1000000</v>
      </c>
      <c r="AH16" s="16">
        <v>6500000</v>
      </c>
      <c r="AI16" s="16">
        <v>1540000</v>
      </c>
      <c r="AJ16" s="16">
        <v>660000</v>
      </c>
      <c r="AK16" s="16">
        <v>3260500</v>
      </c>
    </row>
    <row r="17" spans="1:37" ht="21.75" customHeight="1" x14ac:dyDescent="0.25">
      <c r="A17" s="14">
        <v>9</v>
      </c>
      <c r="B17" s="15" t="s">
        <v>29</v>
      </c>
      <c r="C17" s="16">
        <f t="shared" si="0"/>
        <v>5535</v>
      </c>
      <c r="D17" s="16">
        <v>1771</v>
      </c>
      <c r="E17" s="16">
        <v>1826</v>
      </c>
      <c r="F17" s="16">
        <v>1938</v>
      </c>
      <c r="G17" s="16">
        <f t="shared" si="1"/>
        <v>1328.3999999999999</v>
      </c>
      <c r="H17" s="16">
        <f t="shared" si="2"/>
        <v>1356.075</v>
      </c>
      <c r="I17" s="16">
        <f t="shared" si="3"/>
        <v>1383.75</v>
      </c>
      <c r="J17" s="16">
        <f t="shared" si="4"/>
        <v>1466.7750000000001</v>
      </c>
      <c r="K17" s="16">
        <f t="shared" si="5"/>
        <v>19372500</v>
      </c>
      <c r="L17" s="16">
        <f t="shared" si="6"/>
        <v>4649399.9999999991</v>
      </c>
      <c r="M17" s="16">
        <f t="shared" si="7"/>
        <v>2328000</v>
      </c>
      <c r="N17" s="16">
        <f t="shared" si="8"/>
        <v>554400</v>
      </c>
      <c r="O17" s="16">
        <f t="shared" si="8"/>
        <v>237600</v>
      </c>
      <c r="P17" s="16">
        <f t="shared" si="8"/>
        <v>1529400</v>
      </c>
      <c r="Q17" s="16">
        <f t="shared" si="9"/>
        <v>4746262.5</v>
      </c>
      <c r="R17" s="16">
        <f t="shared" si="10"/>
        <v>2376500</v>
      </c>
      <c r="S17" s="16">
        <f t="shared" si="11"/>
        <v>565950</v>
      </c>
      <c r="T17" s="16">
        <f t="shared" si="11"/>
        <v>242550</v>
      </c>
      <c r="U17" s="16">
        <f t="shared" si="11"/>
        <v>1561262.5</v>
      </c>
      <c r="V17" s="16">
        <f t="shared" si="12"/>
        <v>4843125</v>
      </c>
      <c r="W17" s="16">
        <f t="shared" si="13"/>
        <v>2425000</v>
      </c>
      <c r="X17" s="16">
        <f t="shared" si="14"/>
        <v>577500</v>
      </c>
      <c r="Y17" s="16">
        <f t="shared" si="14"/>
        <v>247500</v>
      </c>
      <c r="Z17" s="16">
        <f t="shared" si="14"/>
        <v>1593125</v>
      </c>
      <c r="AA17" s="16">
        <f t="shared" si="15"/>
        <v>5133712.5</v>
      </c>
      <c r="AB17" s="16">
        <f t="shared" si="16"/>
        <v>2570500</v>
      </c>
      <c r="AC17" s="16">
        <f t="shared" si="17"/>
        <v>612150</v>
      </c>
      <c r="AD17" s="16">
        <f t="shared" si="17"/>
        <v>262350</v>
      </c>
      <c r="AE17" s="16">
        <f t="shared" si="17"/>
        <v>1688712.5</v>
      </c>
      <c r="AF17" s="16">
        <f t="shared" si="18"/>
        <v>9700000</v>
      </c>
      <c r="AG17" s="16"/>
      <c r="AH17" s="16">
        <v>9700000</v>
      </c>
      <c r="AI17" s="16">
        <v>2310000</v>
      </c>
      <c r="AJ17" s="16">
        <v>990000</v>
      </c>
      <c r="AK17" s="16">
        <v>6372500</v>
      </c>
    </row>
    <row r="18" spans="1:37" ht="21.75" customHeight="1" x14ac:dyDescent="0.25">
      <c r="A18" s="14">
        <v>10</v>
      </c>
      <c r="B18" s="15" t="s">
        <v>30</v>
      </c>
      <c r="C18" s="16">
        <f t="shared" si="0"/>
        <v>1526</v>
      </c>
      <c r="D18" s="16">
        <v>488</v>
      </c>
      <c r="E18" s="16">
        <v>504</v>
      </c>
      <c r="F18" s="16">
        <v>534</v>
      </c>
      <c r="G18" s="16">
        <f t="shared" si="1"/>
        <v>366.24</v>
      </c>
      <c r="H18" s="16">
        <f t="shared" si="2"/>
        <v>373.87</v>
      </c>
      <c r="I18" s="16">
        <f t="shared" si="3"/>
        <v>381.5</v>
      </c>
      <c r="J18" s="16">
        <f t="shared" si="4"/>
        <v>404.39000000000004</v>
      </c>
      <c r="K18" s="16">
        <f t="shared" si="5"/>
        <v>5341000</v>
      </c>
      <c r="L18" s="16">
        <f t="shared" si="6"/>
        <v>1281840</v>
      </c>
      <c r="M18" s="16">
        <f t="shared" si="7"/>
        <v>624000</v>
      </c>
      <c r="N18" s="16">
        <f t="shared" si="8"/>
        <v>151200</v>
      </c>
      <c r="O18" s="16">
        <f t="shared" si="8"/>
        <v>64800</v>
      </c>
      <c r="P18" s="16">
        <f t="shared" si="8"/>
        <v>441840</v>
      </c>
      <c r="Q18" s="16">
        <f t="shared" si="9"/>
        <v>1308545</v>
      </c>
      <c r="R18" s="16">
        <f t="shared" si="10"/>
        <v>637000</v>
      </c>
      <c r="S18" s="16">
        <f t="shared" si="11"/>
        <v>154350</v>
      </c>
      <c r="T18" s="16">
        <f t="shared" si="11"/>
        <v>66150</v>
      </c>
      <c r="U18" s="16">
        <f t="shared" si="11"/>
        <v>451045</v>
      </c>
      <c r="V18" s="16">
        <f t="shared" si="12"/>
        <v>1335250</v>
      </c>
      <c r="W18" s="16">
        <f t="shared" si="13"/>
        <v>650000</v>
      </c>
      <c r="X18" s="16">
        <f t="shared" si="14"/>
        <v>157500</v>
      </c>
      <c r="Y18" s="16">
        <f t="shared" si="14"/>
        <v>67500</v>
      </c>
      <c r="Z18" s="16">
        <f t="shared" si="14"/>
        <v>460250</v>
      </c>
      <c r="AA18" s="16">
        <f t="shared" si="15"/>
        <v>1415365</v>
      </c>
      <c r="AB18" s="16">
        <f t="shared" si="16"/>
        <v>689000</v>
      </c>
      <c r="AC18" s="16">
        <f t="shared" si="17"/>
        <v>166950</v>
      </c>
      <c r="AD18" s="16">
        <f t="shared" si="17"/>
        <v>71550</v>
      </c>
      <c r="AE18" s="16">
        <f t="shared" si="17"/>
        <v>487865</v>
      </c>
      <c r="AF18" s="16">
        <f t="shared" si="18"/>
        <v>2600000</v>
      </c>
      <c r="AG18" s="16">
        <v>2600000</v>
      </c>
      <c r="AH18" s="16"/>
      <c r="AI18" s="16">
        <v>630000</v>
      </c>
      <c r="AJ18" s="16">
        <v>270000</v>
      </c>
      <c r="AK18" s="16">
        <v>1841000</v>
      </c>
    </row>
    <row r="19" spans="1:37" ht="21.75" customHeight="1" x14ac:dyDescent="0.25">
      <c r="A19" s="14">
        <v>11</v>
      </c>
      <c r="B19" s="15" t="s">
        <v>31</v>
      </c>
      <c r="C19" s="16">
        <f t="shared" si="0"/>
        <v>2521</v>
      </c>
      <c r="D19" s="16">
        <v>807</v>
      </c>
      <c r="E19" s="16">
        <v>832</v>
      </c>
      <c r="F19" s="16">
        <v>882</v>
      </c>
      <c r="G19" s="16">
        <f t="shared" si="1"/>
        <v>605.04</v>
      </c>
      <c r="H19" s="16">
        <f t="shared" si="2"/>
        <v>617.64499999999998</v>
      </c>
      <c r="I19" s="16">
        <f t="shared" si="3"/>
        <v>630.25</v>
      </c>
      <c r="J19" s="16">
        <f t="shared" si="4"/>
        <v>668.06500000000005</v>
      </c>
      <c r="K19" s="16">
        <f t="shared" si="5"/>
        <v>8823500</v>
      </c>
      <c r="L19" s="16">
        <f t="shared" si="6"/>
        <v>2117640</v>
      </c>
      <c r="M19" s="16">
        <f t="shared" si="7"/>
        <v>1056000</v>
      </c>
      <c r="N19" s="16">
        <f t="shared" si="8"/>
        <v>252000</v>
      </c>
      <c r="O19" s="16">
        <f t="shared" si="8"/>
        <v>108000</v>
      </c>
      <c r="P19" s="16">
        <f t="shared" si="8"/>
        <v>701640</v>
      </c>
      <c r="Q19" s="16">
        <f t="shared" si="9"/>
        <v>2161757.5</v>
      </c>
      <c r="R19" s="16">
        <f t="shared" si="10"/>
        <v>1078000</v>
      </c>
      <c r="S19" s="16">
        <f t="shared" si="11"/>
        <v>257250</v>
      </c>
      <c r="T19" s="16">
        <f t="shared" si="11"/>
        <v>110250</v>
      </c>
      <c r="U19" s="16">
        <f t="shared" si="11"/>
        <v>716257.5</v>
      </c>
      <c r="V19" s="16">
        <f t="shared" si="12"/>
        <v>2205875</v>
      </c>
      <c r="W19" s="16">
        <f t="shared" si="13"/>
        <v>1100000</v>
      </c>
      <c r="X19" s="16">
        <f t="shared" si="14"/>
        <v>262500</v>
      </c>
      <c r="Y19" s="16">
        <f t="shared" si="14"/>
        <v>112500</v>
      </c>
      <c r="Z19" s="16">
        <f t="shared" si="14"/>
        <v>730875</v>
      </c>
      <c r="AA19" s="16">
        <f t="shared" si="15"/>
        <v>2338227.5</v>
      </c>
      <c r="AB19" s="16">
        <f t="shared" si="16"/>
        <v>1166000</v>
      </c>
      <c r="AC19" s="16">
        <f t="shared" si="17"/>
        <v>278250</v>
      </c>
      <c r="AD19" s="16">
        <f t="shared" si="17"/>
        <v>119250</v>
      </c>
      <c r="AE19" s="16">
        <f t="shared" si="17"/>
        <v>774727.5</v>
      </c>
      <c r="AF19" s="16">
        <f t="shared" si="18"/>
        <v>4400000</v>
      </c>
      <c r="AG19" s="16"/>
      <c r="AH19" s="16">
        <v>4400000</v>
      </c>
      <c r="AI19" s="16">
        <v>1050000</v>
      </c>
      <c r="AJ19" s="16">
        <v>450000</v>
      </c>
      <c r="AK19" s="16">
        <v>2923500</v>
      </c>
    </row>
    <row r="20" spans="1:37" ht="21.75" customHeight="1" x14ac:dyDescent="0.25">
      <c r="A20" s="14">
        <v>12</v>
      </c>
      <c r="B20" s="15" t="s">
        <v>32</v>
      </c>
      <c r="C20" s="16">
        <f t="shared" si="0"/>
        <v>1069</v>
      </c>
      <c r="D20" s="16">
        <v>342</v>
      </c>
      <c r="E20" s="16">
        <v>353</v>
      </c>
      <c r="F20" s="16">
        <v>374</v>
      </c>
      <c r="G20" s="16">
        <f t="shared" si="1"/>
        <v>256.56</v>
      </c>
      <c r="H20" s="16">
        <f t="shared" si="2"/>
        <v>261.90499999999997</v>
      </c>
      <c r="I20" s="16">
        <f t="shared" si="3"/>
        <v>267.25</v>
      </c>
      <c r="J20" s="16">
        <f t="shared" si="4"/>
        <v>283.28500000000003</v>
      </c>
      <c r="K20" s="16">
        <f t="shared" si="5"/>
        <v>3741500</v>
      </c>
      <c r="L20" s="16">
        <f t="shared" si="6"/>
        <v>897960</v>
      </c>
      <c r="M20" s="16">
        <f t="shared" si="7"/>
        <v>432000</v>
      </c>
      <c r="N20" s="16">
        <f t="shared" si="8"/>
        <v>109200</v>
      </c>
      <c r="O20" s="16">
        <f t="shared" si="8"/>
        <v>46800</v>
      </c>
      <c r="P20" s="16">
        <f t="shared" si="8"/>
        <v>309960</v>
      </c>
      <c r="Q20" s="16">
        <f t="shared" si="9"/>
        <v>916667.49999999988</v>
      </c>
      <c r="R20" s="16">
        <f t="shared" si="10"/>
        <v>441000</v>
      </c>
      <c r="S20" s="16">
        <f t="shared" si="11"/>
        <v>111475</v>
      </c>
      <c r="T20" s="16">
        <f t="shared" si="11"/>
        <v>47775</v>
      </c>
      <c r="U20" s="16">
        <f t="shared" si="11"/>
        <v>316417.5</v>
      </c>
      <c r="V20" s="16">
        <f t="shared" si="12"/>
        <v>935375</v>
      </c>
      <c r="W20" s="16">
        <f t="shared" si="13"/>
        <v>450000</v>
      </c>
      <c r="X20" s="16">
        <f t="shared" si="14"/>
        <v>113750</v>
      </c>
      <c r="Y20" s="16">
        <f t="shared" si="14"/>
        <v>48750</v>
      </c>
      <c r="Z20" s="16">
        <f t="shared" si="14"/>
        <v>322875</v>
      </c>
      <c r="AA20" s="16">
        <f t="shared" si="15"/>
        <v>991497.5</v>
      </c>
      <c r="AB20" s="16">
        <f t="shared" si="16"/>
        <v>477000</v>
      </c>
      <c r="AC20" s="16">
        <f t="shared" si="17"/>
        <v>120575</v>
      </c>
      <c r="AD20" s="16">
        <f t="shared" si="17"/>
        <v>51675</v>
      </c>
      <c r="AE20" s="16">
        <f t="shared" si="17"/>
        <v>342247.5</v>
      </c>
      <c r="AF20" s="16">
        <f t="shared" si="18"/>
        <v>1800000</v>
      </c>
      <c r="AG20" s="16">
        <v>1800000</v>
      </c>
      <c r="AH20" s="16"/>
      <c r="AI20" s="16">
        <v>455000</v>
      </c>
      <c r="AJ20" s="16">
        <v>195000</v>
      </c>
      <c r="AK20" s="16">
        <v>1291500</v>
      </c>
    </row>
    <row r="21" spans="1:37" ht="21.75" customHeight="1" x14ac:dyDescent="0.25">
      <c r="A21" s="14">
        <v>13</v>
      </c>
      <c r="B21" s="15" t="s">
        <v>33</v>
      </c>
      <c r="C21" s="16">
        <f t="shared" si="0"/>
        <v>3528</v>
      </c>
      <c r="D21" s="16">
        <v>1129</v>
      </c>
      <c r="E21" s="16">
        <v>1164</v>
      </c>
      <c r="F21" s="16">
        <v>1235</v>
      </c>
      <c r="G21" s="16">
        <f t="shared" si="1"/>
        <v>846.71999999999991</v>
      </c>
      <c r="H21" s="16">
        <f t="shared" si="2"/>
        <v>864.36</v>
      </c>
      <c r="I21" s="16">
        <f t="shared" si="3"/>
        <v>882</v>
      </c>
      <c r="J21" s="16">
        <f t="shared" si="4"/>
        <v>934.92000000000007</v>
      </c>
      <c r="K21" s="16">
        <f t="shared" si="5"/>
        <v>12348000</v>
      </c>
      <c r="L21" s="16">
        <f t="shared" si="6"/>
        <v>2963519.9999999995</v>
      </c>
      <c r="M21" s="16">
        <f t="shared" si="7"/>
        <v>1536000</v>
      </c>
      <c r="N21" s="16">
        <f t="shared" si="8"/>
        <v>352800</v>
      </c>
      <c r="O21" s="16">
        <f t="shared" si="8"/>
        <v>151200</v>
      </c>
      <c r="P21" s="16">
        <f t="shared" si="8"/>
        <v>923520</v>
      </c>
      <c r="Q21" s="16">
        <f t="shared" si="9"/>
        <v>3025260</v>
      </c>
      <c r="R21" s="16">
        <f t="shared" si="10"/>
        <v>1568000</v>
      </c>
      <c r="S21" s="16">
        <f t="shared" si="11"/>
        <v>360150</v>
      </c>
      <c r="T21" s="16">
        <f t="shared" si="11"/>
        <v>154350</v>
      </c>
      <c r="U21" s="16">
        <f t="shared" si="11"/>
        <v>942760</v>
      </c>
      <c r="V21" s="16">
        <f t="shared" si="12"/>
        <v>3087000</v>
      </c>
      <c r="W21" s="16">
        <f t="shared" si="13"/>
        <v>1600000</v>
      </c>
      <c r="X21" s="16">
        <f t="shared" si="14"/>
        <v>367500</v>
      </c>
      <c r="Y21" s="16">
        <f t="shared" si="14"/>
        <v>157500</v>
      </c>
      <c r="Z21" s="16">
        <f t="shared" si="14"/>
        <v>962000</v>
      </c>
      <c r="AA21" s="16">
        <f t="shared" si="15"/>
        <v>3272220</v>
      </c>
      <c r="AB21" s="16">
        <f t="shared" si="16"/>
        <v>1696000</v>
      </c>
      <c r="AC21" s="16">
        <f t="shared" si="17"/>
        <v>389550</v>
      </c>
      <c r="AD21" s="16">
        <f t="shared" si="17"/>
        <v>166950</v>
      </c>
      <c r="AE21" s="16">
        <f t="shared" si="17"/>
        <v>1019720</v>
      </c>
      <c r="AF21" s="16">
        <f t="shared" si="18"/>
        <v>6400000</v>
      </c>
      <c r="AG21" s="16"/>
      <c r="AH21" s="16">
        <v>6400000</v>
      </c>
      <c r="AI21" s="16">
        <v>1470000</v>
      </c>
      <c r="AJ21" s="16">
        <v>630000</v>
      </c>
      <c r="AK21" s="16">
        <v>3848000</v>
      </c>
    </row>
    <row r="22" spans="1:37" s="7" customFormat="1" ht="21.75" customHeight="1" x14ac:dyDescent="0.25">
      <c r="A22" s="17"/>
      <c r="B22" s="18" t="s">
        <v>34</v>
      </c>
      <c r="C22" s="19">
        <f>SUM(C9:C21)</f>
        <v>53570</v>
      </c>
      <c r="D22" s="19">
        <f t="shared" ref="D22:AK22" si="19">SUM(D9:D21)</f>
        <v>17142</v>
      </c>
      <c r="E22" s="19">
        <f t="shared" si="19"/>
        <v>17678</v>
      </c>
      <c r="F22" s="19">
        <f t="shared" si="19"/>
        <v>18750</v>
      </c>
      <c r="G22" s="19">
        <f t="shared" si="19"/>
        <v>12856.799999999996</v>
      </c>
      <c r="H22" s="19">
        <f t="shared" si="19"/>
        <v>13124.650000000003</v>
      </c>
      <c r="I22" s="19">
        <f t="shared" si="19"/>
        <v>13392.5</v>
      </c>
      <c r="J22" s="19">
        <f t="shared" si="19"/>
        <v>14196.05</v>
      </c>
      <c r="K22" s="19">
        <f t="shared" si="19"/>
        <v>187495000</v>
      </c>
      <c r="L22" s="19">
        <f t="shared" si="19"/>
        <v>44998800</v>
      </c>
      <c r="M22" s="19">
        <f t="shared" si="19"/>
        <v>23232000</v>
      </c>
      <c r="N22" s="19">
        <f t="shared" si="19"/>
        <v>5367600</v>
      </c>
      <c r="O22" s="19">
        <f t="shared" si="19"/>
        <v>2300400</v>
      </c>
      <c r="P22" s="19">
        <f t="shared" si="19"/>
        <v>14098800</v>
      </c>
      <c r="Q22" s="19">
        <f t="shared" si="19"/>
        <v>45936275</v>
      </c>
      <c r="R22" s="19">
        <f t="shared" si="19"/>
        <v>23716000</v>
      </c>
      <c r="S22" s="19">
        <f t="shared" si="19"/>
        <v>5479425</v>
      </c>
      <c r="T22" s="19">
        <f t="shared" si="19"/>
        <v>2348325</v>
      </c>
      <c r="U22" s="19">
        <f t="shared" si="19"/>
        <v>14392525</v>
      </c>
      <c r="V22" s="19">
        <f t="shared" si="19"/>
        <v>46873750</v>
      </c>
      <c r="W22" s="19">
        <f t="shared" si="19"/>
        <v>24200000</v>
      </c>
      <c r="X22" s="19">
        <f t="shared" si="19"/>
        <v>5591250</v>
      </c>
      <c r="Y22" s="19">
        <f t="shared" si="19"/>
        <v>2396250</v>
      </c>
      <c r="Z22" s="19">
        <f t="shared" si="19"/>
        <v>14686250</v>
      </c>
      <c r="AA22" s="19">
        <f t="shared" si="19"/>
        <v>49686175</v>
      </c>
      <c r="AB22" s="19">
        <f t="shared" si="19"/>
        <v>25652000</v>
      </c>
      <c r="AC22" s="19">
        <f t="shared" si="19"/>
        <v>5926725</v>
      </c>
      <c r="AD22" s="19">
        <f t="shared" si="19"/>
        <v>2540025</v>
      </c>
      <c r="AE22" s="19">
        <f t="shared" si="19"/>
        <v>15567425</v>
      </c>
      <c r="AF22" s="19">
        <f t="shared" si="19"/>
        <v>96800000</v>
      </c>
      <c r="AG22" s="19">
        <f t="shared" si="19"/>
        <v>42800000</v>
      </c>
      <c r="AH22" s="19">
        <f t="shared" si="19"/>
        <v>54000000</v>
      </c>
      <c r="AI22" s="19">
        <f t="shared" si="19"/>
        <v>22365000</v>
      </c>
      <c r="AJ22" s="19">
        <f t="shared" si="19"/>
        <v>9585000</v>
      </c>
      <c r="AK22" s="19">
        <f t="shared" si="19"/>
        <v>58745000</v>
      </c>
    </row>
    <row r="23" spans="1:37" ht="21.75" customHeight="1" x14ac:dyDescent="0.25">
      <c r="A23" s="20"/>
      <c r="B23" s="21" t="s">
        <v>35</v>
      </c>
      <c r="C23" s="21"/>
      <c r="D23" s="22">
        <f>D22/C22</f>
        <v>0.31999253313421694</v>
      </c>
      <c r="E23" s="22">
        <f>E22/C22</f>
        <v>0.32999813328355421</v>
      </c>
      <c r="F23" s="22">
        <f>F22/C22</f>
        <v>0.35000933358222885</v>
      </c>
      <c r="G23" s="22"/>
      <c r="H23" s="22"/>
      <c r="I23" s="22"/>
      <c r="J23" s="22"/>
      <c r="K23" s="23"/>
      <c r="L23" s="22">
        <f>L22/K22</f>
        <v>0.24</v>
      </c>
      <c r="M23" s="22"/>
      <c r="N23" s="22"/>
      <c r="O23" s="22"/>
      <c r="P23" s="22"/>
      <c r="Q23" s="24">
        <v>0.245</v>
      </c>
      <c r="R23" s="22"/>
      <c r="S23" s="22"/>
      <c r="T23" s="22"/>
      <c r="U23" s="22"/>
      <c r="V23" s="24">
        <f>V22/K22</f>
        <v>0.25</v>
      </c>
      <c r="W23" s="22"/>
      <c r="X23" s="22"/>
      <c r="Y23" s="22"/>
      <c r="Z23" s="22"/>
      <c r="AA23" s="24">
        <f>AA22/K22</f>
        <v>0.26500000000000001</v>
      </c>
      <c r="AB23" s="22"/>
      <c r="AC23" s="22"/>
      <c r="AD23" s="22"/>
      <c r="AE23" s="22"/>
      <c r="AF23" s="22">
        <f>AF22/K22</f>
        <v>0.51628043414491054</v>
      </c>
      <c r="AG23" s="22"/>
      <c r="AH23" s="22"/>
      <c r="AI23" s="22">
        <f>AI22/K22</f>
        <v>0.11928318088482359</v>
      </c>
      <c r="AJ23" s="22">
        <f>AJ22/K22</f>
        <v>5.1121363236352968E-2</v>
      </c>
      <c r="AK23" s="22">
        <f>AK22/K22</f>
        <v>0.3133150217339129</v>
      </c>
    </row>
    <row r="25" spans="1:37" x14ac:dyDescent="0.25">
      <c r="C25" s="25"/>
    </row>
  </sheetData>
  <mergeCells count="31">
    <mergeCell ref="A3:J3"/>
    <mergeCell ref="A4:J4"/>
    <mergeCell ref="A5:E5"/>
    <mergeCell ref="A6:A8"/>
    <mergeCell ref="B6:B8"/>
    <mergeCell ref="C6:C8"/>
    <mergeCell ref="D6:F6"/>
    <mergeCell ref="G6:J6"/>
    <mergeCell ref="W7:Z7"/>
    <mergeCell ref="K6:K8"/>
    <mergeCell ref="L6:AE6"/>
    <mergeCell ref="AF6:AK6"/>
    <mergeCell ref="D7:D8"/>
    <mergeCell ref="E7:E8"/>
    <mergeCell ref="F7:F8"/>
    <mergeCell ref="G7:G8"/>
    <mergeCell ref="H7:H8"/>
    <mergeCell ref="I7:I8"/>
    <mergeCell ref="J7:J8"/>
    <mergeCell ref="L7:L8"/>
    <mergeCell ref="M7:P7"/>
    <mergeCell ref="Q7:Q8"/>
    <mergeCell ref="R7:U7"/>
    <mergeCell ref="V7:V8"/>
    <mergeCell ref="AK7:AK8"/>
    <mergeCell ref="AA7:AA8"/>
    <mergeCell ref="AB7:AE7"/>
    <mergeCell ref="AF7:AF8"/>
    <mergeCell ref="AG7:AH7"/>
    <mergeCell ref="AI7:AI8"/>
    <mergeCell ref="AJ7:AJ8"/>
  </mergeCells>
  <printOptions horizont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23"/>
  <sheetViews>
    <sheetView workbookViewId="0">
      <selection activeCell="M12" sqref="M12"/>
    </sheetView>
  </sheetViews>
  <sheetFormatPr defaultColWidth="9" defaultRowHeight="14.25" x14ac:dyDescent="0.25"/>
  <cols>
    <col min="1" max="1" width="5.85546875" style="4" customWidth="1"/>
    <col min="2" max="2" width="20.140625" style="4" customWidth="1"/>
    <col min="3" max="3" width="11.85546875" style="26" customWidth="1"/>
    <col min="4" max="4" width="15" style="26" customWidth="1"/>
    <col min="5" max="5" width="13.28515625" style="26" customWidth="1"/>
    <col min="6" max="6" width="13.5703125" style="26" customWidth="1"/>
    <col min="7" max="10" width="9.7109375" style="26" customWidth="1"/>
    <col min="11" max="16384" width="9" style="4"/>
  </cols>
  <sheetData>
    <row r="1" spans="1:10" ht="24" customHeight="1" x14ac:dyDescent="0.25">
      <c r="A1" s="141" t="s">
        <v>36</v>
      </c>
      <c r="B1" s="141"/>
      <c r="C1" s="141"/>
      <c r="D1" s="141"/>
      <c r="E1" s="141"/>
      <c r="F1" s="141"/>
      <c r="G1" s="141"/>
      <c r="H1" s="141"/>
      <c r="I1" s="141"/>
      <c r="J1" s="141"/>
    </row>
    <row r="2" spans="1:10" s="7" customFormat="1" ht="24" customHeight="1" x14ac:dyDescent="0.25">
      <c r="A2" s="137" t="s">
        <v>162</v>
      </c>
      <c r="B2" s="137"/>
      <c r="C2" s="137"/>
      <c r="D2" s="137"/>
      <c r="E2" s="137"/>
      <c r="F2" s="137"/>
      <c r="G2" s="137"/>
      <c r="H2" s="137"/>
      <c r="I2" s="137"/>
      <c r="J2" s="137"/>
    </row>
    <row r="3" spans="1:10" s="9" customFormat="1" ht="18" customHeight="1" x14ac:dyDescent="0.25">
      <c r="A3" s="138" t="s">
        <v>197</v>
      </c>
      <c r="B3" s="138"/>
      <c r="C3" s="138"/>
      <c r="D3" s="138"/>
      <c r="E3" s="138"/>
      <c r="F3" s="138"/>
      <c r="G3" s="138"/>
      <c r="H3" s="138"/>
      <c r="I3" s="138"/>
      <c r="J3" s="138"/>
    </row>
    <row r="4" spans="1:10" s="9" customFormat="1" ht="24.75" customHeight="1" x14ac:dyDescent="0.25">
      <c r="A4" s="139"/>
      <c r="B4" s="139"/>
      <c r="C4" s="139"/>
      <c r="D4" s="139"/>
      <c r="E4" s="139"/>
      <c r="F4" s="10"/>
      <c r="G4" s="10"/>
      <c r="H4" s="10"/>
      <c r="I4" s="10"/>
      <c r="J4" s="10"/>
    </row>
    <row r="5" spans="1:10" s="7" customFormat="1" ht="17.25" customHeight="1" x14ac:dyDescent="0.25">
      <c r="A5" s="144" t="s">
        <v>1</v>
      </c>
      <c r="B5" s="144" t="s">
        <v>2</v>
      </c>
      <c r="C5" s="144" t="s">
        <v>3</v>
      </c>
      <c r="D5" s="145" t="s">
        <v>4</v>
      </c>
      <c r="E5" s="145"/>
      <c r="F5" s="145"/>
      <c r="G5" s="145" t="s">
        <v>5</v>
      </c>
      <c r="H5" s="145"/>
      <c r="I5" s="145"/>
      <c r="J5" s="145"/>
    </row>
    <row r="6" spans="1:10" s="7" customFormat="1" ht="18.75" customHeight="1" x14ac:dyDescent="0.25">
      <c r="A6" s="142"/>
      <c r="B6" s="142"/>
      <c r="C6" s="142"/>
      <c r="D6" s="144" t="s">
        <v>8</v>
      </c>
      <c r="E6" s="144" t="s">
        <v>9</v>
      </c>
      <c r="F6" s="144" t="s">
        <v>10</v>
      </c>
      <c r="G6" s="142" t="s">
        <v>11</v>
      </c>
      <c r="H6" s="142" t="s">
        <v>12</v>
      </c>
      <c r="I6" s="142" t="s">
        <v>13</v>
      </c>
      <c r="J6" s="142" t="s">
        <v>14</v>
      </c>
    </row>
    <row r="7" spans="1:10" s="13" customFormat="1" ht="40.5" customHeight="1" x14ac:dyDescent="0.25">
      <c r="A7" s="143"/>
      <c r="B7" s="143"/>
      <c r="C7" s="143"/>
      <c r="D7" s="143"/>
      <c r="E7" s="143"/>
      <c r="F7" s="143"/>
      <c r="G7" s="143"/>
      <c r="H7" s="143"/>
      <c r="I7" s="143"/>
      <c r="J7" s="143"/>
    </row>
    <row r="8" spans="1:10" ht="25.5" customHeight="1" x14ac:dyDescent="0.25">
      <c r="A8" s="14">
        <v>1</v>
      </c>
      <c r="B8" s="15" t="s">
        <v>21</v>
      </c>
      <c r="C8" s="63">
        <f>SUM(D8:F8)</f>
        <v>6197</v>
      </c>
      <c r="D8" s="63">
        <v>1983</v>
      </c>
      <c r="E8" s="63">
        <v>2045</v>
      </c>
      <c r="F8" s="63">
        <v>2169</v>
      </c>
      <c r="G8" s="63">
        <f>C8*24%</f>
        <v>1487.28</v>
      </c>
      <c r="H8" s="63">
        <f>C8*24.5%</f>
        <v>1518.2649999999999</v>
      </c>
      <c r="I8" s="63">
        <f>C8*25%</f>
        <v>1549.25</v>
      </c>
      <c r="J8" s="63">
        <f>C8*26.5%</f>
        <v>1642.2050000000002</v>
      </c>
    </row>
    <row r="9" spans="1:10" ht="25.5" customHeight="1" x14ac:dyDescent="0.25">
      <c r="A9" s="14">
        <v>2</v>
      </c>
      <c r="B9" s="15" t="s">
        <v>22</v>
      </c>
      <c r="C9" s="63">
        <f t="shared" ref="C9:C20" si="0">SUM(D9:F9)</f>
        <v>5853</v>
      </c>
      <c r="D9" s="63">
        <v>1873</v>
      </c>
      <c r="E9" s="63">
        <v>1931</v>
      </c>
      <c r="F9" s="63">
        <v>2049</v>
      </c>
      <c r="G9" s="63">
        <f t="shared" ref="G9:G20" si="1">C9*24%</f>
        <v>1404.72</v>
      </c>
      <c r="H9" s="63">
        <f t="shared" ref="H9:H20" si="2">C9*24.5%</f>
        <v>1433.9849999999999</v>
      </c>
      <c r="I9" s="63">
        <f t="shared" ref="I9:I20" si="3">C9*25%</f>
        <v>1463.25</v>
      </c>
      <c r="J9" s="63">
        <f t="shared" ref="J9:J20" si="4">C9*26.5%</f>
        <v>1551.0450000000001</v>
      </c>
    </row>
    <row r="10" spans="1:10" ht="25.5" customHeight="1" x14ac:dyDescent="0.25">
      <c r="A10" s="14">
        <v>3</v>
      </c>
      <c r="B10" s="15" t="s">
        <v>23</v>
      </c>
      <c r="C10" s="63">
        <f t="shared" si="0"/>
        <v>4315</v>
      </c>
      <c r="D10" s="63">
        <v>1381</v>
      </c>
      <c r="E10" s="63">
        <v>1424</v>
      </c>
      <c r="F10" s="63">
        <v>1510</v>
      </c>
      <c r="G10" s="63">
        <f t="shared" si="1"/>
        <v>1035.5999999999999</v>
      </c>
      <c r="H10" s="63">
        <f t="shared" si="2"/>
        <v>1057.175</v>
      </c>
      <c r="I10" s="63">
        <f t="shared" si="3"/>
        <v>1078.75</v>
      </c>
      <c r="J10" s="63">
        <f t="shared" si="4"/>
        <v>1143.4750000000001</v>
      </c>
    </row>
    <row r="11" spans="1:10" ht="25.5" customHeight="1" x14ac:dyDescent="0.25">
      <c r="A11" s="14">
        <v>4</v>
      </c>
      <c r="B11" s="15" t="s">
        <v>24</v>
      </c>
      <c r="C11" s="63">
        <f t="shared" si="0"/>
        <v>4563</v>
      </c>
      <c r="D11" s="63">
        <v>1460</v>
      </c>
      <c r="E11" s="63">
        <v>1506</v>
      </c>
      <c r="F11" s="63">
        <v>1597</v>
      </c>
      <c r="G11" s="63">
        <f t="shared" si="1"/>
        <v>1095.1199999999999</v>
      </c>
      <c r="H11" s="63">
        <f t="shared" si="2"/>
        <v>1117.9349999999999</v>
      </c>
      <c r="I11" s="63">
        <f t="shared" si="3"/>
        <v>1140.75</v>
      </c>
      <c r="J11" s="63">
        <f t="shared" si="4"/>
        <v>1209.1950000000002</v>
      </c>
    </row>
    <row r="12" spans="1:10" ht="25.5" customHeight="1" x14ac:dyDescent="0.25">
      <c r="A12" s="14">
        <v>5</v>
      </c>
      <c r="B12" s="15" t="s">
        <v>25</v>
      </c>
      <c r="C12" s="63">
        <f t="shared" si="0"/>
        <v>5703</v>
      </c>
      <c r="D12" s="63">
        <v>1825</v>
      </c>
      <c r="E12" s="63">
        <v>1882</v>
      </c>
      <c r="F12" s="63">
        <v>1996</v>
      </c>
      <c r="G12" s="63">
        <f t="shared" si="1"/>
        <v>1368.72</v>
      </c>
      <c r="H12" s="63">
        <f t="shared" si="2"/>
        <v>1397.2349999999999</v>
      </c>
      <c r="I12" s="63">
        <f t="shared" si="3"/>
        <v>1425.75</v>
      </c>
      <c r="J12" s="63">
        <f t="shared" si="4"/>
        <v>1511.2950000000001</v>
      </c>
    </row>
    <row r="13" spans="1:10" ht="25.5" customHeight="1" x14ac:dyDescent="0.25">
      <c r="A13" s="14">
        <v>6</v>
      </c>
      <c r="B13" s="15" t="s">
        <v>26</v>
      </c>
      <c r="C13" s="63">
        <f t="shared" si="0"/>
        <v>5651</v>
      </c>
      <c r="D13" s="63">
        <v>1808</v>
      </c>
      <c r="E13" s="63">
        <v>1865</v>
      </c>
      <c r="F13" s="63">
        <v>1978</v>
      </c>
      <c r="G13" s="63">
        <f t="shared" si="1"/>
        <v>1356.24</v>
      </c>
      <c r="H13" s="63">
        <f t="shared" si="2"/>
        <v>1384.4949999999999</v>
      </c>
      <c r="I13" s="63">
        <f t="shared" si="3"/>
        <v>1412.75</v>
      </c>
      <c r="J13" s="63">
        <f t="shared" si="4"/>
        <v>1497.5150000000001</v>
      </c>
    </row>
    <row r="14" spans="1:10" ht="25.5" customHeight="1" x14ac:dyDescent="0.25">
      <c r="A14" s="14">
        <v>7</v>
      </c>
      <c r="B14" s="15" t="s">
        <v>27</v>
      </c>
      <c r="C14" s="63">
        <f t="shared" si="0"/>
        <v>3406</v>
      </c>
      <c r="D14" s="63">
        <v>1090</v>
      </c>
      <c r="E14" s="63">
        <v>1124</v>
      </c>
      <c r="F14" s="63">
        <v>1192</v>
      </c>
      <c r="G14" s="63">
        <f t="shared" si="1"/>
        <v>817.43999999999994</v>
      </c>
      <c r="H14" s="63">
        <f t="shared" si="2"/>
        <v>834.47</v>
      </c>
      <c r="I14" s="63">
        <f t="shared" si="3"/>
        <v>851.5</v>
      </c>
      <c r="J14" s="63">
        <f t="shared" si="4"/>
        <v>902.59</v>
      </c>
    </row>
    <row r="15" spans="1:10" ht="25.5" customHeight="1" x14ac:dyDescent="0.25">
      <c r="A15" s="14">
        <v>8</v>
      </c>
      <c r="B15" s="15" t="s">
        <v>28</v>
      </c>
      <c r="C15" s="63">
        <f t="shared" si="0"/>
        <v>3703</v>
      </c>
      <c r="D15" s="63">
        <v>1185</v>
      </c>
      <c r="E15" s="63">
        <v>1222</v>
      </c>
      <c r="F15" s="63">
        <v>1296</v>
      </c>
      <c r="G15" s="63">
        <f t="shared" si="1"/>
        <v>888.71999999999991</v>
      </c>
      <c r="H15" s="63">
        <f t="shared" si="2"/>
        <v>907.23500000000001</v>
      </c>
      <c r="I15" s="63">
        <f t="shared" si="3"/>
        <v>925.75</v>
      </c>
      <c r="J15" s="63">
        <f t="shared" si="4"/>
        <v>981.29500000000007</v>
      </c>
    </row>
    <row r="16" spans="1:10" ht="25.5" customHeight="1" x14ac:dyDescent="0.25">
      <c r="A16" s="14">
        <v>9</v>
      </c>
      <c r="B16" s="15" t="s">
        <v>29</v>
      </c>
      <c r="C16" s="63">
        <f t="shared" si="0"/>
        <v>5535</v>
      </c>
      <c r="D16" s="63">
        <v>1771</v>
      </c>
      <c r="E16" s="63">
        <v>1826</v>
      </c>
      <c r="F16" s="63">
        <v>1938</v>
      </c>
      <c r="G16" s="63">
        <f t="shared" si="1"/>
        <v>1328.3999999999999</v>
      </c>
      <c r="H16" s="63">
        <f t="shared" si="2"/>
        <v>1356.075</v>
      </c>
      <c r="I16" s="63">
        <f t="shared" si="3"/>
        <v>1383.75</v>
      </c>
      <c r="J16" s="63">
        <f t="shared" si="4"/>
        <v>1466.7750000000001</v>
      </c>
    </row>
    <row r="17" spans="1:10" ht="25.5" customHeight="1" x14ac:dyDescent="0.25">
      <c r="A17" s="14">
        <v>10</v>
      </c>
      <c r="B17" s="15" t="s">
        <v>30</v>
      </c>
      <c r="C17" s="63">
        <f t="shared" si="0"/>
        <v>1526</v>
      </c>
      <c r="D17" s="63">
        <v>488</v>
      </c>
      <c r="E17" s="63">
        <v>504</v>
      </c>
      <c r="F17" s="63">
        <v>534</v>
      </c>
      <c r="G17" s="63">
        <f t="shared" si="1"/>
        <v>366.24</v>
      </c>
      <c r="H17" s="63">
        <f t="shared" si="2"/>
        <v>373.87</v>
      </c>
      <c r="I17" s="63">
        <f t="shared" si="3"/>
        <v>381.5</v>
      </c>
      <c r="J17" s="63">
        <f t="shared" si="4"/>
        <v>404.39000000000004</v>
      </c>
    </row>
    <row r="18" spans="1:10" ht="25.5" customHeight="1" x14ac:dyDescent="0.25">
      <c r="A18" s="14">
        <v>11</v>
      </c>
      <c r="B18" s="15" t="s">
        <v>31</v>
      </c>
      <c r="C18" s="63">
        <f t="shared" si="0"/>
        <v>2521</v>
      </c>
      <c r="D18" s="63">
        <v>807</v>
      </c>
      <c r="E18" s="63">
        <v>832</v>
      </c>
      <c r="F18" s="63">
        <v>882</v>
      </c>
      <c r="G18" s="63">
        <f t="shared" si="1"/>
        <v>605.04</v>
      </c>
      <c r="H18" s="63">
        <f t="shared" si="2"/>
        <v>617.64499999999998</v>
      </c>
      <c r="I18" s="63">
        <f t="shared" si="3"/>
        <v>630.25</v>
      </c>
      <c r="J18" s="63">
        <f t="shared" si="4"/>
        <v>668.06500000000005</v>
      </c>
    </row>
    <row r="19" spans="1:10" ht="25.5" customHeight="1" x14ac:dyDescent="0.25">
      <c r="A19" s="14">
        <v>12</v>
      </c>
      <c r="B19" s="15" t="s">
        <v>32</v>
      </c>
      <c r="C19" s="63">
        <f t="shared" si="0"/>
        <v>1069</v>
      </c>
      <c r="D19" s="63">
        <v>342</v>
      </c>
      <c r="E19" s="63">
        <v>353</v>
      </c>
      <c r="F19" s="63">
        <v>374</v>
      </c>
      <c r="G19" s="63">
        <f t="shared" si="1"/>
        <v>256.56</v>
      </c>
      <c r="H19" s="63">
        <f t="shared" si="2"/>
        <v>261.90499999999997</v>
      </c>
      <c r="I19" s="63">
        <f t="shared" si="3"/>
        <v>267.25</v>
      </c>
      <c r="J19" s="63">
        <f t="shared" si="4"/>
        <v>283.28500000000003</v>
      </c>
    </row>
    <row r="20" spans="1:10" ht="25.5" customHeight="1" x14ac:dyDescent="0.25">
      <c r="A20" s="14">
        <v>13</v>
      </c>
      <c r="B20" s="15" t="s">
        <v>33</v>
      </c>
      <c r="C20" s="63">
        <f t="shared" si="0"/>
        <v>3528</v>
      </c>
      <c r="D20" s="63">
        <v>1129</v>
      </c>
      <c r="E20" s="63">
        <v>1164</v>
      </c>
      <c r="F20" s="63">
        <v>1235</v>
      </c>
      <c r="G20" s="63">
        <f t="shared" si="1"/>
        <v>846.71999999999991</v>
      </c>
      <c r="H20" s="63">
        <f t="shared" si="2"/>
        <v>864.36</v>
      </c>
      <c r="I20" s="63">
        <f t="shared" si="3"/>
        <v>882</v>
      </c>
      <c r="J20" s="63">
        <f t="shared" si="4"/>
        <v>934.92000000000007</v>
      </c>
    </row>
    <row r="21" spans="1:10" s="7" customFormat="1" ht="25.5" customHeight="1" x14ac:dyDescent="0.25">
      <c r="A21" s="17"/>
      <c r="B21" s="18" t="s">
        <v>34</v>
      </c>
      <c r="C21" s="64">
        <f>SUM(C8:C20)</f>
        <v>53570</v>
      </c>
      <c r="D21" s="64">
        <f t="shared" ref="D21:J21" si="5">SUM(D8:D20)</f>
        <v>17142</v>
      </c>
      <c r="E21" s="64">
        <f t="shared" si="5"/>
        <v>17678</v>
      </c>
      <c r="F21" s="64">
        <f t="shared" si="5"/>
        <v>18750</v>
      </c>
      <c r="G21" s="64">
        <f t="shared" si="5"/>
        <v>12856.799999999996</v>
      </c>
      <c r="H21" s="64">
        <f t="shared" si="5"/>
        <v>13124.650000000003</v>
      </c>
      <c r="I21" s="64">
        <f t="shared" si="5"/>
        <v>13392.5</v>
      </c>
      <c r="J21" s="64">
        <f t="shared" si="5"/>
        <v>14196.05</v>
      </c>
    </row>
    <row r="23" spans="1:10" x14ac:dyDescent="0.25">
      <c r="C23" s="25"/>
    </row>
  </sheetData>
  <mergeCells count="16">
    <mergeCell ref="A1:J1"/>
    <mergeCell ref="J6:J7"/>
    <mergeCell ref="A2:J2"/>
    <mergeCell ref="A3:J3"/>
    <mergeCell ref="A4:E4"/>
    <mergeCell ref="A5:A7"/>
    <mergeCell ref="B5:B7"/>
    <mergeCell ref="C5:C7"/>
    <mergeCell ref="D5:F5"/>
    <mergeCell ref="G5:J5"/>
    <mergeCell ref="D6:D7"/>
    <mergeCell ref="E6:E7"/>
    <mergeCell ref="F6:F7"/>
    <mergeCell ref="G6:G7"/>
    <mergeCell ref="H6:H7"/>
    <mergeCell ref="I6:I7"/>
  </mergeCells>
  <printOptions horizontalCentered="1"/>
  <pageMargins left="0" right="0" top="0.5" bottom="0"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zoomScale="115" zoomScaleNormal="115" zoomScaleSheetLayoutView="115" workbookViewId="0">
      <selection activeCell="R82" sqref="R82"/>
    </sheetView>
  </sheetViews>
  <sheetFormatPr defaultRowHeight="16.5" x14ac:dyDescent="0.25"/>
  <cols>
    <col min="1" max="1" width="4" style="67" customWidth="1"/>
    <col min="2" max="2" width="24" style="67" customWidth="1"/>
    <col min="3" max="3" width="5.85546875" style="68" customWidth="1"/>
    <col min="4" max="4" width="7.5703125" style="68" customWidth="1"/>
    <col min="5" max="7" width="6.85546875" style="68" customWidth="1"/>
    <col min="8" max="8" width="9.28515625" style="68" customWidth="1"/>
    <col min="9" max="9" width="9.42578125" style="68" customWidth="1"/>
    <col min="10" max="10" width="8.85546875" style="68" customWidth="1"/>
    <col min="11" max="11" width="9.28515625" style="68" customWidth="1"/>
    <col min="12" max="12" width="6.7109375" style="68" customWidth="1"/>
    <col min="13" max="13" width="7.85546875" style="68" customWidth="1"/>
    <col min="14" max="14" width="6.85546875" style="68" customWidth="1"/>
    <col min="15" max="15" width="9.28515625" style="68" customWidth="1"/>
    <col min="16" max="16" width="8.28515625" style="68" customWidth="1"/>
    <col min="17" max="17" width="11.7109375" style="67" hidden="1" customWidth="1"/>
    <col min="18" max="18" width="14.140625" style="67" customWidth="1"/>
    <col min="19" max="19" width="9.140625" style="67"/>
    <col min="20" max="20" width="8.85546875" style="67" customWidth="1"/>
    <col min="21" max="21" width="11.28515625" style="97" customWidth="1"/>
    <col min="22" max="22" width="13.28515625" style="67" customWidth="1"/>
    <col min="23" max="256" width="9.140625" style="67"/>
    <col min="257" max="257" width="4" style="67" customWidth="1"/>
    <col min="258" max="258" width="27.28515625" style="67" customWidth="1"/>
    <col min="259" max="259" width="5.85546875" style="67" customWidth="1"/>
    <col min="260" max="260" width="7.5703125" style="67" customWidth="1"/>
    <col min="261" max="263" width="6.85546875" style="67" customWidth="1"/>
    <col min="264" max="264" width="9.7109375" style="67" customWidth="1"/>
    <col min="265" max="265" width="9.42578125" style="67" customWidth="1"/>
    <col min="266" max="266" width="9.85546875" style="67" customWidth="1"/>
    <col min="267" max="267" width="9.28515625" style="67" customWidth="1"/>
    <col min="268" max="268" width="7.28515625" style="67" customWidth="1"/>
    <col min="269" max="269" width="8.28515625" style="67" customWidth="1"/>
    <col min="270" max="270" width="6.7109375" style="67" customWidth="1"/>
    <col min="271" max="272" width="8.28515625" style="67" customWidth="1"/>
    <col min="273" max="273" width="0" style="67" hidden="1" customWidth="1"/>
    <col min="274" max="512" width="9.140625" style="67"/>
    <col min="513" max="513" width="4" style="67" customWidth="1"/>
    <col min="514" max="514" width="27.28515625" style="67" customWidth="1"/>
    <col min="515" max="515" width="5.85546875" style="67" customWidth="1"/>
    <col min="516" max="516" width="7.5703125" style="67" customWidth="1"/>
    <col min="517" max="519" width="6.85546875" style="67" customWidth="1"/>
    <col min="520" max="520" width="9.7109375" style="67" customWidth="1"/>
    <col min="521" max="521" width="9.42578125" style="67" customWidth="1"/>
    <col min="522" max="522" width="9.85546875" style="67" customWidth="1"/>
    <col min="523" max="523" width="9.28515625" style="67" customWidth="1"/>
    <col min="524" max="524" width="7.28515625" style="67" customWidth="1"/>
    <col min="525" max="525" width="8.28515625" style="67" customWidth="1"/>
    <col min="526" max="526" width="6.7109375" style="67" customWidth="1"/>
    <col min="527" max="528" width="8.28515625" style="67" customWidth="1"/>
    <col min="529" max="529" width="0" style="67" hidden="1" customWidth="1"/>
    <col min="530" max="768" width="9.140625" style="67"/>
    <col min="769" max="769" width="4" style="67" customWidth="1"/>
    <col min="770" max="770" width="27.28515625" style="67" customWidth="1"/>
    <col min="771" max="771" width="5.85546875" style="67" customWidth="1"/>
    <col min="772" max="772" width="7.5703125" style="67" customWidth="1"/>
    <col min="773" max="775" width="6.85546875" style="67" customWidth="1"/>
    <col min="776" max="776" width="9.7109375" style="67" customWidth="1"/>
    <col min="777" max="777" width="9.42578125" style="67" customWidth="1"/>
    <col min="778" max="778" width="9.85546875" style="67" customWidth="1"/>
    <col min="779" max="779" width="9.28515625" style="67" customWidth="1"/>
    <col min="780" max="780" width="7.28515625" style="67" customWidth="1"/>
    <col min="781" max="781" width="8.28515625" style="67" customWidth="1"/>
    <col min="782" max="782" width="6.7109375" style="67" customWidth="1"/>
    <col min="783" max="784" width="8.28515625" style="67" customWidth="1"/>
    <col min="785" max="785" width="0" style="67" hidden="1" customWidth="1"/>
    <col min="786" max="1024" width="9.140625" style="67"/>
    <col min="1025" max="1025" width="4" style="67" customWidth="1"/>
    <col min="1026" max="1026" width="27.28515625" style="67" customWidth="1"/>
    <col min="1027" max="1027" width="5.85546875" style="67" customWidth="1"/>
    <col min="1028" max="1028" width="7.5703125" style="67" customWidth="1"/>
    <col min="1029" max="1031" width="6.85546875" style="67" customWidth="1"/>
    <col min="1032" max="1032" width="9.7109375" style="67" customWidth="1"/>
    <col min="1033" max="1033" width="9.42578125" style="67" customWidth="1"/>
    <col min="1034" max="1034" width="9.85546875" style="67" customWidth="1"/>
    <col min="1035" max="1035" width="9.28515625" style="67" customWidth="1"/>
    <col min="1036" max="1036" width="7.28515625" style="67" customWidth="1"/>
    <col min="1037" max="1037" width="8.28515625" style="67" customWidth="1"/>
    <col min="1038" max="1038" width="6.7109375" style="67" customWidth="1"/>
    <col min="1039" max="1040" width="8.28515625" style="67" customWidth="1"/>
    <col min="1041" max="1041" width="0" style="67" hidden="1" customWidth="1"/>
    <col min="1042" max="1280" width="9.140625" style="67"/>
    <col min="1281" max="1281" width="4" style="67" customWidth="1"/>
    <col min="1282" max="1282" width="27.28515625" style="67" customWidth="1"/>
    <col min="1283" max="1283" width="5.85546875" style="67" customWidth="1"/>
    <col min="1284" max="1284" width="7.5703125" style="67" customWidth="1"/>
    <col min="1285" max="1287" width="6.85546875" style="67" customWidth="1"/>
    <col min="1288" max="1288" width="9.7109375" style="67" customWidth="1"/>
    <col min="1289" max="1289" width="9.42578125" style="67" customWidth="1"/>
    <col min="1290" max="1290" width="9.85546875" style="67" customWidth="1"/>
    <col min="1291" max="1291" width="9.28515625" style="67" customWidth="1"/>
    <col min="1292" max="1292" width="7.28515625" style="67" customWidth="1"/>
    <col min="1293" max="1293" width="8.28515625" style="67" customWidth="1"/>
    <col min="1294" max="1294" width="6.7109375" style="67" customWidth="1"/>
    <col min="1295" max="1296" width="8.28515625" style="67" customWidth="1"/>
    <col min="1297" max="1297" width="0" style="67" hidden="1" customWidth="1"/>
    <col min="1298" max="1536" width="9.140625" style="67"/>
    <col min="1537" max="1537" width="4" style="67" customWidth="1"/>
    <col min="1538" max="1538" width="27.28515625" style="67" customWidth="1"/>
    <col min="1539" max="1539" width="5.85546875" style="67" customWidth="1"/>
    <col min="1540" max="1540" width="7.5703125" style="67" customWidth="1"/>
    <col min="1541" max="1543" width="6.85546875" style="67" customWidth="1"/>
    <col min="1544" max="1544" width="9.7109375" style="67" customWidth="1"/>
    <col min="1545" max="1545" width="9.42578125" style="67" customWidth="1"/>
    <col min="1546" max="1546" width="9.85546875" style="67" customWidth="1"/>
    <col min="1547" max="1547" width="9.28515625" style="67" customWidth="1"/>
    <col min="1548" max="1548" width="7.28515625" style="67" customWidth="1"/>
    <col min="1549" max="1549" width="8.28515625" style="67" customWidth="1"/>
    <col min="1550" max="1550" width="6.7109375" style="67" customWidth="1"/>
    <col min="1551" max="1552" width="8.28515625" style="67" customWidth="1"/>
    <col min="1553" max="1553" width="0" style="67" hidden="1" customWidth="1"/>
    <col min="1554" max="1792" width="9.140625" style="67"/>
    <col min="1793" max="1793" width="4" style="67" customWidth="1"/>
    <col min="1794" max="1794" width="27.28515625" style="67" customWidth="1"/>
    <col min="1795" max="1795" width="5.85546875" style="67" customWidth="1"/>
    <col min="1796" max="1796" width="7.5703125" style="67" customWidth="1"/>
    <col min="1797" max="1799" width="6.85546875" style="67" customWidth="1"/>
    <col min="1800" max="1800" width="9.7109375" style="67" customWidth="1"/>
    <col min="1801" max="1801" width="9.42578125" style="67" customWidth="1"/>
    <col min="1802" max="1802" width="9.85546875" style="67" customWidth="1"/>
    <col min="1803" max="1803" width="9.28515625" style="67" customWidth="1"/>
    <col min="1804" max="1804" width="7.28515625" style="67" customWidth="1"/>
    <col min="1805" max="1805" width="8.28515625" style="67" customWidth="1"/>
    <col min="1806" max="1806" width="6.7109375" style="67" customWidth="1"/>
    <col min="1807" max="1808" width="8.28515625" style="67" customWidth="1"/>
    <col min="1809" max="1809" width="0" style="67" hidden="1" customWidth="1"/>
    <col min="1810" max="2048" width="9.140625" style="67"/>
    <col min="2049" max="2049" width="4" style="67" customWidth="1"/>
    <col min="2050" max="2050" width="27.28515625" style="67" customWidth="1"/>
    <col min="2051" max="2051" width="5.85546875" style="67" customWidth="1"/>
    <col min="2052" max="2052" width="7.5703125" style="67" customWidth="1"/>
    <col min="2053" max="2055" width="6.85546875" style="67" customWidth="1"/>
    <col min="2056" max="2056" width="9.7109375" style="67" customWidth="1"/>
    <col min="2057" max="2057" width="9.42578125" style="67" customWidth="1"/>
    <col min="2058" max="2058" width="9.85546875" style="67" customWidth="1"/>
    <col min="2059" max="2059" width="9.28515625" style="67" customWidth="1"/>
    <col min="2060" max="2060" width="7.28515625" style="67" customWidth="1"/>
    <col min="2061" max="2061" width="8.28515625" style="67" customWidth="1"/>
    <col min="2062" max="2062" width="6.7109375" style="67" customWidth="1"/>
    <col min="2063" max="2064" width="8.28515625" style="67" customWidth="1"/>
    <col min="2065" max="2065" width="0" style="67" hidden="1" customWidth="1"/>
    <col min="2066" max="2304" width="9.140625" style="67"/>
    <col min="2305" max="2305" width="4" style="67" customWidth="1"/>
    <col min="2306" max="2306" width="27.28515625" style="67" customWidth="1"/>
    <col min="2307" max="2307" width="5.85546875" style="67" customWidth="1"/>
    <col min="2308" max="2308" width="7.5703125" style="67" customWidth="1"/>
    <col min="2309" max="2311" width="6.85546875" style="67" customWidth="1"/>
    <col min="2312" max="2312" width="9.7109375" style="67" customWidth="1"/>
    <col min="2313" max="2313" width="9.42578125" style="67" customWidth="1"/>
    <col min="2314" max="2314" width="9.85546875" style="67" customWidth="1"/>
    <col min="2315" max="2315" width="9.28515625" style="67" customWidth="1"/>
    <col min="2316" max="2316" width="7.28515625" style="67" customWidth="1"/>
    <col min="2317" max="2317" width="8.28515625" style="67" customWidth="1"/>
    <col min="2318" max="2318" width="6.7109375" style="67" customWidth="1"/>
    <col min="2319" max="2320" width="8.28515625" style="67" customWidth="1"/>
    <col min="2321" max="2321" width="0" style="67" hidden="1" customWidth="1"/>
    <col min="2322" max="2560" width="9.140625" style="67"/>
    <col min="2561" max="2561" width="4" style="67" customWidth="1"/>
    <col min="2562" max="2562" width="27.28515625" style="67" customWidth="1"/>
    <col min="2563" max="2563" width="5.85546875" style="67" customWidth="1"/>
    <col min="2564" max="2564" width="7.5703125" style="67" customWidth="1"/>
    <col min="2565" max="2567" width="6.85546875" style="67" customWidth="1"/>
    <col min="2568" max="2568" width="9.7109375" style="67" customWidth="1"/>
    <col min="2569" max="2569" width="9.42578125" style="67" customWidth="1"/>
    <col min="2570" max="2570" width="9.85546875" style="67" customWidth="1"/>
    <col min="2571" max="2571" width="9.28515625" style="67" customWidth="1"/>
    <col min="2572" max="2572" width="7.28515625" style="67" customWidth="1"/>
    <col min="2573" max="2573" width="8.28515625" style="67" customWidth="1"/>
    <col min="2574" max="2574" width="6.7109375" style="67" customWidth="1"/>
    <col min="2575" max="2576" width="8.28515625" style="67" customWidth="1"/>
    <col min="2577" max="2577" width="0" style="67" hidden="1" customWidth="1"/>
    <col min="2578" max="2816" width="9.140625" style="67"/>
    <col min="2817" max="2817" width="4" style="67" customWidth="1"/>
    <col min="2818" max="2818" width="27.28515625" style="67" customWidth="1"/>
    <col min="2819" max="2819" width="5.85546875" style="67" customWidth="1"/>
    <col min="2820" max="2820" width="7.5703125" style="67" customWidth="1"/>
    <col min="2821" max="2823" width="6.85546875" style="67" customWidth="1"/>
    <col min="2824" max="2824" width="9.7109375" style="67" customWidth="1"/>
    <col min="2825" max="2825" width="9.42578125" style="67" customWidth="1"/>
    <col min="2826" max="2826" width="9.85546875" style="67" customWidth="1"/>
    <col min="2827" max="2827" width="9.28515625" style="67" customWidth="1"/>
    <col min="2828" max="2828" width="7.28515625" style="67" customWidth="1"/>
    <col min="2829" max="2829" width="8.28515625" style="67" customWidth="1"/>
    <col min="2830" max="2830" width="6.7109375" style="67" customWidth="1"/>
    <col min="2831" max="2832" width="8.28515625" style="67" customWidth="1"/>
    <col min="2833" max="2833" width="0" style="67" hidden="1" customWidth="1"/>
    <col min="2834" max="3072" width="9.140625" style="67"/>
    <col min="3073" max="3073" width="4" style="67" customWidth="1"/>
    <col min="3074" max="3074" width="27.28515625" style="67" customWidth="1"/>
    <col min="3075" max="3075" width="5.85546875" style="67" customWidth="1"/>
    <col min="3076" max="3076" width="7.5703125" style="67" customWidth="1"/>
    <col min="3077" max="3079" width="6.85546875" style="67" customWidth="1"/>
    <col min="3080" max="3080" width="9.7109375" style="67" customWidth="1"/>
    <col min="3081" max="3081" width="9.42578125" style="67" customWidth="1"/>
    <col min="3082" max="3082" width="9.85546875" style="67" customWidth="1"/>
    <col min="3083" max="3083" width="9.28515625" style="67" customWidth="1"/>
    <col min="3084" max="3084" width="7.28515625" style="67" customWidth="1"/>
    <col min="3085" max="3085" width="8.28515625" style="67" customWidth="1"/>
    <col min="3086" max="3086" width="6.7109375" style="67" customWidth="1"/>
    <col min="3087" max="3088" width="8.28515625" style="67" customWidth="1"/>
    <col min="3089" max="3089" width="0" style="67" hidden="1" customWidth="1"/>
    <col min="3090" max="3328" width="9.140625" style="67"/>
    <col min="3329" max="3329" width="4" style="67" customWidth="1"/>
    <col min="3330" max="3330" width="27.28515625" style="67" customWidth="1"/>
    <col min="3331" max="3331" width="5.85546875" style="67" customWidth="1"/>
    <col min="3332" max="3332" width="7.5703125" style="67" customWidth="1"/>
    <col min="3333" max="3335" width="6.85546875" style="67" customWidth="1"/>
    <col min="3336" max="3336" width="9.7109375" style="67" customWidth="1"/>
    <col min="3337" max="3337" width="9.42578125" style="67" customWidth="1"/>
    <col min="3338" max="3338" width="9.85546875" style="67" customWidth="1"/>
    <col min="3339" max="3339" width="9.28515625" style="67" customWidth="1"/>
    <col min="3340" max="3340" width="7.28515625" style="67" customWidth="1"/>
    <col min="3341" max="3341" width="8.28515625" style="67" customWidth="1"/>
    <col min="3342" max="3342" width="6.7109375" style="67" customWidth="1"/>
    <col min="3343" max="3344" width="8.28515625" style="67" customWidth="1"/>
    <col min="3345" max="3345" width="0" style="67" hidden="1" customWidth="1"/>
    <col min="3346" max="3584" width="9.140625" style="67"/>
    <col min="3585" max="3585" width="4" style="67" customWidth="1"/>
    <col min="3586" max="3586" width="27.28515625" style="67" customWidth="1"/>
    <col min="3587" max="3587" width="5.85546875" style="67" customWidth="1"/>
    <col min="3588" max="3588" width="7.5703125" style="67" customWidth="1"/>
    <col min="3589" max="3591" width="6.85546875" style="67" customWidth="1"/>
    <col min="3592" max="3592" width="9.7109375" style="67" customWidth="1"/>
    <col min="3593" max="3593" width="9.42578125" style="67" customWidth="1"/>
    <col min="3594" max="3594" width="9.85546875" style="67" customWidth="1"/>
    <col min="3595" max="3595" width="9.28515625" style="67" customWidth="1"/>
    <col min="3596" max="3596" width="7.28515625" style="67" customWidth="1"/>
    <col min="3597" max="3597" width="8.28515625" style="67" customWidth="1"/>
    <col min="3598" max="3598" width="6.7109375" style="67" customWidth="1"/>
    <col min="3599" max="3600" width="8.28515625" style="67" customWidth="1"/>
    <col min="3601" max="3601" width="0" style="67" hidden="1" customWidth="1"/>
    <col min="3602" max="3840" width="9.140625" style="67"/>
    <col min="3841" max="3841" width="4" style="67" customWidth="1"/>
    <col min="3842" max="3842" width="27.28515625" style="67" customWidth="1"/>
    <col min="3843" max="3843" width="5.85546875" style="67" customWidth="1"/>
    <col min="3844" max="3844" width="7.5703125" style="67" customWidth="1"/>
    <col min="3845" max="3847" width="6.85546875" style="67" customWidth="1"/>
    <col min="3848" max="3848" width="9.7109375" style="67" customWidth="1"/>
    <col min="3849" max="3849" width="9.42578125" style="67" customWidth="1"/>
    <col min="3850" max="3850" width="9.85546875" style="67" customWidth="1"/>
    <col min="3851" max="3851" width="9.28515625" style="67" customWidth="1"/>
    <col min="3852" max="3852" width="7.28515625" style="67" customWidth="1"/>
    <col min="3853" max="3853" width="8.28515625" style="67" customWidth="1"/>
    <col min="3854" max="3854" width="6.7109375" style="67" customWidth="1"/>
    <col min="3855" max="3856" width="8.28515625" style="67" customWidth="1"/>
    <col min="3857" max="3857" width="0" style="67" hidden="1" customWidth="1"/>
    <col min="3858" max="4096" width="9.140625" style="67"/>
    <col min="4097" max="4097" width="4" style="67" customWidth="1"/>
    <col min="4098" max="4098" width="27.28515625" style="67" customWidth="1"/>
    <col min="4099" max="4099" width="5.85546875" style="67" customWidth="1"/>
    <col min="4100" max="4100" width="7.5703125" style="67" customWidth="1"/>
    <col min="4101" max="4103" width="6.85546875" style="67" customWidth="1"/>
    <col min="4104" max="4104" width="9.7109375" style="67" customWidth="1"/>
    <col min="4105" max="4105" width="9.42578125" style="67" customWidth="1"/>
    <col min="4106" max="4106" width="9.85546875" style="67" customWidth="1"/>
    <col min="4107" max="4107" width="9.28515625" style="67" customWidth="1"/>
    <col min="4108" max="4108" width="7.28515625" style="67" customWidth="1"/>
    <col min="4109" max="4109" width="8.28515625" style="67" customWidth="1"/>
    <col min="4110" max="4110" width="6.7109375" style="67" customWidth="1"/>
    <col min="4111" max="4112" width="8.28515625" style="67" customWidth="1"/>
    <col min="4113" max="4113" width="0" style="67" hidden="1" customWidth="1"/>
    <col min="4114" max="4352" width="9.140625" style="67"/>
    <col min="4353" max="4353" width="4" style="67" customWidth="1"/>
    <col min="4354" max="4354" width="27.28515625" style="67" customWidth="1"/>
    <col min="4355" max="4355" width="5.85546875" style="67" customWidth="1"/>
    <col min="4356" max="4356" width="7.5703125" style="67" customWidth="1"/>
    <col min="4357" max="4359" width="6.85546875" style="67" customWidth="1"/>
    <col min="4360" max="4360" width="9.7109375" style="67" customWidth="1"/>
    <col min="4361" max="4361" width="9.42578125" style="67" customWidth="1"/>
    <col min="4362" max="4362" width="9.85546875" style="67" customWidth="1"/>
    <col min="4363" max="4363" width="9.28515625" style="67" customWidth="1"/>
    <col min="4364" max="4364" width="7.28515625" style="67" customWidth="1"/>
    <col min="4365" max="4365" width="8.28515625" style="67" customWidth="1"/>
    <col min="4366" max="4366" width="6.7109375" style="67" customWidth="1"/>
    <col min="4367" max="4368" width="8.28515625" style="67" customWidth="1"/>
    <col min="4369" max="4369" width="0" style="67" hidden="1" customWidth="1"/>
    <col min="4370" max="4608" width="9.140625" style="67"/>
    <col min="4609" max="4609" width="4" style="67" customWidth="1"/>
    <col min="4610" max="4610" width="27.28515625" style="67" customWidth="1"/>
    <col min="4611" max="4611" width="5.85546875" style="67" customWidth="1"/>
    <col min="4612" max="4612" width="7.5703125" style="67" customWidth="1"/>
    <col min="4613" max="4615" width="6.85546875" style="67" customWidth="1"/>
    <col min="4616" max="4616" width="9.7109375" style="67" customWidth="1"/>
    <col min="4617" max="4617" width="9.42578125" style="67" customWidth="1"/>
    <col min="4618" max="4618" width="9.85546875" style="67" customWidth="1"/>
    <col min="4619" max="4619" width="9.28515625" style="67" customWidth="1"/>
    <col min="4620" max="4620" width="7.28515625" style="67" customWidth="1"/>
    <col min="4621" max="4621" width="8.28515625" style="67" customWidth="1"/>
    <col min="4622" max="4622" width="6.7109375" style="67" customWidth="1"/>
    <col min="4623" max="4624" width="8.28515625" style="67" customWidth="1"/>
    <col min="4625" max="4625" width="0" style="67" hidden="1" customWidth="1"/>
    <col min="4626" max="4864" width="9.140625" style="67"/>
    <col min="4865" max="4865" width="4" style="67" customWidth="1"/>
    <col min="4866" max="4866" width="27.28515625" style="67" customWidth="1"/>
    <col min="4867" max="4867" width="5.85546875" style="67" customWidth="1"/>
    <col min="4868" max="4868" width="7.5703125" style="67" customWidth="1"/>
    <col min="4869" max="4871" width="6.85546875" style="67" customWidth="1"/>
    <col min="4872" max="4872" width="9.7109375" style="67" customWidth="1"/>
    <col min="4873" max="4873" width="9.42578125" style="67" customWidth="1"/>
    <col min="4874" max="4874" width="9.85546875" style="67" customWidth="1"/>
    <col min="4875" max="4875" width="9.28515625" style="67" customWidth="1"/>
    <col min="4876" max="4876" width="7.28515625" style="67" customWidth="1"/>
    <col min="4877" max="4877" width="8.28515625" style="67" customWidth="1"/>
    <col min="4878" max="4878" width="6.7109375" style="67" customWidth="1"/>
    <col min="4879" max="4880" width="8.28515625" style="67" customWidth="1"/>
    <col min="4881" max="4881" width="0" style="67" hidden="1" customWidth="1"/>
    <col min="4882" max="5120" width="9.140625" style="67"/>
    <col min="5121" max="5121" width="4" style="67" customWidth="1"/>
    <col min="5122" max="5122" width="27.28515625" style="67" customWidth="1"/>
    <col min="5123" max="5123" width="5.85546875" style="67" customWidth="1"/>
    <col min="5124" max="5124" width="7.5703125" style="67" customWidth="1"/>
    <col min="5125" max="5127" width="6.85546875" style="67" customWidth="1"/>
    <col min="5128" max="5128" width="9.7109375" style="67" customWidth="1"/>
    <col min="5129" max="5129" width="9.42578125" style="67" customWidth="1"/>
    <col min="5130" max="5130" width="9.85546875" style="67" customWidth="1"/>
    <col min="5131" max="5131" width="9.28515625" style="67" customWidth="1"/>
    <col min="5132" max="5132" width="7.28515625" style="67" customWidth="1"/>
    <col min="5133" max="5133" width="8.28515625" style="67" customWidth="1"/>
    <col min="5134" max="5134" width="6.7109375" style="67" customWidth="1"/>
    <col min="5135" max="5136" width="8.28515625" style="67" customWidth="1"/>
    <col min="5137" max="5137" width="0" style="67" hidden="1" customWidth="1"/>
    <col min="5138" max="5376" width="9.140625" style="67"/>
    <col min="5377" max="5377" width="4" style="67" customWidth="1"/>
    <col min="5378" max="5378" width="27.28515625" style="67" customWidth="1"/>
    <col min="5379" max="5379" width="5.85546875" style="67" customWidth="1"/>
    <col min="5380" max="5380" width="7.5703125" style="67" customWidth="1"/>
    <col min="5381" max="5383" width="6.85546875" style="67" customWidth="1"/>
    <col min="5384" max="5384" width="9.7109375" style="67" customWidth="1"/>
    <col min="5385" max="5385" width="9.42578125" style="67" customWidth="1"/>
    <col min="5386" max="5386" width="9.85546875" style="67" customWidth="1"/>
    <col min="5387" max="5387" width="9.28515625" style="67" customWidth="1"/>
    <col min="5388" max="5388" width="7.28515625" style="67" customWidth="1"/>
    <col min="5389" max="5389" width="8.28515625" style="67" customWidth="1"/>
    <col min="5390" max="5390" width="6.7109375" style="67" customWidth="1"/>
    <col min="5391" max="5392" width="8.28515625" style="67" customWidth="1"/>
    <col min="5393" max="5393" width="0" style="67" hidden="1" customWidth="1"/>
    <col min="5394" max="5632" width="9.140625" style="67"/>
    <col min="5633" max="5633" width="4" style="67" customWidth="1"/>
    <col min="5634" max="5634" width="27.28515625" style="67" customWidth="1"/>
    <col min="5635" max="5635" width="5.85546875" style="67" customWidth="1"/>
    <col min="5636" max="5636" width="7.5703125" style="67" customWidth="1"/>
    <col min="5637" max="5639" width="6.85546875" style="67" customWidth="1"/>
    <col min="5640" max="5640" width="9.7109375" style="67" customWidth="1"/>
    <col min="5641" max="5641" width="9.42578125" style="67" customWidth="1"/>
    <col min="5642" max="5642" width="9.85546875" style="67" customWidth="1"/>
    <col min="5643" max="5643" width="9.28515625" style="67" customWidth="1"/>
    <col min="5644" max="5644" width="7.28515625" style="67" customWidth="1"/>
    <col min="5645" max="5645" width="8.28515625" style="67" customWidth="1"/>
    <col min="5646" max="5646" width="6.7109375" style="67" customWidth="1"/>
    <col min="5647" max="5648" width="8.28515625" style="67" customWidth="1"/>
    <col min="5649" max="5649" width="0" style="67" hidden="1" customWidth="1"/>
    <col min="5650" max="5888" width="9.140625" style="67"/>
    <col min="5889" max="5889" width="4" style="67" customWidth="1"/>
    <col min="5890" max="5890" width="27.28515625" style="67" customWidth="1"/>
    <col min="5891" max="5891" width="5.85546875" style="67" customWidth="1"/>
    <col min="5892" max="5892" width="7.5703125" style="67" customWidth="1"/>
    <col min="5893" max="5895" width="6.85546875" style="67" customWidth="1"/>
    <col min="5896" max="5896" width="9.7109375" style="67" customWidth="1"/>
    <col min="5897" max="5897" width="9.42578125" style="67" customWidth="1"/>
    <col min="5898" max="5898" width="9.85546875" style="67" customWidth="1"/>
    <col min="5899" max="5899" width="9.28515625" style="67" customWidth="1"/>
    <col min="5900" max="5900" width="7.28515625" style="67" customWidth="1"/>
    <col min="5901" max="5901" width="8.28515625" style="67" customWidth="1"/>
    <col min="5902" max="5902" width="6.7109375" style="67" customWidth="1"/>
    <col min="5903" max="5904" width="8.28515625" style="67" customWidth="1"/>
    <col min="5905" max="5905" width="0" style="67" hidden="1" customWidth="1"/>
    <col min="5906" max="6144" width="9.140625" style="67"/>
    <col min="6145" max="6145" width="4" style="67" customWidth="1"/>
    <col min="6146" max="6146" width="27.28515625" style="67" customWidth="1"/>
    <col min="6147" max="6147" width="5.85546875" style="67" customWidth="1"/>
    <col min="6148" max="6148" width="7.5703125" style="67" customWidth="1"/>
    <col min="6149" max="6151" width="6.85546875" style="67" customWidth="1"/>
    <col min="6152" max="6152" width="9.7109375" style="67" customWidth="1"/>
    <col min="6153" max="6153" width="9.42578125" style="67" customWidth="1"/>
    <col min="6154" max="6154" width="9.85546875" style="67" customWidth="1"/>
    <col min="6155" max="6155" width="9.28515625" style="67" customWidth="1"/>
    <col min="6156" max="6156" width="7.28515625" style="67" customWidth="1"/>
    <col min="6157" max="6157" width="8.28515625" style="67" customWidth="1"/>
    <col min="6158" max="6158" width="6.7109375" style="67" customWidth="1"/>
    <col min="6159" max="6160" width="8.28515625" style="67" customWidth="1"/>
    <col min="6161" max="6161" width="0" style="67" hidden="1" customWidth="1"/>
    <col min="6162" max="6400" width="9.140625" style="67"/>
    <col min="6401" max="6401" width="4" style="67" customWidth="1"/>
    <col min="6402" max="6402" width="27.28515625" style="67" customWidth="1"/>
    <col min="6403" max="6403" width="5.85546875" style="67" customWidth="1"/>
    <col min="6404" max="6404" width="7.5703125" style="67" customWidth="1"/>
    <col min="6405" max="6407" width="6.85546875" style="67" customWidth="1"/>
    <col min="6408" max="6408" width="9.7109375" style="67" customWidth="1"/>
    <col min="6409" max="6409" width="9.42578125" style="67" customWidth="1"/>
    <col min="6410" max="6410" width="9.85546875" style="67" customWidth="1"/>
    <col min="6411" max="6411" width="9.28515625" style="67" customWidth="1"/>
    <col min="6412" max="6412" width="7.28515625" style="67" customWidth="1"/>
    <col min="6413" max="6413" width="8.28515625" style="67" customWidth="1"/>
    <col min="6414" max="6414" width="6.7109375" style="67" customWidth="1"/>
    <col min="6415" max="6416" width="8.28515625" style="67" customWidth="1"/>
    <col min="6417" max="6417" width="0" style="67" hidden="1" customWidth="1"/>
    <col min="6418" max="6656" width="9.140625" style="67"/>
    <col min="6657" max="6657" width="4" style="67" customWidth="1"/>
    <col min="6658" max="6658" width="27.28515625" style="67" customWidth="1"/>
    <col min="6659" max="6659" width="5.85546875" style="67" customWidth="1"/>
    <col min="6660" max="6660" width="7.5703125" style="67" customWidth="1"/>
    <col min="6661" max="6663" width="6.85546875" style="67" customWidth="1"/>
    <col min="6664" max="6664" width="9.7109375" style="67" customWidth="1"/>
    <col min="6665" max="6665" width="9.42578125" style="67" customWidth="1"/>
    <col min="6666" max="6666" width="9.85546875" style="67" customWidth="1"/>
    <col min="6667" max="6667" width="9.28515625" style="67" customWidth="1"/>
    <col min="6668" max="6668" width="7.28515625" style="67" customWidth="1"/>
    <col min="6669" max="6669" width="8.28515625" style="67" customWidth="1"/>
    <col min="6670" max="6670" width="6.7109375" style="67" customWidth="1"/>
    <col min="6671" max="6672" width="8.28515625" style="67" customWidth="1"/>
    <col min="6673" max="6673" width="0" style="67" hidden="1" customWidth="1"/>
    <col min="6674" max="6912" width="9.140625" style="67"/>
    <col min="6913" max="6913" width="4" style="67" customWidth="1"/>
    <col min="6914" max="6914" width="27.28515625" style="67" customWidth="1"/>
    <col min="6915" max="6915" width="5.85546875" style="67" customWidth="1"/>
    <col min="6916" max="6916" width="7.5703125" style="67" customWidth="1"/>
    <col min="6917" max="6919" width="6.85546875" style="67" customWidth="1"/>
    <col min="6920" max="6920" width="9.7109375" style="67" customWidth="1"/>
    <col min="6921" max="6921" width="9.42578125" style="67" customWidth="1"/>
    <col min="6922" max="6922" width="9.85546875" style="67" customWidth="1"/>
    <col min="6923" max="6923" width="9.28515625" style="67" customWidth="1"/>
    <col min="6924" max="6924" width="7.28515625" style="67" customWidth="1"/>
    <col min="6925" max="6925" width="8.28515625" style="67" customWidth="1"/>
    <col min="6926" max="6926" width="6.7109375" style="67" customWidth="1"/>
    <col min="6927" max="6928" width="8.28515625" style="67" customWidth="1"/>
    <col min="6929" max="6929" width="0" style="67" hidden="1" customWidth="1"/>
    <col min="6930" max="7168" width="9.140625" style="67"/>
    <col min="7169" max="7169" width="4" style="67" customWidth="1"/>
    <col min="7170" max="7170" width="27.28515625" style="67" customWidth="1"/>
    <col min="7171" max="7171" width="5.85546875" style="67" customWidth="1"/>
    <col min="7172" max="7172" width="7.5703125" style="67" customWidth="1"/>
    <col min="7173" max="7175" width="6.85546875" style="67" customWidth="1"/>
    <col min="7176" max="7176" width="9.7109375" style="67" customWidth="1"/>
    <col min="7177" max="7177" width="9.42578125" style="67" customWidth="1"/>
    <col min="7178" max="7178" width="9.85546875" style="67" customWidth="1"/>
    <col min="7179" max="7179" width="9.28515625" style="67" customWidth="1"/>
    <col min="7180" max="7180" width="7.28515625" style="67" customWidth="1"/>
    <col min="7181" max="7181" width="8.28515625" style="67" customWidth="1"/>
    <col min="7182" max="7182" width="6.7109375" style="67" customWidth="1"/>
    <col min="7183" max="7184" width="8.28515625" style="67" customWidth="1"/>
    <col min="7185" max="7185" width="0" style="67" hidden="1" customWidth="1"/>
    <col min="7186" max="7424" width="9.140625" style="67"/>
    <col min="7425" max="7425" width="4" style="67" customWidth="1"/>
    <col min="7426" max="7426" width="27.28515625" style="67" customWidth="1"/>
    <col min="7427" max="7427" width="5.85546875" style="67" customWidth="1"/>
    <col min="7428" max="7428" width="7.5703125" style="67" customWidth="1"/>
    <col min="7429" max="7431" width="6.85546875" style="67" customWidth="1"/>
    <col min="7432" max="7432" width="9.7109375" style="67" customWidth="1"/>
    <col min="7433" max="7433" width="9.42578125" style="67" customWidth="1"/>
    <col min="7434" max="7434" width="9.85546875" style="67" customWidth="1"/>
    <col min="7435" max="7435" width="9.28515625" style="67" customWidth="1"/>
    <col min="7436" max="7436" width="7.28515625" style="67" customWidth="1"/>
    <col min="7437" max="7437" width="8.28515625" style="67" customWidth="1"/>
    <col min="7438" max="7438" width="6.7109375" style="67" customWidth="1"/>
    <col min="7439" max="7440" width="8.28515625" style="67" customWidth="1"/>
    <col min="7441" max="7441" width="0" style="67" hidden="1" customWidth="1"/>
    <col min="7442" max="7680" width="9.140625" style="67"/>
    <col min="7681" max="7681" width="4" style="67" customWidth="1"/>
    <col min="7682" max="7682" width="27.28515625" style="67" customWidth="1"/>
    <col min="7683" max="7683" width="5.85546875" style="67" customWidth="1"/>
    <col min="7684" max="7684" width="7.5703125" style="67" customWidth="1"/>
    <col min="7685" max="7687" width="6.85546875" style="67" customWidth="1"/>
    <col min="7688" max="7688" width="9.7109375" style="67" customWidth="1"/>
    <col min="7689" max="7689" width="9.42578125" style="67" customWidth="1"/>
    <col min="7690" max="7690" width="9.85546875" style="67" customWidth="1"/>
    <col min="7691" max="7691" width="9.28515625" style="67" customWidth="1"/>
    <col min="7692" max="7692" width="7.28515625" style="67" customWidth="1"/>
    <col min="7693" max="7693" width="8.28515625" style="67" customWidth="1"/>
    <col min="7694" max="7694" width="6.7109375" style="67" customWidth="1"/>
    <col min="7695" max="7696" width="8.28515625" style="67" customWidth="1"/>
    <col min="7697" max="7697" width="0" style="67" hidden="1" customWidth="1"/>
    <col min="7698" max="7936" width="9.140625" style="67"/>
    <col min="7937" max="7937" width="4" style="67" customWidth="1"/>
    <col min="7938" max="7938" width="27.28515625" style="67" customWidth="1"/>
    <col min="7939" max="7939" width="5.85546875" style="67" customWidth="1"/>
    <col min="7940" max="7940" width="7.5703125" style="67" customWidth="1"/>
    <col min="7941" max="7943" width="6.85546875" style="67" customWidth="1"/>
    <col min="7944" max="7944" width="9.7109375" style="67" customWidth="1"/>
    <col min="7945" max="7945" width="9.42578125" style="67" customWidth="1"/>
    <col min="7946" max="7946" width="9.85546875" style="67" customWidth="1"/>
    <col min="7947" max="7947" width="9.28515625" style="67" customWidth="1"/>
    <col min="7948" max="7948" width="7.28515625" style="67" customWidth="1"/>
    <col min="7949" max="7949" width="8.28515625" style="67" customWidth="1"/>
    <col min="7950" max="7950" width="6.7109375" style="67" customWidth="1"/>
    <col min="7951" max="7952" width="8.28515625" style="67" customWidth="1"/>
    <col min="7953" max="7953" width="0" style="67" hidden="1" customWidth="1"/>
    <col min="7954" max="8192" width="9.140625" style="67"/>
    <col min="8193" max="8193" width="4" style="67" customWidth="1"/>
    <col min="8194" max="8194" width="27.28515625" style="67" customWidth="1"/>
    <col min="8195" max="8195" width="5.85546875" style="67" customWidth="1"/>
    <col min="8196" max="8196" width="7.5703125" style="67" customWidth="1"/>
    <col min="8197" max="8199" width="6.85546875" style="67" customWidth="1"/>
    <col min="8200" max="8200" width="9.7109375" style="67" customWidth="1"/>
    <col min="8201" max="8201" width="9.42578125" style="67" customWidth="1"/>
    <col min="8202" max="8202" width="9.85546875" style="67" customWidth="1"/>
    <col min="8203" max="8203" width="9.28515625" style="67" customWidth="1"/>
    <col min="8204" max="8204" width="7.28515625" style="67" customWidth="1"/>
    <col min="8205" max="8205" width="8.28515625" style="67" customWidth="1"/>
    <col min="8206" max="8206" width="6.7109375" style="67" customWidth="1"/>
    <col min="8207" max="8208" width="8.28515625" style="67" customWidth="1"/>
    <col min="8209" max="8209" width="0" style="67" hidden="1" customWidth="1"/>
    <col min="8210" max="8448" width="9.140625" style="67"/>
    <col min="8449" max="8449" width="4" style="67" customWidth="1"/>
    <col min="8450" max="8450" width="27.28515625" style="67" customWidth="1"/>
    <col min="8451" max="8451" width="5.85546875" style="67" customWidth="1"/>
    <col min="8452" max="8452" width="7.5703125" style="67" customWidth="1"/>
    <col min="8453" max="8455" width="6.85546875" style="67" customWidth="1"/>
    <col min="8456" max="8456" width="9.7109375" style="67" customWidth="1"/>
    <col min="8457" max="8457" width="9.42578125" style="67" customWidth="1"/>
    <col min="8458" max="8458" width="9.85546875" style="67" customWidth="1"/>
    <col min="8459" max="8459" width="9.28515625" style="67" customWidth="1"/>
    <col min="8460" max="8460" width="7.28515625" style="67" customWidth="1"/>
    <col min="8461" max="8461" width="8.28515625" style="67" customWidth="1"/>
    <col min="8462" max="8462" width="6.7109375" style="67" customWidth="1"/>
    <col min="8463" max="8464" width="8.28515625" style="67" customWidth="1"/>
    <col min="8465" max="8465" width="0" style="67" hidden="1" customWidth="1"/>
    <col min="8466" max="8704" width="9.140625" style="67"/>
    <col min="8705" max="8705" width="4" style="67" customWidth="1"/>
    <col min="8706" max="8706" width="27.28515625" style="67" customWidth="1"/>
    <col min="8707" max="8707" width="5.85546875" style="67" customWidth="1"/>
    <col min="8708" max="8708" width="7.5703125" style="67" customWidth="1"/>
    <col min="8709" max="8711" width="6.85546875" style="67" customWidth="1"/>
    <col min="8712" max="8712" width="9.7109375" style="67" customWidth="1"/>
    <col min="8713" max="8713" width="9.42578125" style="67" customWidth="1"/>
    <col min="8714" max="8714" width="9.85546875" style="67" customWidth="1"/>
    <col min="8715" max="8715" width="9.28515625" style="67" customWidth="1"/>
    <col min="8716" max="8716" width="7.28515625" style="67" customWidth="1"/>
    <col min="8717" max="8717" width="8.28515625" style="67" customWidth="1"/>
    <col min="8718" max="8718" width="6.7109375" style="67" customWidth="1"/>
    <col min="8719" max="8720" width="8.28515625" style="67" customWidth="1"/>
    <col min="8721" max="8721" width="0" style="67" hidden="1" customWidth="1"/>
    <col min="8722" max="8960" width="9.140625" style="67"/>
    <col min="8961" max="8961" width="4" style="67" customWidth="1"/>
    <col min="8962" max="8962" width="27.28515625" style="67" customWidth="1"/>
    <col min="8963" max="8963" width="5.85546875" style="67" customWidth="1"/>
    <col min="8964" max="8964" width="7.5703125" style="67" customWidth="1"/>
    <col min="8965" max="8967" width="6.85546875" style="67" customWidth="1"/>
    <col min="8968" max="8968" width="9.7109375" style="67" customWidth="1"/>
    <col min="8969" max="8969" width="9.42578125" style="67" customWidth="1"/>
    <col min="8970" max="8970" width="9.85546875" style="67" customWidth="1"/>
    <col min="8971" max="8971" width="9.28515625" style="67" customWidth="1"/>
    <col min="8972" max="8972" width="7.28515625" style="67" customWidth="1"/>
    <col min="8973" max="8973" width="8.28515625" style="67" customWidth="1"/>
    <col min="8974" max="8974" width="6.7109375" style="67" customWidth="1"/>
    <col min="8975" max="8976" width="8.28515625" style="67" customWidth="1"/>
    <col min="8977" max="8977" width="0" style="67" hidden="1" customWidth="1"/>
    <col min="8978" max="9216" width="9.140625" style="67"/>
    <col min="9217" max="9217" width="4" style="67" customWidth="1"/>
    <col min="9218" max="9218" width="27.28515625" style="67" customWidth="1"/>
    <col min="9219" max="9219" width="5.85546875" style="67" customWidth="1"/>
    <col min="9220" max="9220" width="7.5703125" style="67" customWidth="1"/>
    <col min="9221" max="9223" width="6.85546875" style="67" customWidth="1"/>
    <col min="9224" max="9224" width="9.7109375" style="67" customWidth="1"/>
    <col min="9225" max="9225" width="9.42578125" style="67" customWidth="1"/>
    <col min="9226" max="9226" width="9.85546875" style="67" customWidth="1"/>
    <col min="9227" max="9227" width="9.28515625" style="67" customWidth="1"/>
    <col min="9228" max="9228" width="7.28515625" style="67" customWidth="1"/>
    <col min="9229" max="9229" width="8.28515625" style="67" customWidth="1"/>
    <col min="9230" max="9230" width="6.7109375" style="67" customWidth="1"/>
    <col min="9231" max="9232" width="8.28515625" style="67" customWidth="1"/>
    <col min="9233" max="9233" width="0" style="67" hidden="1" customWidth="1"/>
    <col min="9234" max="9472" width="9.140625" style="67"/>
    <col min="9473" max="9473" width="4" style="67" customWidth="1"/>
    <col min="9474" max="9474" width="27.28515625" style="67" customWidth="1"/>
    <col min="9475" max="9475" width="5.85546875" style="67" customWidth="1"/>
    <col min="9476" max="9476" width="7.5703125" style="67" customWidth="1"/>
    <col min="9477" max="9479" width="6.85546875" style="67" customWidth="1"/>
    <col min="9480" max="9480" width="9.7109375" style="67" customWidth="1"/>
    <col min="9481" max="9481" width="9.42578125" style="67" customWidth="1"/>
    <col min="9482" max="9482" width="9.85546875" style="67" customWidth="1"/>
    <col min="9483" max="9483" width="9.28515625" style="67" customWidth="1"/>
    <col min="9484" max="9484" width="7.28515625" style="67" customWidth="1"/>
    <col min="9485" max="9485" width="8.28515625" style="67" customWidth="1"/>
    <col min="9486" max="9486" width="6.7109375" style="67" customWidth="1"/>
    <col min="9487" max="9488" width="8.28515625" style="67" customWidth="1"/>
    <col min="9489" max="9489" width="0" style="67" hidden="1" customWidth="1"/>
    <col min="9490" max="9728" width="9.140625" style="67"/>
    <col min="9729" max="9729" width="4" style="67" customWidth="1"/>
    <col min="9730" max="9730" width="27.28515625" style="67" customWidth="1"/>
    <col min="9731" max="9731" width="5.85546875" style="67" customWidth="1"/>
    <col min="9732" max="9732" width="7.5703125" style="67" customWidth="1"/>
    <col min="9733" max="9735" width="6.85546875" style="67" customWidth="1"/>
    <col min="9736" max="9736" width="9.7109375" style="67" customWidth="1"/>
    <col min="9737" max="9737" width="9.42578125" style="67" customWidth="1"/>
    <col min="9738" max="9738" width="9.85546875" style="67" customWidth="1"/>
    <col min="9739" max="9739" width="9.28515625" style="67" customWidth="1"/>
    <col min="9740" max="9740" width="7.28515625" style="67" customWidth="1"/>
    <col min="9741" max="9741" width="8.28515625" style="67" customWidth="1"/>
    <col min="9742" max="9742" width="6.7109375" style="67" customWidth="1"/>
    <col min="9743" max="9744" width="8.28515625" style="67" customWidth="1"/>
    <col min="9745" max="9745" width="0" style="67" hidden="1" customWidth="1"/>
    <col min="9746" max="9984" width="9.140625" style="67"/>
    <col min="9985" max="9985" width="4" style="67" customWidth="1"/>
    <col min="9986" max="9986" width="27.28515625" style="67" customWidth="1"/>
    <col min="9987" max="9987" width="5.85546875" style="67" customWidth="1"/>
    <col min="9988" max="9988" width="7.5703125" style="67" customWidth="1"/>
    <col min="9989" max="9991" width="6.85546875" style="67" customWidth="1"/>
    <col min="9992" max="9992" width="9.7109375" style="67" customWidth="1"/>
    <col min="9993" max="9993" width="9.42578125" style="67" customWidth="1"/>
    <col min="9994" max="9994" width="9.85546875" style="67" customWidth="1"/>
    <col min="9995" max="9995" width="9.28515625" style="67" customWidth="1"/>
    <col min="9996" max="9996" width="7.28515625" style="67" customWidth="1"/>
    <col min="9997" max="9997" width="8.28515625" style="67" customWidth="1"/>
    <col min="9998" max="9998" width="6.7109375" style="67" customWidth="1"/>
    <col min="9999" max="10000" width="8.28515625" style="67" customWidth="1"/>
    <col min="10001" max="10001" width="0" style="67" hidden="1" customWidth="1"/>
    <col min="10002" max="10240" width="9.140625" style="67"/>
    <col min="10241" max="10241" width="4" style="67" customWidth="1"/>
    <col min="10242" max="10242" width="27.28515625" style="67" customWidth="1"/>
    <col min="10243" max="10243" width="5.85546875" style="67" customWidth="1"/>
    <col min="10244" max="10244" width="7.5703125" style="67" customWidth="1"/>
    <col min="10245" max="10247" width="6.85546875" style="67" customWidth="1"/>
    <col min="10248" max="10248" width="9.7109375" style="67" customWidth="1"/>
    <col min="10249" max="10249" width="9.42578125" style="67" customWidth="1"/>
    <col min="10250" max="10250" width="9.85546875" style="67" customWidth="1"/>
    <col min="10251" max="10251" width="9.28515625" style="67" customWidth="1"/>
    <col min="10252" max="10252" width="7.28515625" style="67" customWidth="1"/>
    <col min="10253" max="10253" width="8.28515625" style="67" customWidth="1"/>
    <col min="10254" max="10254" width="6.7109375" style="67" customWidth="1"/>
    <col min="10255" max="10256" width="8.28515625" style="67" customWidth="1"/>
    <col min="10257" max="10257" width="0" style="67" hidden="1" customWidth="1"/>
    <col min="10258" max="10496" width="9.140625" style="67"/>
    <col min="10497" max="10497" width="4" style="67" customWidth="1"/>
    <col min="10498" max="10498" width="27.28515625" style="67" customWidth="1"/>
    <col min="10499" max="10499" width="5.85546875" style="67" customWidth="1"/>
    <col min="10500" max="10500" width="7.5703125" style="67" customWidth="1"/>
    <col min="10501" max="10503" width="6.85546875" style="67" customWidth="1"/>
    <col min="10504" max="10504" width="9.7109375" style="67" customWidth="1"/>
    <col min="10505" max="10505" width="9.42578125" style="67" customWidth="1"/>
    <col min="10506" max="10506" width="9.85546875" style="67" customWidth="1"/>
    <col min="10507" max="10507" width="9.28515625" style="67" customWidth="1"/>
    <col min="10508" max="10508" width="7.28515625" style="67" customWidth="1"/>
    <col min="10509" max="10509" width="8.28515625" style="67" customWidth="1"/>
    <col min="10510" max="10510" width="6.7109375" style="67" customWidth="1"/>
    <col min="10511" max="10512" width="8.28515625" style="67" customWidth="1"/>
    <col min="10513" max="10513" width="0" style="67" hidden="1" customWidth="1"/>
    <col min="10514" max="10752" width="9.140625" style="67"/>
    <col min="10753" max="10753" width="4" style="67" customWidth="1"/>
    <col min="10754" max="10754" width="27.28515625" style="67" customWidth="1"/>
    <col min="10755" max="10755" width="5.85546875" style="67" customWidth="1"/>
    <col min="10756" max="10756" width="7.5703125" style="67" customWidth="1"/>
    <col min="10757" max="10759" width="6.85546875" style="67" customWidth="1"/>
    <col min="10760" max="10760" width="9.7109375" style="67" customWidth="1"/>
    <col min="10761" max="10761" width="9.42578125" style="67" customWidth="1"/>
    <col min="10762" max="10762" width="9.85546875" style="67" customWidth="1"/>
    <col min="10763" max="10763" width="9.28515625" style="67" customWidth="1"/>
    <col min="10764" max="10764" width="7.28515625" style="67" customWidth="1"/>
    <col min="10765" max="10765" width="8.28515625" style="67" customWidth="1"/>
    <col min="10766" max="10766" width="6.7109375" style="67" customWidth="1"/>
    <col min="10767" max="10768" width="8.28515625" style="67" customWidth="1"/>
    <col min="10769" max="10769" width="0" style="67" hidden="1" customWidth="1"/>
    <col min="10770" max="11008" width="9.140625" style="67"/>
    <col min="11009" max="11009" width="4" style="67" customWidth="1"/>
    <col min="11010" max="11010" width="27.28515625" style="67" customWidth="1"/>
    <col min="11011" max="11011" width="5.85546875" style="67" customWidth="1"/>
    <col min="11012" max="11012" width="7.5703125" style="67" customWidth="1"/>
    <col min="11013" max="11015" width="6.85546875" style="67" customWidth="1"/>
    <col min="11016" max="11016" width="9.7109375" style="67" customWidth="1"/>
    <col min="11017" max="11017" width="9.42578125" style="67" customWidth="1"/>
    <col min="11018" max="11018" width="9.85546875" style="67" customWidth="1"/>
    <col min="11019" max="11019" width="9.28515625" style="67" customWidth="1"/>
    <col min="11020" max="11020" width="7.28515625" style="67" customWidth="1"/>
    <col min="11021" max="11021" width="8.28515625" style="67" customWidth="1"/>
    <col min="11022" max="11022" width="6.7109375" style="67" customWidth="1"/>
    <col min="11023" max="11024" width="8.28515625" style="67" customWidth="1"/>
    <col min="11025" max="11025" width="0" style="67" hidden="1" customWidth="1"/>
    <col min="11026" max="11264" width="9.140625" style="67"/>
    <col min="11265" max="11265" width="4" style="67" customWidth="1"/>
    <col min="11266" max="11266" width="27.28515625" style="67" customWidth="1"/>
    <col min="11267" max="11267" width="5.85546875" style="67" customWidth="1"/>
    <col min="11268" max="11268" width="7.5703125" style="67" customWidth="1"/>
    <col min="11269" max="11271" width="6.85546875" style="67" customWidth="1"/>
    <col min="11272" max="11272" width="9.7109375" style="67" customWidth="1"/>
    <col min="11273" max="11273" width="9.42578125" style="67" customWidth="1"/>
    <col min="11274" max="11274" width="9.85546875" style="67" customWidth="1"/>
    <col min="11275" max="11275" width="9.28515625" style="67" customWidth="1"/>
    <col min="11276" max="11276" width="7.28515625" style="67" customWidth="1"/>
    <col min="11277" max="11277" width="8.28515625" style="67" customWidth="1"/>
    <col min="11278" max="11278" width="6.7109375" style="67" customWidth="1"/>
    <col min="11279" max="11280" width="8.28515625" style="67" customWidth="1"/>
    <col min="11281" max="11281" width="0" style="67" hidden="1" customWidth="1"/>
    <col min="11282" max="11520" width="9.140625" style="67"/>
    <col min="11521" max="11521" width="4" style="67" customWidth="1"/>
    <col min="11522" max="11522" width="27.28515625" style="67" customWidth="1"/>
    <col min="11523" max="11523" width="5.85546875" style="67" customWidth="1"/>
    <col min="11524" max="11524" width="7.5703125" style="67" customWidth="1"/>
    <col min="11525" max="11527" width="6.85546875" style="67" customWidth="1"/>
    <col min="11528" max="11528" width="9.7109375" style="67" customWidth="1"/>
    <col min="11529" max="11529" width="9.42578125" style="67" customWidth="1"/>
    <col min="11530" max="11530" width="9.85546875" style="67" customWidth="1"/>
    <col min="11531" max="11531" width="9.28515625" style="67" customWidth="1"/>
    <col min="11532" max="11532" width="7.28515625" style="67" customWidth="1"/>
    <col min="11533" max="11533" width="8.28515625" style="67" customWidth="1"/>
    <col min="11534" max="11534" width="6.7109375" style="67" customWidth="1"/>
    <col min="11535" max="11536" width="8.28515625" style="67" customWidth="1"/>
    <col min="11537" max="11537" width="0" style="67" hidden="1" customWidth="1"/>
    <col min="11538" max="11776" width="9.140625" style="67"/>
    <col min="11777" max="11777" width="4" style="67" customWidth="1"/>
    <col min="11778" max="11778" width="27.28515625" style="67" customWidth="1"/>
    <col min="11779" max="11779" width="5.85546875" style="67" customWidth="1"/>
    <col min="11780" max="11780" width="7.5703125" style="67" customWidth="1"/>
    <col min="11781" max="11783" width="6.85546875" style="67" customWidth="1"/>
    <col min="11784" max="11784" width="9.7109375" style="67" customWidth="1"/>
    <col min="11785" max="11785" width="9.42578125" style="67" customWidth="1"/>
    <col min="11786" max="11786" width="9.85546875" style="67" customWidth="1"/>
    <col min="11787" max="11787" width="9.28515625" style="67" customWidth="1"/>
    <col min="11788" max="11788" width="7.28515625" style="67" customWidth="1"/>
    <col min="11789" max="11789" width="8.28515625" style="67" customWidth="1"/>
    <col min="11790" max="11790" width="6.7109375" style="67" customWidth="1"/>
    <col min="11791" max="11792" width="8.28515625" style="67" customWidth="1"/>
    <col min="11793" max="11793" width="0" style="67" hidden="1" customWidth="1"/>
    <col min="11794" max="12032" width="9.140625" style="67"/>
    <col min="12033" max="12033" width="4" style="67" customWidth="1"/>
    <col min="12034" max="12034" width="27.28515625" style="67" customWidth="1"/>
    <col min="12035" max="12035" width="5.85546875" style="67" customWidth="1"/>
    <col min="12036" max="12036" width="7.5703125" style="67" customWidth="1"/>
    <col min="12037" max="12039" width="6.85546875" style="67" customWidth="1"/>
    <col min="12040" max="12040" width="9.7109375" style="67" customWidth="1"/>
    <col min="12041" max="12041" width="9.42578125" style="67" customWidth="1"/>
    <col min="12042" max="12042" width="9.85546875" style="67" customWidth="1"/>
    <col min="12043" max="12043" width="9.28515625" style="67" customWidth="1"/>
    <col min="12044" max="12044" width="7.28515625" style="67" customWidth="1"/>
    <col min="12045" max="12045" width="8.28515625" style="67" customWidth="1"/>
    <col min="12046" max="12046" width="6.7109375" style="67" customWidth="1"/>
    <col min="12047" max="12048" width="8.28515625" style="67" customWidth="1"/>
    <col min="12049" max="12049" width="0" style="67" hidden="1" customWidth="1"/>
    <col min="12050" max="12288" width="9.140625" style="67"/>
    <col min="12289" max="12289" width="4" style="67" customWidth="1"/>
    <col min="12290" max="12290" width="27.28515625" style="67" customWidth="1"/>
    <col min="12291" max="12291" width="5.85546875" style="67" customWidth="1"/>
    <col min="12292" max="12292" width="7.5703125" style="67" customWidth="1"/>
    <col min="12293" max="12295" width="6.85546875" style="67" customWidth="1"/>
    <col min="12296" max="12296" width="9.7109375" style="67" customWidth="1"/>
    <col min="12297" max="12297" width="9.42578125" style="67" customWidth="1"/>
    <col min="12298" max="12298" width="9.85546875" style="67" customWidth="1"/>
    <col min="12299" max="12299" width="9.28515625" style="67" customWidth="1"/>
    <col min="12300" max="12300" width="7.28515625" style="67" customWidth="1"/>
    <col min="12301" max="12301" width="8.28515625" style="67" customWidth="1"/>
    <col min="12302" max="12302" width="6.7109375" style="67" customWidth="1"/>
    <col min="12303" max="12304" width="8.28515625" style="67" customWidth="1"/>
    <col min="12305" max="12305" width="0" style="67" hidden="1" customWidth="1"/>
    <col min="12306" max="12544" width="9.140625" style="67"/>
    <col min="12545" max="12545" width="4" style="67" customWidth="1"/>
    <col min="12546" max="12546" width="27.28515625" style="67" customWidth="1"/>
    <col min="12547" max="12547" width="5.85546875" style="67" customWidth="1"/>
    <col min="12548" max="12548" width="7.5703125" style="67" customWidth="1"/>
    <col min="12549" max="12551" width="6.85546875" style="67" customWidth="1"/>
    <col min="12552" max="12552" width="9.7109375" style="67" customWidth="1"/>
    <col min="12553" max="12553" width="9.42578125" style="67" customWidth="1"/>
    <col min="12554" max="12554" width="9.85546875" style="67" customWidth="1"/>
    <col min="12555" max="12555" width="9.28515625" style="67" customWidth="1"/>
    <col min="12556" max="12556" width="7.28515625" style="67" customWidth="1"/>
    <col min="12557" max="12557" width="8.28515625" style="67" customWidth="1"/>
    <col min="12558" max="12558" width="6.7109375" style="67" customWidth="1"/>
    <col min="12559" max="12560" width="8.28515625" style="67" customWidth="1"/>
    <col min="12561" max="12561" width="0" style="67" hidden="1" customWidth="1"/>
    <col min="12562" max="12800" width="9.140625" style="67"/>
    <col min="12801" max="12801" width="4" style="67" customWidth="1"/>
    <col min="12802" max="12802" width="27.28515625" style="67" customWidth="1"/>
    <col min="12803" max="12803" width="5.85546875" style="67" customWidth="1"/>
    <col min="12804" max="12804" width="7.5703125" style="67" customWidth="1"/>
    <col min="12805" max="12807" width="6.85546875" style="67" customWidth="1"/>
    <col min="12808" max="12808" width="9.7109375" style="67" customWidth="1"/>
    <col min="12809" max="12809" width="9.42578125" style="67" customWidth="1"/>
    <col min="12810" max="12810" width="9.85546875" style="67" customWidth="1"/>
    <col min="12811" max="12811" width="9.28515625" style="67" customWidth="1"/>
    <col min="12812" max="12812" width="7.28515625" style="67" customWidth="1"/>
    <col min="12813" max="12813" width="8.28515625" style="67" customWidth="1"/>
    <col min="12814" max="12814" width="6.7109375" style="67" customWidth="1"/>
    <col min="12815" max="12816" width="8.28515625" style="67" customWidth="1"/>
    <col min="12817" max="12817" width="0" style="67" hidden="1" customWidth="1"/>
    <col min="12818" max="13056" width="9.140625" style="67"/>
    <col min="13057" max="13057" width="4" style="67" customWidth="1"/>
    <col min="13058" max="13058" width="27.28515625" style="67" customWidth="1"/>
    <col min="13059" max="13059" width="5.85546875" style="67" customWidth="1"/>
    <col min="13060" max="13060" width="7.5703125" style="67" customWidth="1"/>
    <col min="13061" max="13063" width="6.85546875" style="67" customWidth="1"/>
    <col min="13064" max="13064" width="9.7109375" style="67" customWidth="1"/>
    <col min="13065" max="13065" width="9.42578125" style="67" customWidth="1"/>
    <col min="13066" max="13066" width="9.85546875" style="67" customWidth="1"/>
    <col min="13067" max="13067" width="9.28515625" style="67" customWidth="1"/>
    <col min="13068" max="13068" width="7.28515625" style="67" customWidth="1"/>
    <col min="13069" max="13069" width="8.28515625" style="67" customWidth="1"/>
    <col min="13070" max="13070" width="6.7109375" style="67" customWidth="1"/>
    <col min="13071" max="13072" width="8.28515625" style="67" customWidth="1"/>
    <col min="13073" max="13073" width="0" style="67" hidden="1" customWidth="1"/>
    <col min="13074" max="13312" width="9.140625" style="67"/>
    <col min="13313" max="13313" width="4" style="67" customWidth="1"/>
    <col min="13314" max="13314" width="27.28515625" style="67" customWidth="1"/>
    <col min="13315" max="13315" width="5.85546875" style="67" customWidth="1"/>
    <col min="13316" max="13316" width="7.5703125" style="67" customWidth="1"/>
    <col min="13317" max="13319" width="6.85546875" style="67" customWidth="1"/>
    <col min="13320" max="13320" width="9.7109375" style="67" customWidth="1"/>
    <col min="13321" max="13321" width="9.42578125" style="67" customWidth="1"/>
    <col min="13322" max="13322" width="9.85546875" style="67" customWidth="1"/>
    <col min="13323" max="13323" width="9.28515625" style="67" customWidth="1"/>
    <col min="13324" max="13324" width="7.28515625" style="67" customWidth="1"/>
    <col min="13325" max="13325" width="8.28515625" style="67" customWidth="1"/>
    <col min="13326" max="13326" width="6.7109375" style="67" customWidth="1"/>
    <col min="13327" max="13328" width="8.28515625" style="67" customWidth="1"/>
    <col min="13329" max="13329" width="0" style="67" hidden="1" customWidth="1"/>
    <col min="13330" max="13568" width="9.140625" style="67"/>
    <col min="13569" max="13569" width="4" style="67" customWidth="1"/>
    <col min="13570" max="13570" width="27.28515625" style="67" customWidth="1"/>
    <col min="13571" max="13571" width="5.85546875" style="67" customWidth="1"/>
    <col min="13572" max="13572" width="7.5703125" style="67" customWidth="1"/>
    <col min="13573" max="13575" width="6.85546875" style="67" customWidth="1"/>
    <col min="13576" max="13576" width="9.7109375" style="67" customWidth="1"/>
    <col min="13577" max="13577" width="9.42578125" style="67" customWidth="1"/>
    <col min="13578" max="13578" width="9.85546875" style="67" customWidth="1"/>
    <col min="13579" max="13579" width="9.28515625" style="67" customWidth="1"/>
    <col min="13580" max="13580" width="7.28515625" style="67" customWidth="1"/>
    <col min="13581" max="13581" width="8.28515625" style="67" customWidth="1"/>
    <col min="13582" max="13582" width="6.7109375" style="67" customWidth="1"/>
    <col min="13583" max="13584" width="8.28515625" style="67" customWidth="1"/>
    <col min="13585" max="13585" width="0" style="67" hidden="1" customWidth="1"/>
    <col min="13586" max="13824" width="9.140625" style="67"/>
    <col min="13825" max="13825" width="4" style="67" customWidth="1"/>
    <col min="13826" max="13826" width="27.28515625" style="67" customWidth="1"/>
    <col min="13827" max="13827" width="5.85546875" style="67" customWidth="1"/>
    <col min="13828" max="13828" width="7.5703125" style="67" customWidth="1"/>
    <col min="13829" max="13831" width="6.85546875" style="67" customWidth="1"/>
    <col min="13832" max="13832" width="9.7109375" style="67" customWidth="1"/>
    <col min="13833" max="13833" width="9.42578125" style="67" customWidth="1"/>
    <col min="13834" max="13834" width="9.85546875" style="67" customWidth="1"/>
    <col min="13835" max="13835" width="9.28515625" style="67" customWidth="1"/>
    <col min="13836" max="13836" width="7.28515625" style="67" customWidth="1"/>
    <col min="13837" max="13837" width="8.28515625" style="67" customWidth="1"/>
    <col min="13838" max="13838" width="6.7109375" style="67" customWidth="1"/>
    <col min="13839" max="13840" width="8.28515625" style="67" customWidth="1"/>
    <col min="13841" max="13841" width="0" style="67" hidden="1" customWidth="1"/>
    <col min="13842" max="14080" width="9.140625" style="67"/>
    <col min="14081" max="14081" width="4" style="67" customWidth="1"/>
    <col min="14082" max="14082" width="27.28515625" style="67" customWidth="1"/>
    <col min="14083" max="14083" width="5.85546875" style="67" customWidth="1"/>
    <col min="14084" max="14084" width="7.5703125" style="67" customWidth="1"/>
    <col min="14085" max="14087" width="6.85546875" style="67" customWidth="1"/>
    <col min="14088" max="14088" width="9.7109375" style="67" customWidth="1"/>
    <col min="14089" max="14089" width="9.42578125" style="67" customWidth="1"/>
    <col min="14090" max="14090" width="9.85546875" style="67" customWidth="1"/>
    <col min="14091" max="14091" width="9.28515625" style="67" customWidth="1"/>
    <col min="14092" max="14092" width="7.28515625" style="67" customWidth="1"/>
    <col min="14093" max="14093" width="8.28515625" style="67" customWidth="1"/>
    <col min="14094" max="14094" width="6.7109375" style="67" customWidth="1"/>
    <col min="14095" max="14096" width="8.28515625" style="67" customWidth="1"/>
    <col min="14097" max="14097" width="0" style="67" hidden="1" customWidth="1"/>
    <col min="14098" max="14336" width="9.140625" style="67"/>
    <col min="14337" max="14337" width="4" style="67" customWidth="1"/>
    <col min="14338" max="14338" width="27.28515625" style="67" customWidth="1"/>
    <col min="14339" max="14339" width="5.85546875" style="67" customWidth="1"/>
    <col min="14340" max="14340" width="7.5703125" style="67" customWidth="1"/>
    <col min="14341" max="14343" width="6.85546875" style="67" customWidth="1"/>
    <col min="14344" max="14344" width="9.7109375" style="67" customWidth="1"/>
    <col min="14345" max="14345" width="9.42578125" style="67" customWidth="1"/>
    <col min="14346" max="14346" width="9.85546875" style="67" customWidth="1"/>
    <col min="14347" max="14347" width="9.28515625" style="67" customWidth="1"/>
    <col min="14348" max="14348" width="7.28515625" style="67" customWidth="1"/>
    <col min="14349" max="14349" width="8.28515625" style="67" customWidth="1"/>
    <col min="14350" max="14350" width="6.7109375" style="67" customWidth="1"/>
    <col min="14351" max="14352" width="8.28515625" style="67" customWidth="1"/>
    <col min="14353" max="14353" width="0" style="67" hidden="1" customWidth="1"/>
    <col min="14354" max="14592" width="9.140625" style="67"/>
    <col min="14593" max="14593" width="4" style="67" customWidth="1"/>
    <col min="14594" max="14594" width="27.28515625" style="67" customWidth="1"/>
    <col min="14595" max="14595" width="5.85546875" style="67" customWidth="1"/>
    <col min="14596" max="14596" width="7.5703125" style="67" customWidth="1"/>
    <col min="14597" max="14599" width="6.85546875" style="67" customWidth="1"/>
    <col min="14600" max="14600" width="9.7109375" style="67" customWidth="1"/>
    <col min="14601" max="14601" width="9.42578125" style="67" customWidth="1"/>
    <col min="14602" max="14602" width="9.85546875" style="67" customWidth="1"/>
    <col min="14603" max="14603" width="9.28515625" style="67" customWidth="1"/>
    <col min="14604" max="14604" width="7.28515625" style="67" customWidth="1"/>
    <col min="14605" max="14605" width="8.28515625" style="67" customWidth="1"/>
    <col min="14606" max="14606" width="6.7109375" style="67" customWidth="1"/>
    <col min="14607" max="14608" width="8.28515625" style="67" customWidth="1"/>
    <col min="14609" max="14609" width="0" style="67" hidden="1" customWidth="1"/>
    <col min="14610" max="14848" width="9.140625" style="67"/>
    <col min="14849" max="14849" width="4" style="67" customWidth="1"/>
    <col min="14850" max="14850" width="27.28515625" style="67" customWidth="1"/>
    <col min="14851" max="14851" width="5.85546875" style="67" customWidth="1"/>
    <col min="14852" max="14852" width="7.5703125" style="67" customWidth="1"/>
    <col min="14853" max="14855" width="6.85546875" style="67" customWidth="1"/>
    <col min="14856" max="14856" width="9.7109375" style="67" customWidth="1"/>
    <col min="14857" max="14857" width="9.42578125" style="67" customWidth="1"/>
    <col min="14858" max="14858" width="9.85546875" style="67" customWidth="1"/>
    <col min="14859" max="14859" width="9.28515625" style="67" customWidth="1"/>
    <col min="14860" max="14860" width="7.28515625" style="67" customWidth="1"/>
    <col min="14861" max="14861" width="8.28515625" style="67" customWidth="1"/>
    <col min="14862" max="14862" width="6.7109375" style="67" customWidth="1"/>
    <col min="14863" max="14864" width="8.28515625" style="67" customWidth="1"/>
    <col min="14865" max="14865" width="0" style="67" hidden="1" customWidth="1"/>
    <col min="14866" max="15104" width="9.140625" style="67"/>
    <col min="15105" max="15105" width="4" style="67" customWidth="1"/>
    <col min="15106" max="15106" width="27.28515625" style="67" customWidth="1"/>
    <col min="15107" max="15107" width="5.85546875" style="67" customWidth="1"/>
    <col min="15108" max="15108" width="7.5703125" style="67" customWidth="1"/>
    <col min="15109" max="15111" width="6.85546875" style="67" customWidth="1"/>
    <col min="15112" max="15112" width="9.7109375" style="67" customWidth="1"/>
    <col min="15113" max="15113" width="9.42578125" style="67" customWidth="1"/>
    <col min="15114" max="15114" width="9.85546875" style="67" customWidth="1"/>
    <col min="15115" max="15115" width="9.28515625" style="67" customWidth="1"/>
    <col min="15116" max="15116" width="7.28515625" style="67" customWidth="1"/>
    <col min="15117" max="15117" width="8.28515625" style="67" customWidth="1"/>
    <col min="15118" max="15118" width="6.7109375" style="67" customWidth="1"/>
    <col min="15119" max="15120" width="8.28515625" style="67" customWidth="1"/>
    <col min="15121" max="15121" width="0" style="67" hidden="1" customWidth="1"/>
    <col min="15122" max="15360" width="9.140625" style="67"/>
    <col min="15361" max="15361" width="4" style="67" customWidth="1"/>
    <col min="15362" max="15362" width="27.28515625" style="67" customWidth="1"/>
    <col min="15363" max="15363" width="5.85546875" style="67" customWidth="1"/>
    <col min="15364" max="15364" width="7.5703125" style="67" customWidth="1"/>
    <col min="15365" max="15367" width="6.85546875" style="67" customWidth="1"/>
    <col min="15368" max="15368" width="9.7109375" style="67" customWidth="1"/>
    <col min="15369" max="15369" width="9.42578125" style="67" customWidth="1"/>
    <col min="15370" max="15370" width="9.85546875" style="67" customWidth="1"/>
    <col min="15371" max="15371" width="9.28515625" style="67" customWidth="1"/>
    <col min="15372" max="15372" width="7.28515625" style="67" customWidth="1"/>
    <col min="15373" max="15373" width="8.28515625" style="67" customWidth="1"/>
    <col min="15374" max="15374" width="6.7109375" style="67" customWidth="1"/>
    <col min="15375" max="15376" width="8.28515625" style="67" customWidth="1"/>
    <col min="15377" max="15377" width="0" style="67" hidden="1" customWidth="1"/>
    <col min="15378" max="15616" width="9.140625" style="67"/>
    <col min="15617" max="15617" width="4" style="67" customWidth="1"/>
    <col min="15618" max="15618" width="27.28515625" style="67" customWidth="1"/>
    <col min="15619" max="15619" width="5.85546875" style="67" customWidth="1"/>
    <col min="15620" max="15620" width="7.5703125" style="67" customWidth="1"/>
    <col min="15621" max="15623" width="6.85546875" style="67" customWidth="1"/>
    <col min="15624" max="15624" width="9.7109375" style="67" customWidth="1"/>
    <col min="15625" max="15625" width="9.42578125" style="67" customWidth="1"/>
    <col min="15626" max="15626" width="9.85546875" style="67" customWidth="1"/>
    <col min="15627" max="15627" width="9.28515625" style="67" customWidth="1"/>
    <col min="15628" max="15628" width="7.28515625" style="67" customWidth="1"/>
    <col min="15629" max="15629" width="8.28515625" style="67" customWidth="1"/>
    <col min="15630" max="15630" width="6.7109375" style="67" customWidth="1"/>
    <col min="15631" max="15632" width="8.28515625" style="67" customWidth="1"/>
    <col min="15633" max="15633" width="0" style="67" hidden="1" customWidth="1"/>
    <col min="15634" max="15872" width="9.140625" style="67"/>
    <col min="15873" max="15873" width="4" style="67" customWidth="1"/>
    <col min="15874" max="15874" width="27.28515625" style="67" customWidth="1"/>
    <col min="15875" max="15875" width="5.85546875" style="67" customWidth="1"/>
    <col min="15876" max="15876" width="7.5703125" style="67" customWidth="1"/>
    <col min="15877" max="15879" width="6.85546875" style="67" customWidth="1"/>
    <col min="15880" max="15880" width="9.7109375" style="67" customWidth="1"/>
    <col min="15881" max="15881" width="9.42578125" style="67" customWidth="1"/>
    <col min="15882" max="15882" width="9.85546875" style="67" customWidth="1"/>
    <col min="15883" max="15883" width="9.28515625" style="67" customWidth="1"/>
    <col min="15884" max="15884" width="7.28515625" style="67" customWidth="1"/>
    <col min="15885" max="15885" width="8.28515625" style="67" customWidth="1"/>
    <col min="15886" max="15886" width="6.7109375" style="67" customWidth="1"/>
    <col min="15887" max="15888" width="8.28515625" style="67" customWidth="1"/>
    <col min="15889" max="15889" width="0" style="67" hidden="1" customWidth="1"/>
    <col min="15890" max="16128" width="9.140625" style="67"/>
    <col min="16129" max="16129" width="4" style="67" customWidth="1"/>
    <col min="16130" max="16130" width="27.28515625" style="67" customWidth="1"/>
    <col min="16131" max="16131" width="5.85546875" style="67" customWidth="1"/>
    <col min="16132" max="16132" width="7.5703125" style="67" customWidth="1"/>
    <col min="16133" max="16135" width="6.85546875" style="67" customWidth="1"/>
    <col min="16136" max="16136" width="9.7109375" style="67" customWidth="1"/>
    <col min="16137" max="16137" width="9.42578125" style="67" customWidth="1"/>
    <col min="16138" max="16138" width="9.85546875" style="67" customWidth="1"/>
    <col min="16139" max="16139" width="9.28515625" style="67" customWidth="1"/>
    <col min="16140" max="16140" width="7.28515625" style="67" customWidth="1"/>
    <col min="16141" max="16141" width="8.28515625" style="67" customWidth="1"/>
    <col min="16142" max="16142" width="6.7109375" style="67" customWidth="1"/>
    <col min="16143" max="16144" width="8.28515625" style="67" customWidth="1"/>
    <col min="16145" max="16145" width="0" style="67" hidden="1" customWidth="1"/>
    <col min="16146" max="16384" width="9.140625" style="67"/>
  </cols>
  <sheetData>
    <row r="1" spans="1:22" ht="22.5" customHeight="1" x14ac:dyDescent="0.25">
      <c r="A1" s="159" t="s">
        <v>37</v>
      </c>
      <c r="B1" s="159"/>
      <c r="C1" s="159"/>
      <c r="D1" s="159"/>
      <c r="E1" s="159"/>
      <c r="F1" s="159"/>
      <c r="G1" s="159"/>
      <c r="H1" s="159"/>
      <c r="I1" s="159"/>
      <c r="J1" s="159"/>
      <c r="K1" s="159"/>
      <c r="L1" s="159"/>
      <c r="M1" s="159"/>
      <c r="N1" s="159"/>
      <c r="O1" s="159"/>
      <c r="P1" s="159"/>
    </row>
    <row r="2" spans="1:22" ht="29.25" customHeight="1" x14ac:dyDescent="0.25">
      <c r="A2" s="161" t="s">
        <v>165</v>
      </c>
      <c r="B2" s="161"/>
      <c r="C2" s="161"/>
      <c r="D2" s="161"/>
      <c r="E2" s="161"/>
      <c r="F2" s="161"/>
      <c r="G2" s="161"/>
      <c r="H2" s="161"/>
      <c r="I2" s="161"/>
      <c r="J2" s="161"/>
      <c r="K2" s="161"/>
      <c r="L2" s="161"/>
      <c r="M2" s="161"/>
      <c r="N2" s="161"/>
      <c r="O2" s="161"/>
      <c r="P2" s="161"/>
      <c r="Q2" s="161"/>
    </row>
    <row r="3" spans="1:22" ht="15.75" customHeight="1" x14ac:dyDescent="0.25">
      <c r="A3" s="162" t="s">
        <v>197</v>
      </c>
      <c r="B3" s="162"/>
      <c r="C3" s="162"/>
      <c r="D3" s="162"/>
      <c r="E3" s="162"/>
      <c r="F3" s="162"/>
      <c r="G3" s="162"/>
      <c r="H3" s="162"/>
      <c r="I3" s="162"/>
      <c r="J3" s="162"/>
      <c r="K3" s="162"/>
      <c r="L3" s="162"/>
      <c r="M3" s="162"/>
      <c r="N3" s="162"/>
      <c r="O3" s="162"/>
      <c r="P3" s="162"/>
      <c r="Q3" s="162"/>
    </row>
    <row r="4" spans="1:22" ht="7.5" customHeight="1" x14ac:dyDescent="0.25"/>
    <row r="5" spans="1:22" s="70" customFormat="1" ht="20.25" customHeight="1" x14ac:dyDescent="0.25">
      <c r="A5" s="163" t="s">
        <v>1</v>
      </c>
      <c r="B5" s="163" t="s">
        <v>42</v>
      </c>
      <c r="C5" s="164" t="s">
        <v>43</v>
      </c>
      <c r="D5" s="164" t="s">
        <v>44</v>
      </c>
      <c r="E5" s="163" t="s">
        <v>45</v>
      </c>
      <c r="F5" s="166" t="s">
        <v>4</v>
      </c>
      <c r="G5" s="167"/>
      <c r="H5" s="166" t="s">
        <v>228</v>
      </c>
      <c r="I5" s="167"/>
      <c r="J5" s="167"/>
      <c r="K5" s="167"/>
      <c r="L5" s="167"/>
      <c r="M5" s="167"/>
      <c r="N5" s="167"/>
      <c r="O5" s="167"/>
      <c r="P5" s="168"/>
      <c r="Q5" s="69" t="s">
        <v>166</v>
      </c>
      <c r="S5" s="106" t="s">
        <v>211</v>
      </c>
      <c r="T5" s="103"/>
      <c r="U5" s="103"/>
      <c r="V5" s="104"/>
    </row>
    <row r="6" spans="1:22" s="70" customFormat="1" ht="79.5" customHeight="1" x14ac:dyDescent="0.25">
      <c r="A6" s="163"/>
      <c r="B6" s="163"/>
      <c r="C6" s="165"/>
      <c r="D6" s="165"/>
      <c r="E6" s="163"/>
      <c r="F6" s="69" t="s">
        <v>55</v>
      </c>
      <c r="G6" s="69" t="s">
        <v>56</v>
      </c>
      <c r="H6" s="117" t="s">
        <v>46</v>
      </c>
      <c r="I6" s="117" t="s">
        <v>47</v>
      </c>
      <c r="J6" s="117" t="s">
        <v>48</v>
      </c>
      <c r="K6" s="117" t="s">
        <v>49</v>
      </c>
      <c r="L6" s="117" t="s">
        <v>50</v>
      </c>
      <c r="M6" s="117" t="s">
        <v>51</v>
      </c>
      <c r="N6" s="117" t="s">
        <v>52</v>
      </c>
      <c r="O6" s="117" t="s">
        <v>229</v>
      </c>
      <c r="P6" s="117" t="s">
        <v>230</v>
      </c>
      <c r="Q6" s="69" t="s">
        <v>57</v>
      </c>
      <c r="S6" s="113" t="s">
        <v>212</v>
      </c>
      <c r="T6" s="113"/>
      <c r="U6" s="113"/>
      <c r="V6" s="102">
        <f>6*100000</f>
        <v>600000</v>
      </c>
    </row>
    <row r="7" spans="1:22" s="122" customFormat="1" ht="12" customHeight="1" x14ac:dyDescent="0.25">
      <c r="A7" s="119" t="s">
        <v>167</v>
      </c>
      <c r="B7" s="119" t="s">
        <v>168</v>
      </c>
      <c r="C7" s="120" t="s">
        <v>169</v>
      </c>
      <c r="D7" s="120" t="s">
        <v>170</v>
      </c>
      <c r="E7" s="120" t="s">
        <v>171</v>
      </c>
      <c r="F7" s="120" t="s">
        <v>172</v>
      </c>
      <c r="G7" s="120" t="s">
        <v>173</v>
      </c>
      <c r="H7" s="121" t="s">
        <v>174</v>
      </c>
      <c r="I7" s="121" t="s">
        <v>175</v>
      </c>
      <c r="J7" s="121" t="s">
        <v>176</v>
      </c>
      <c r="K7" s="121" t="s">
        <v>177</v>
      </c>
      <c r="L7" s="121" t="s">
        <v>178</v>
      </c>
      <c r="M7" s="121" t="s">
        <v>179</v>
      </c>
      <c r="N7" s="121" t="s">
        <v>180</v>
      </c>
      <c r="O7" s="121" t="s">
        <v>181</v>
      </c>
      <c r="P7" s="121" t="s">
        <v>182</v>
      </c>
      <c r="Q7" s="119"/>
      <c r="S7" s="123" t="s">
        <v>213</v>
      </c>
      <c r="T7" s="124"/>
      <c r="U7" s="125"/>
      <c r="V7" s="126">
        <f>2*200000</f>
        <v>400000</v>
      </c>
    </row>
    <row r="8" spans="1:22" s="73" customFormat="1" ht="32.25" customHeight="1" x14ac:dyDescent="0.25">
      <c r="A8" s="71" t="s">
        <v>63</v>
      </c>
      <c r="B8" s="72" t="s">
        <v>10</v>
      </c>
      <c r="C8" s="71"/>
      <c r="D8" s="71"/>
      <c r="E8" s="71"/>
      <c r="F8" s="71"/>
      <c r="G8" s="71"/>
      <c r="H8" s="71"/>
      <c r="I8" s="71"/>
      <c r="J8" s="71"/>
      <c r="K8" s="71"/>
      <c r="L8" s="71"/>
      <c r="M8" s="71"/>
      <c r="N8" s="71"/>
      <c r="O8" s="71"/>
      <c r="P8" s="71"/>
      <c r="Q8" s="72"/>
      <c r="S8" s="152" t="s">
        <v>214</v>
      </c>
      <c r="T8" s="153"/>
      <c r="U8" s="154"/>
      <c r="V8" s="102">
        <v>1000000</v>
      </c>
    </row>
    <row r="9" spans="1:22" s="73" customFormat="1" ht="32.25" customHeight="1" x14ac:dyDescent="0.25">
      <c r="A9" s="74">
        <v>1</v>
      </c>
      <c r="B9" s="62" t="s">
        <v>64</v>
      </c>
      <c r="C9" s="85">
        <v>35</v>
      </c>
      <c r="D9" s="85">
        <v>3</v>
      </c>
      <c r="E9" s="85">
        <v>420</v>
      </c>
      <c r="F9" s="85">
        <v>125</v>
      </c>
      <c r="G9" s="85">
        <f t="shared" ref="G9:G74" si="0">E9-F9</f>
        <v>295</v>
      </c>
      <c r="H9" s="86">
        <v>3080</v>
      </c>
      <c r="I9" s="86">
        <f>45*C9</f>
        <v>1575</v>
      </c>
      <c r="J9" s="86">
        <f>E9*128</f>
        <v>53760</v>
      </c>
      <c r="K9" s="86">
        <f>G9*150</f>
        <v>44250</v>
      </c>
      <c r="L9" s="86">
        <f>D9*5000</f>
        <v>15000</v>
      </c>
      <c r="M9" s="86">
        <f>D9*1000</f>
        <v>3000</v>
      </c>
      <c r="N9" s="86">
        <f>(H9+I9+J9+K9+L9+M9)*5%</f>
        <v>6033.25</v>
      </c>
      <c r="O9" s="87">
        <f t="shared" ref="O9:O45" si="1">SUM(H9:N9)</f>
        <v>126698.25</v>
      </c>
      <c r="P9" s="87">
        <f t="shared" ref="P9:P29" si="2">O9/35</f>
        <v>3619.95</v>
      </c>
      <c r="Q9" s="76" t="s">
        <v>183</v>
      </c>
      <c r="S9" s="152" t="s">
        <v>215</v>
      </c>
      <c r="T9" s="153"/>
      <c r="U9" s="154"/>
      <c r="V9" s="102">
        <v>1000000</v>
      </c>
    </row>
    <row r="10" spans="1:22" s="73" customFormat="1" ht="32.25" customHeight="1" x14ac:dyDescent="0.25">
      <c r="A10" s="74">
        <v>2</v>
      </c>
      <c r="B10" s="62" t="s">
        <v>65</v>
      </c>
      <c r="C10" s="85">
        <v>35</v>
      </c>
      <c r="D10" s="85">
        <v>3</v>
      </c>
      <c r="E10" s="85">
        <v>420</v>
      </c>
      <c r="F10" s="85">
        <v>125</v>
      </c>
      <c r="G10" s="85">
        <f t="shared" si="0"/>
        <v>295</v>
      </c>
      <c r="H10" s="86">
        <v>3080</v>
      </c>
      <c r="I10" s="86">
        <f>45*C10</f>
        <v>1575</v>
      </c>
      <c r="J10" s="86">
        <f t="shared" ref="J10:J75" si="3">E10*128</f>
        <v>53760</v>
      </c>
      <c r="K10" s="86">
        <f>G10*100</f>
        <v>29500</v>
      </c>
      <c r="L10" s="86">
        <f t="shared" ref="L10:L80" si="4">D10*5000</f>
        <v>15000</v>
      </c>
      <c r="M10" s="86"/>
      <c r="N10" s="86">
        <f t="shared" ref="N10:N45" si="5">(H10+I10+J10+K10+L10+M10)*5%</f>
        <v>5145.75</v>
      </c>
      <c r="O10" s="87">
        <f t="shared" si="1"/>
        <v>108060.75</v>
      </c>
      <c r="P10" s="87">
        <f t="shared" si="2"/>
        <v>3087.45</v>
      </c>
      <c r="Q10" s="76" t="s">
        <v>183</v>
      </c>
      <c r="S10" s="107" t="s">
        <v>216</v>
      </c>
      <c r="T10" s="108"/>
      <c r="U10" s="109"/>
      <c r="V10" s="102">
        <f>15000*35</f>
        <v>525000</v>
      </c>
    </row>
    <row r="11" spans="1:22" s="73" customFormat="1" ht="27" customHeight="1" x14ac:dyDescent="0.25">
      <c r="A11" s="74">
        <v>3</v>
      </c>
      <c r="B11" s="62" t="s">
        <v>66</v>
      </c>
      <c r="C11" s="85">
        <v>35</v>
      </c>
      <c r="D11" s="85">
        <v>3</v>
      </c>
      <c r="E11" s="85">
        <v>420</v>
      </c>
      <c r="F11" s="85">
        <v>125</v>
      </c>
      <c r="G11" s="85">
        <f t="shared" si="0"/>
        <v>295</v>
      </c>
      <c r="H11" s="86">
        <v>3080</v>
      </c>
      <c r="I11" s="86">
        <f>45*C11</f>
        <v>1575</v>
      </c>
      <c r="J11" s="86">
        <f t="shared" si="3"/>
        <v>53760</v>
      </c>
      <c r="K11" s="86">
        <f t="shared" ref="K11:K45" si="6">G11*100</f>
        <v>29500</v>
      </c>
      <c r="L11" s="86">
        <f t="shared" si="4"/>
        <v>15000</v>
      </c>
      <c r="M11" s="86"/>
      <c r="N11" s="86">
        <f t="shared" si="5"/>
        <v>5145.75</v>
      </c>
      <c r="O11" s="87">
        <f t="shared" si="1"/>
        <v>108060.75</v>
      </c>
      <c r="P11" s="87">
        <f t="shared" si="2"/>
        <v>3087.45</v>
      </c>
      <c r="Q11" s="76" t="s">
        <v>184</v>
      </c>
      <c r="S11" s="110" t="s">
        <v>217</v>
      </c>
      <c r="T11" s="111"/>
      <c r="U11" s="112"/>
      <c r="V11" s="105">
        <f>SUM(V6:V10)</f>
        <v>3525000</v>
      </c>
    </row>
    <row r="12" spans="1:22" s="73" customFormat="1" ht="32.25" customHeight="1" x14ac:dyDescent="0.25">
      <c r="A12" s="74">
        <v>4</v>
      </c>
      <c r="B12" s="62" t="s">
        <v>67</v>
      </c>
      <c r="C12" s="85">
        <v>35</v>
      </c>
      <c r="D12" s="85">
        <v>3</v>
      </c>
      <c r="E12" s="85">
        <v>420</v>
      </c>
      <c r="F12" s="85">
        <v>125</v>
      </c>
      <c r="G12" s="85">
        <f t="shared" si="0"/>
        <v>295</v>
      </c>
      <c r="H12" s="86">
        <v>3080</v>
      </c>
      <c r="I12" s="86">
        <f t="shared" ref="I12:I75" si="7">45*C12</f>
        <v>1575</v>
      </c>
      <c r="J12" s="86">
        <f t="shared" si="3"/>
        <v>53760</v>
      </c>
      <c r="K12" s="86">
        <f t="shared" si="6"/>
        <v>29500</v>
      </c>
      <c r="L12" s="86">
        <f t="shared" si="4"/>
        <v>15000</v>
      </c>
      <c r="M12" s="86"/>
      <c r="N12" s="86">
        <f t="shared" si="5"/>
        <v>5145.75</v>
      </c>
      <c r="O12" s="87">
        <f t="shared" si="1"/>
        <v>108060.75</v>
      </c>
      <c r="P12" s="87">
        <f t="shared" si="2"/>
        <v>3087.45</v>
      </c>
      <c r="Q12" s="76" t="s">
        <v>183</v>
      </c>
      <c r="S12" s="114" t="s">
        <v>218</v>
      </c>
      <c r="U12" s="98"/>
    </row>
    <row r="13" spans="1:22" s="73" customFormat="1" ht="18.75" customHeight="1" x14ac:dyDescent="0.25">
      <c r="A13" s="74">
        <v>5</v>
      </c>
      <c r="B13" s="62" t="s">
        <v>68</v>
      </c>
      <c r="C13" s="85">
        <v>35</v>
      </c>
      <c r="D13" s="85">
        <v>3</v>
      </c>
      <c r="E13" s="85">
        <v>420</v>
      </c>
      <c r="F13" s="85">
        <v>125</v>
      </c>
      <c r="G13" s="85">
        <f t="shared" si="0"/>
        <v>295</v>
      </c>
      <c r="H13" s="86">
        <v>3080</v>
      </c>
      <c r="I13" s="86">
        <f t="shared" si="7"/>
        <v>1575</v>
      </c>
      <c r="J13" s="86">
        <f t="shared" si="3"/>
        <v>53760</v>
      </c>
      <c r="K13" s="86">
        <f t="shared" si="6"/>
        <v>29500</v>
      </c>
      <c r="L13" s="86">
        <f t="shared" si="4"/>
        <v>15000</v>
      </c>
      <c r="M13" s="86"/>
      <c r="N13" s="86">
        <f t="shared" si="5"/>
        <v>5145.75</v>
      </c>
      <c r="O13" s="87">
        <f t="shared" si="1"/>
        <v>108060.75</v>
      </c>
      <c r="P13" s="87">
        <f t="shared" si="2"/>
        <v>3087.45</v>
      </c>
      <c r="Q13" s="76" t="s">
        <v>185</v>
      </c>
      <c r="S13" s="146" t="s">
        <v>220</v>
      </c>
      <c r="T13" s="147"/>
      <c r="U13" s="148"/>
      <c r="V13" s="102">
        <v>30000</v>
      </c>
    </row>
    <row r="14" spans="1:22" s="73" customFormat="1" ht="18.75" customHeight="1" x14ac:dyDescent="0.25">
      <c r="A14" s="74">
        <v>6</v>
      </c>
      <c r="B14" s="62" t="s">
        <v>69</v>
      </c>
      <c r="C14" s="85">
        <v>35</v>
      </c>
      <c r="D14" s="85">
        <v>3</v>
      </c>
      <c r="E14" s="85">
        <v>420</v>
      </c>
      <c r="F14" s="85">
        <v>125</v>
      </c>
      <c r="G14" s="85">
        <f t="shared" si="0"/>
        <v>295</v>
      </c>
      <c r="H14" s="86">
        <v>3080</v>
      </c>
      <c r="I14" s="86">
        <f t="shared" si="7"/>
        <v>1575</v>
      </c>
      <c r="J14" s="86">
        <f t="shared" si="3"/>
        <v>53760</v>
      </c>
      <c r="K14" s="86">
        <f t="shared" si="6"/>
        <v>29500</v>
      </c>
      <c r="L14" s="86">
        <f t="shared" si="4"/>
        <v>15000</v>
      </c>
      <c r="M14" s="86"/>
      <c r="N14" s="86">
        <f t="shared" si="5"/>
        <v>5145.75</v>
      </c>
      <c r="O14" s="87">
        <f t="shared" si="1"/>
        <v>108060.75</v>
      </c>
      <c r="P14" s="87">
        <f t="shared" si="2"/>
        <v>3087.45</v>
      </c>
      <c r="Q14" s="76" t="s">
        <v>185</v>
      </c>
      <c r="S14" s="146" t="s">
        <v>221</v>
      </c>
      <c r="T14" s="147"/>
      <c r="U14" s="148"/>
      <c r="V14" s="102">
        <v>40000</v>
      </c>
    </row>
    <row r="15" spans="1:22" s="73" customFormat="1" ht="18.75" customHeight="1" x14ac:dyDescent="0.25">
      <c r="A15" s="74">
        <v>7</v>
      </c>
      <c r="B15" s="62" t="s">
        <v>70</v>
      </c>
      <c r="C15" s="85">
        <v>35</v>
      </c>
      <c r="D15" s="85">
        <v>3</v>
      </c>
      <c r="E15" s="85">
        <v>420</v>
      </c>
      <c r="F15" s="85">
        <v>125</v>
      </c>
      <c r="G15" s="85">
        <f t="shared" si="0"/>
        <v>295</v>
      </c>
      <c r="H15" s="86">
        <v>3080</v>
      </c>
      <c r="I15" s="86">
        <f t="shared" si="7"/>
        <v>1575</v>
      </c>
      <c r="J15" s="86">
        <f t="shared" si="3"/>
        <v>53760</v>
      </c>
      <c r="K15" s="86">
        <f t="shared" si="6"/>
        <v>29500</v>
      </c>
      <c r="L15" s="86">
        <f t="shared" si="4"/>
        <v>15000</v>
      </c>
      <c r="M15" s="86"/>
      <c r="N15" s="86">
        <f t="shared" si="5"/>
        <v>5145.75</v>
      </c>
      <c r="O15" s="87">
        <f t="shared" si="1"/>
        <v>108060.75</v>
      </c>
      <c r="P15" s="87">
        <f t="shared" si="2"/>
        <v>3087.45</v>
      </c>
      <c r="Q15" s="76" t="s">
        <v>185</v>
      </c>
      <c r="S15" s="146" t="s">
        <v>222</v>
      </c>
      <c r="T15" s="147"/>
      <c r="U15" s="148"/>
      <c r="V15" s="102">
        <v>30000</v>
      </c>
    </row>
    <row r="16" spans="1:22" s="73" customFormat="1" ht="32.25" customHeight="1" x14ac:dyDescent="0.25">
      <c r="A16" s="74">
        <v>8</v>
      </c>
      <c r="B16" s="62" t="s">
        <v>71</v>
      </c>
      <c r="C16" s="85">
        <v>35</v>
      </c>
      <c r="D16" s="85">
        <v>3</v>
      </c>
      <c r="E16" s="85">
        <v>420</v>
      </c>
      <c r="F16" s="85">
        <v>125</v>
      </c>
      <c r="G16" s="85">
        <f t="shared" si="0"/>
        <v>295</v>
      </c>
      <c r="H16" s="86">
        <v>3080</v>
      </c>
      <c r="I16" s="86">
        <f t="shared" si="7"/>
        <v>1575</v>
      </c>
      <c r="J16" s="86">
        <f t="shared" si="3"/>
        <v>53760</v>
      </c>
      <c r="K16" s="86">
        <f t="shared" si="6"/>
        <v>29500</v>
      </c>
      <c r="L16" s="86">
        <f t="shared" si="4"/>
        <v>15000</v>
      </c>
      <c r="M16" s="86"/>
      <c r="N16" s="86">
        <f t="shared" si="5"/>
        <v>5145.75</v>
      </c>
      <c r="O16" s="87">
        <f t="shared" si="1"/>
        <v>108060.75</v>
      </c>
      <c r="P16" s="87">
        <f t="shared" si="2"/>
        <v>3087.45</v>
      </c>
      <c r="Q16" s="76" t="s">
        <v>183</v>
      </c>
      <c r="S16" s="149" t="s">
        <v>219</v>
      </c>
      <c r="T16" s="150"/>
      <c r="U16" s="151"/>
      <c r="V16" s="105">
        <f>SUM(V13:V15)</f>
        <v>100000</v>
      </c>
    </row>
    <row r="17" spans="1:21" s="73" customFormat="1" ht="32.25" customHeight="1" x14ac:dyDescent="0.25">
      <c r="A17" s="74">
        <v>9</v>
      </c>
      <c r="B17" s="62" t="s">
        <v>72</v>
      </c>
      <c r="C17" s="85">
        <v>35</v>
      </c>
      <c r="D17" s="85">
        <v>3</v>
      </c>
      <c r="E17" s="85">
        <v>420</v>
      </c>
      <c r="F17" s="85">
        <v>125</v>
      </c>
      <c r="G17" s="85">
        <f t="shared" si="0"/>
        <v>295</v>
      </c>
      <c r="H17" s="86">
        <v>3080</v>
      </c>
      <c r="I17" s="86">
        <f t="shared" si="7"/>
        <v>1575</v>
      </c>
      <c r="J17" s="86">
        <f t="shared" si="3"/>
        <v>53760</v>
      </c>
      <c r="K17" s="86">
        <f t="shared" si="6"/>
        <v>29500</v>
      </c>
      <c r="L17" s="86">
        <f t="shared" si="4"/>
        <v>15000</v>
      </c>
      <c r="M17" s="86"/>
      <c r="N17" s="86">
        <f t="shared" si="5"/>
        <v>5145.75</v>
      </c>
      <c r="O17" s="87">
        <f t="shared" si="1"/>
        <v>108060.75</v>
      </c>
      <c r="P17" s="87">
        <f t="shared" si="2"/>
        <v>3087.45</v>
      </c>
      <c r="Q17" s="76" t="s">
        <v>183</v>
      </c>
      <c r="U17" s="98"/>
    </row>
    <row r="18" spans="1:21" s="73" customFormat="1" ht="18.75" customHeight="1" x14ac:dyDescent="0.25">
      <c r="A18" s="74">
        <v>10</v>
      </c>
      <c r="B18" s="62" t="s">
        <v>73</v>
      </c>
      <c r="C18" s="85">
        <v>35</v>
      </c>
      <c r="D18" s="85">
        <v>3</v>
      </c>
      <c r="E18" s="85">
        <v>420</v>
      </c>
      <c r="F18" s="85">
        <v>125</v>
      </c>
      <c r="G18" s="85">
        <f t="shared" si="0"/>
        <v>295</v>
      </c>
      <c r="H18" s="86">
        <v>3080</v>
      </c>
      <c r="I18" s="86">
        <f t="shared" si="7"/>
        <v>1575</v>
      </c>
      <c r="J18" s="86">
        <f t="shared" si="3"/>
        <v>53760</v>
      </c>
      <c r="K18" s="86">
        <f t="shared" si="6"/>
        <v>29500</v>
      </c>
      <c r="L18" s="86">
        <f t="shared" si="4"/>
        <v>15000</v>
      </c>
      <c r="M18" s="86"/>
      <c r="N18" s="86">
        <f t="shared" si="5"/>
        <v>5145.75</v>
      </c>
      <c r="O18" s="87">
        <f t="shared" si="1"/>
        <v>108060.75</v>
      </c>
      <c r="P18" s="87">
        <f t="shared" si="2"/>
        <v>3087.45</v>
      </c>
      <c r="Q18" s="76" t="s">
        <v>183</v>
      </c>
      <c r="U18" s="98"/>
    </row>
    <row r="19" spans="1:21" s="73" customFormat="1" ht="18.75" customHeight="1" x14ac:dyDescent="0.25">
      <c r="A19" s="74">
        <v>11</v>
      </c>
      <c r="B19" s="62" t="s">
        <v>74</v>
      </c>
      <c r="C19" s="85">
        <v>35</v>
      </c>
      <c r="D19" s="85">
        <v>3</v>
      </c>
      <c r="E19" s="85">
        <v>420</v>
      </c>
      <c r="F19" s="85">
        <v>125</v>
      </c>
      <c r="G19" s="85">
        <f t="shared" si="0"/>
        <v>295</v>
      </c>
      <c r="H19" s="86">
        <v>3080</v>
      </c>
      <c r="I19" s="86">
        <f t="shared" si="7"/>
        <v>1575</v>
      </c>
      <c r="J19" s="86">
        <f t="shared" si="3"/>
        <v>53760</v>
      </c>
      <c r="K19" s="86">
        <f t="shared" si="6"/>
        <v>29500</v>
      </c>
      <c r="L19" s="86">
        <f t="shared" si="4"/>
        <v>15000</v>
      </c>
      <c r="M19" s="86"/>
      <c r="N19" s="86">
        <f t="shared" si="5"/>
        <v>5145.75</v>
      </c>
      <c r="O19" s="87">
        <f t="shared" si="1"/>
        <v>108060.75</v>
      </c>
      <c r="P19" s="87">
        <f t="shared" si="2"/>
        <v>3087.45</v>
      </c>
      <c r="Q19" s="76" t="s">
        <v>183</v>
      </c>
      <c r="U19" s="98"/>
    </row>
    <row r="20" spans="1:21" s="73" customFormat="1" ht="32.25" customHeight="1" x14ac:dyDescent="0.25">
      <c r="A20" s="74">
        <v>12</v>
      </c>
      <c r="B20" s="62" t="s">
        <v>75</v>
      </c>
      <c r="C20" s="85">
        <v>35</v>
      </c>
      <c r="D20" s="85">
        <v>3</v>
      </c>
      <c r="E20" s="85">
        <v>420</v>
      </c>
      <c r="F20" s="85">
        <v>125</v>
      </c>
      <c r="G20" s="85">
        <f t="shared" si="0"/>
        <v>295</v>
      </c>
      <c r="H20" s="86">
        <v>3080</v>
      </c>
      <c r="I20" s="86">
        <f t="shared" si="7"/>
        <v>1575</v>
      </c>
      <c r="J20" s="86">
        <f t="shared" si="3"/>
        <v>53760</v>
      </c>
      <c r="K20" s="86">
        <f t="shared" si="6"/>
        <v>29500</v>
      </c>
      <c r="L20" s="86">
        <f t="shared" si="4"/>
        <v>15000</v>
      </c>
      <c r="M20" s="86"/>
      <c r="N20" s="86">
        <f t="shared" si="5"/>
        <v>5145.75</v>
      </c>
      <c r="O20" s="87">
        <f t="shared" si="1"/>
        <v>108060.75</v>
      </c>
      <c r="P20" s="87">
        <f t="shared" si="2"/>
        <v>3087.45</v>
      </c>
      <c r="Q20" s="76" t="s">
        <v>184</v>
      </c>
      <c r="U20" s="98"/>
    </row>
    <row r="21" spans="1:21" s="73" customFormat="1" ht="32.25" customHeight="1" x14ac:dyDescent="0.25">
      <c r="A21" s="74">
        <v>13</v>
      </c>
      <c r="B21" s="62" t="s">
        <v>76</v>
      </c>
      <c r="C21" s="85">
        <v>35</v>
      </c>
      <c r="D21" s="85">
        <v>3</v>
      </c>
      <c r="E21" s="85">
        <v>420</v>
      </c>
      <c r="F21" s="85">
        <v>125</v>
      </c>
      <c r="G21" s="85">
        <f t="shared" si="0"/>
        <v>295</v>
      </c>
      <c r="H21" s="86">
        <v>3080</v>
      </c>
      <c r="I21" s="86">
        <f t="shared" si="7"/>
        <v>1575</v>
      </c>
      <c r="J21" s="86">
        <f t="shared" si="3"/>
        <v>53760</v>
      </c>
      <c r="K21" s="86">
        <f t="shared" si="6"/>
        <v>29500</v>
      </c>
      <c r="L21" s="86">
        <f t="shared" si="4"/>
        <v>15000</v>
      </c>
      <c r="M21" s="86">
        <f t="shared" ref="M21:M61" si="8">D21*1000</f>
        <v>3000</v>
      </c>
      <c r="N21" s="86">
        <f t="shared" si="5"/>
        <v>5295.75</v>
      </c>
      <c r="O21" s="87">
        <f t="shared" si="1"/>
        <v>111210.75</v>
      </c>
      <c r="P21" s="87">
        <f t="shared" si="2"/>
        <v>3177.45</v>
      </c>
      <c r="Q21" s="76" t="s">
        <v>183</v>
      </c>
      <c r="U21" s="98"/>
    </row>
    <row r="22" spans="1:21" s="73" customFormat="1" ht="18.75" customHeight="1" x14ac:dyDescent="0.25">
      <c r="A22" s="74">
        <v>14</v>
      </c>
      <c r="B22" s="62" t="s">
        <v>77</v>
      </c>
      <c r="C22" s="85">
        <v>35</v>
      </c>
      <c r="D22" s="85">
        <v>3</v>
      </c>
      <c r="E22" s="85">
        <v>420</v>
      </c>
      <c r="F22" s="85">
        <v>125</v>
      </c>
      <c r="G22" s="85">
        <f t="shared" si="0"/>
        <v>295</v>
      </c>
      <c r="H22" s="86">
        <v>3080</v>
      </c>
      <c r="I22" s="86">
        <f t="shared" si="7"/>
        <v>1575</v>
      </c>
      <c r="J22" s="86">
        <f t="shared" si="3"/>
        <v>53760</v>
      </c>
      <c r="K22" s="86">
        <f t="shared" si="6"/>
        <v>29500</v>
      </c>
      <c r="L22" s="86">
        <f t="shared" si="4"/>
        <v>15000</v>
      </c>
      <c r="M22" s="86">
        <f t="shared" si="8"/>
        <v>3000</v>
      </c>
      <c r="N22" s="86">
        <f t="shared" si="5"/>
        <v>5295.75</v>
      </c>
      <c r="O22" s="87">
        <f t="shared" si="1"/>
        <v>111210.75</v>
      </c>
      <c r="P22" s="87">
        <f t="shared" si="2"/>
        <v>3177.45</v>
      </c>
      <c r="Q22" s="76" t="s">
        <v>183</v>
      </c>
      <c r="U22" s="98"/>
    </row>
    <row r="23" spans="1:21" s="73" customFormat="1" ht="18.75" customHeight="1" x14ac:dyDescent="0.25">
      <c r="A23" s="74">
        <v>15</v>
      </c>
      <c r="B23" s="62" t="s">
        <v>78</v>
      </c>
      <c r="C23" s="85">
        <v>35</v>
      </c>
      <c r="D23" s="85">
        <v>2</v>
      </c>
      <c r="E23" s="85">
        <v>280</v>
      </c>
      <c r="F23" s="85">
        <f>E23*0.2</f>
        <v>56</v>
      </c>
      <c r="G23" s="85">
        <f t="shared" si="0"/>
        <v>224</v>
      </c>
      <c r="H23" s="86">
        <v>3080</v>
      </c>
      <c r="I23" s="86">
        <f t="shared" si="7"/>
        <v>1575</v>
      </c>
      <c r="J23" s="86">
        <f t="shared" si="3"/>
        <v>35840</v>
      </c>
      <c r="K23" s="86">
        <f>G23*100</f>
        <v>22400</v>
      </c>
      <c r="L23" s="86">
        <f t="shared" si="4"/>
        <v>10000</v>
      </c>
      <c r="M23" s="86"/>
      <c r="N23" s="86">
        <f t="shared" si="5"/>
        <v>3644.75</v>
      </c>
      <c r="O23" s="87">
        <f t="shared" si="1"/>
        <v>76539.75</v>
      </c>
      <c r="P23" s="87">
        <f t="shared" si="2"/>
        <v>2186.85</v>
      </c>
      <c r="Q23" s="76" t="s">
        <v>186</v>
      </c>
      <c r="U23" s="98"/>
    </row>
    <row r="24" spans="1:21" s="73" customFormat="1" ht="18.75" customHeight="1" x14ac:dyDescent="0.25">
      <c r="A24" s="74">
        <v>16</v>
      </c>
      <c r="B24" s="62" t="s">
        <v>79</v>
      </c>
      <c r="C24" s="85">
        <v>35</v>
      </c>
      <c r="D24" s="85">
        <v>2</v>
      </c>
      <c r="E24" s="85">
        <v>280</v>
      </c>
      <c r="F24" s="85">
        <f t="shared" ref="F24:F35" si="9">E24*0.2</f>
        <v>56</v>
      </c>
      <c r="G24" s="85">
        <f t="shared" si="0"/>
        <v>224</v>
      </c>
      <c r="H24" s="86">
        <v>3080</v>
      </c>
      <c r="I24" s="86">
        <f t="shared" si="7"/>
        <v>1575</v>
      </c>
      <c r="J24" s="86">
        <f t="shared" si="3"/>
        <v>35840</v>
      </c>
      <c r="K24" s="86">
        <f t="shared" si="6"/>
        <v>22400</v>
      </c>
      <c r="L24" s="86">
        <f t="shared" si="4"/>
        <v>10000</v>
      </c>
      <c r="M24" s="86"/>
      <c r="N24" s="86">
        <f t="shared" si="5"/>
        <v>3644.75</v>
      </c>
      <c r="O24" s="87">
        <f t="shared" si="1"/>
        <v>76539.75</v>
      </c>
      <c r="P24" s="87">
        <f t="shared" si="2"/>
        <v>2186.85</v>
      </c>
      <c r="Q24" s="76" t="s">
        <v>184</v>
      </c>
      <c r="U24" s="98"/>
    </row>
    <row r="25" spans="1:21" s="73" customFormat="1" ht="18.75" customHeight="1" x14ac:dyDescent="0.25">
      <c r="A25" s="74">
        <v>17</v>
      </c>
      <c r="B25" s="62" t="s">
        <v>80</v>
      </c>
      <c r="C25" s="85">
        <v>35</v>
      </c>
      <c r="D25" s="85">
        <v>2</v>
      </c>
      <c r="E25" s="85">
        <v>280</v>
      </c>
      <c r="F25" s="85">
        <f t="shared" si="9"/>
        <v>56</v>
      </c>
      <c r="G25" s="85">
        <f t="shared" si="0"/>
        <v>224</v>
      </c>
      <c r="H25" s="86">
        <v>3080</v>
      </c>
      <c r="I25" s="86">
        <f t="shared" si="7"/>
        <v>1575</v>
      </c>
      <c r="J25" s="86">
        <f t="shared" si="3"/>
        <v>35840</v>
      </c>
      <c r="K25" s="86">
        <f t="shared" si="6"/>
        <v>22400</v>
      </c>
      <c r="L25" s="86">
        <f t="shared" si="4"/>
        <v>10000</v>
      </c>
      <c r="M25" s="86"/>
      <c r="N25" s="86">
        <f t="shared" si="5"/>
        <v>3644.75</v>
      </c>
      <c r="O25" s="87">
        <f t="shared" si="1"/>
        <v>76539.75</v>
      </c>
      <c r="P25" s="87">
        <f t="shared" si="2"/>
        <v>2186.85</v>
      </c>
      <c r="Q25" s="76" t="s">
        <v>184</v>
      </c>
      <c r="U25" s="98"/>
    </row>
    <row r="26" spans="1:21" s="73" customFormat="1" ht="32.25" customHeight="1" x14ac:dyDescent="0.25">
      <c r="A26" s="74">
        <v>18</v>
      </c>
      <c r="B26" s="62" t="s">
        <v>81</v>
      </c>
      <c r="C26" s="85">
        <v>35</v>
      </c>
      <c r="D26" s="85">
        <v>2</v>
      </c>
      <c r="E26" s="85">
        <v>280</v>
      </c>
      <c r="F26" s="85">
        <f t="shared" si="9"/>
        <v>56</v>
      </c>
      <c r="G26" s="85">
        <f t="shared" si="0"/>
        <v>224</v>
      </c>
      <c r="H26" s="86">
        <v>3080</v>
      </c>
      <c r="I26" s="86">
        <f t="shared" si="7"/>
        <v>1575</v>
      </c>
      <c r="J26" s="86">
        <f t="shared" si="3"/>
        <v>35840</v>
      </c>
      <c r="K26" s="86">
        <f t="shared" si="6"/>
        <v>22400</v>
      </c>
      <c r="L26" s="86">
        <f t="shared" si="4"/>
        <v>10000</v>
      </c>
      <c r="M26" s="86"/>
      <c r="N26" s="86">
        <f t="shared" si="5"/>
        <v>3644.75</v>
      </c>
      <c r="O26" s="87">
        <f t="shared" si="1"/>
        <v>76539.75</v>
      </c>
      <c r="P26" s="87">
        <f t="shared" si="2"/>
        <v>2186.85</v>
      </c>
      <c r="Q26" s="76" t="s">
        <v>186</v>
      </c>
      <c r="U26" s="98"/>
    </row>
    <row r="27" spans="1:21" s="73" customFormat="1" ht="18.75" customHeight="1" x14ac:dyDescent="0.25">
      <c r="A27" s="74">
        <v>19</v>
      </c>
      <c r="B27" s="62" t="s">
        <v>208</v>
      </c>
      <c r="C27" s="85">
        <v>35</v>
      </c>
      <c r="D27" s="85">
        <v>2</v>
      </c>
      <c r="E27" s="85">
        <v>280</v>
      </c>
      <c r="F27" s="85">
        <f t="shared" si="9"/>
        <v>56</v>
      </c>
      <c r="G27" s="85">
        <f t="shared" si="0"/>
        <v>224</v>
      </c>
      <c r="H27" s="86">
        <v>3080</v>
      </c>
      <c r="I27" s="86">
        <f t="shared" si="7"/>
        <v>1575</v>
      </c>
      <c r="J27" s="86">
        <f t="shared" si="3"/>
        <v>35840</v>
      </c>
      <c r="K27" s="86">
        <f t="shared" si="6"/>
        <v>22400</v>
      </c>
      <c r="L27" s="86">
        <f t="shared" si="4"/>
        <v>10000</v>
      </c>
      <c r="M27" s="86"/>
      <c r="N27" s="86">
        <f t="shared" si="5"/>
        <v>3644.75</v>
      </c>
      <c r="O27" s="87">
        <f t="shared" si="1"/>
        <v>76539.75</v>
      </c>
      <c r="P27" s="87">
        <f t="shared" si="2"/>
        <v>2186.85</v>
      </c>
      <c r="Q27" s="76" t="s">
        <v>184</v>
      </c>
      <c r="U27" s="98"/>
    </row>
    <row r="28" spans="1:21" s="73" customFormat="1" ht="18.75" customHeight="1" x14ac:dyDescent="0.25">
      <c r="A28" s="74">
        <v>20</v>
      </c>
      <c r="B28" s="62" t="s">
        <v>83</v>
      </c>
      <c r="C28" s="85">
        <v>35</v>
      </c>
      <c r="D28" s="85">
        <v>2</v>
      </c>
      <c r="E28" s="85">
        <v>280</v>
      </c>
      <c r="F28" s="85">
        <f>E28*0.2</f>
        <v>56</v>
      </c>
      <c r="G28" s="85">
        <f t="shared" si="0"/>
        <v>224</v>
      </c>
      <c r="H28" s="86">
        <v>3080</v>
      </c>
      <c r="I28" s="86">
        <f t="shared" si="7"/>
        <v>1575</v>
      </c>
      <c r="J28" s="86">
        <f>E28*128+(0.1*1210*12/540*G28)</f>
        <v>36442.311111111114</v>
      </c>
      <c r="K28" s="86">
        <f>G28*100</f>
        <v>22400</v>
      </c>
      <c r="L28" s="86">
        <f t="shared" si="4"/>
        <v>10000</v>
      </c>
      <c r="M28" s="86">
        <f t="shared" si="8"/>
        <v>2000</v>
      </c>
      <c r="N28" s="86">
        <f t="shared" si="5"/>
        <v>3774.8655555555556</v>
      </c>
      <c r="O28" s="87">
        <f t="shared" si="1"/>
        <v>79272.176666666666</v>
      </c>
      <c r="P28" s="87">
        <f t="shared" si="2"/>
        <v>2264.9193333333333</v>
      </c>
      <c r="Q28" s="76" t="s">
        <v>184</v>
      </c>
      <c r="R28" s="77"/>
      <c r="U28" s="98"/>
    </row>
    <row r="29" spans="1:21" s="73" customFormat="1" ht="18.75" customHeight="1" x14ac:dyDescent="0.25">
      <c r="A29" s="74">
        <v>21</v>
      </c>
      <c r="B29" s="62" t="s">
        <v>84</v>
      </c>
      <c r="C29" s="85">
        <v>35</v>
      </c>
      <c r="D29" s="85">
        <v>1</v>
      </c>
      <c r="E29" s="85">
        <v>140</v>
      </c>
      <c r="F29" s="85">
        <f t="shared" si="9"/>
        <v>28</v>
      </c>
      <c r="G29" s="85">
        <f t="shared" si="0"/>
        <v>112</v>
      </c>
      <c r="H29" s="86">
        <v>3080</v>
      </c>
      <c r="I29" s="86">
        <f t="shared" si="7"/>
        <v>1575</v>
      </c>
      <c r="J29" s="86">
        <f t="shared" si="3"/>
        <v>17920</v>
      </c>
      <c r="K29" s="86">
        <f t="shared" si="6"/>
        <v>11200</v>
      </c>
      <c r="L29" s="86">
        <f t="shared" si="4"/>
        <v>5000</v>
      </c>
      <c r="M29" s="86">
        <f t="shared" si="8"/>
        <v>1000</v>
      </c>
      <c r="N29" s="86">
        <f t="shared" si="5"/>
        <v>1988.75</v>
      </c>
      <c r="O29" s="87">
        <f t="shared" si="1"/>
        <v>41763.75</v>
      </c>
      <c r="P29" s="87">
        <f t="shared" si="2"/>
        <v>1193.25</v>
      </c>
      <c r="Q29" s="76" t="s">
        <v>184</v>
      </c>
      <c r="U29" s="98"/>
    </row>
    <row r="30" spans="1:21" s="79" customFormat="1" ht="18.75" customHeight="1" x14ac:dyDescent="0.25">
      <c r="A30" s="74">
        <v>22</v>
      </c>
      <c r="B30" s="78" t="s">
        <v>85</v>
      </c>
      <c r="C30" s="85">
        <v>35</v>
      </c>
      <c r="D30" s="87">
        <v>3</v>
      </c>
      <c r="E30" s="88">
        <v>420</v>
      </c>
      <c r="F30" s="88">
        <v>125</v>
      </c>
      <c r="G30" s="85">
        <f t="shared" si="0"/>
        <v>295</v>
      </c>
      <c r="H30" s="86">
        <v>3080</v>
      </c>
      <c r="I30" s="86">
        <f t="shared" si="7"/>
        <v>1575</v>
      </c>
      <c r="J30" s="86">
        <f t="shared" si="3"/>
        <v>53760</v>
      </c>
      <c r="K30" s="86">
        <f t="shared" si="6"/>
        <v>29500</v>
      </c>
      <c r="L30" s="86">
        <f t="shared" si="4"/>
        <v>15000</v>
      </c>
      <c r="M30" s="86"/>
      <c r="N30" s="86">
        <f t="shared" si="5"/>
        <v>5145.75</v>
      </c>
      <c r="O30" s="87">
        <f t="shared" si="1"/>
        <v>108060.75</v>
      </c>
      <c r="P30" s="87">
        <f>O30/35</f>
        <v>3087.45</v>
      </c>
      <c r="Q30" s="75">
        <v>1800</v>
      </c>
      <c r="R30" s="73"/>
      <c r="U30" s="99"/>
    </row>
    <row r="31" spans="1:21" s="79" customFormat="1" ht="18.75" customHeight="1" x14ac:dyDescent="0.25">
      <c r="A31" s="74">
        <v>23</v>
      </c>
      <c r="B31" s="78" t="s">
        <v>86</v>
      </c>
      <c r="C31" s="85">
        <v>35</v>
      </c>
      <c r="D31" s="87">
        <v>2</v>
      </c>
      <c r="E31" s="88">
        <v>280</v>
      </c>
      <c r="F31" s="85">
        <f t="shared" si="9"/>
        <v>56</v>
      </c>
      <c r="G31" s="85">
        <f t="shared" si="0"/>
        <v>224</v>
      </c>
      <c r="H31" s="86">
        <v>3080</v>
      </c>
      <c r="I31" s="86">
        <f t="shared" si="7"/>
        <v>1575</v>
      </c>
      <c r="J31" s="86">
        <f t="shared" si="3"/>
        <v>35840</v>
      </c>
      <c r="K31" s="86">
        <f t="shared" si="6"/>
        <v>22400</v>
      </c>
      <c r="L31" s="86">
        <f t="shared" si="4"/>
        <v>10000</v>
      </c>
      <c r="M31" s="86"/>
      <c r="N31" s="86">
        <f t="shared" si="5"/>
        <v>3644.75</v>
      </c>
      <c r="O31" s="87">
        <f t="shared" si="1"/>
        <v>76539.75</v>
      </c>
      <c r="P31" s="87">
        <f>O31/35</f>
        <v>2186.85</v>
      </c>
      <c r="Q31" s="75">
        <v>1500</v>
      </c>
      <c r="R31" s="73"/>
      <c r="U31" s="99"/>
    </row>
    <row r="32" spans="1:21" s="79" customFormat="1" ht="18.75" customHeight="1" x14ac:dyDescent="0.25">
      <c r="A32" s="74">
        <v>24</v>
      </c>
      <c r="B32" s="78" t="s">
        <v>87</v>
      </c>
      <c r="C32" s="85">
        <v>35</v>
      </c>
      <c r="D32" s="87">
        <v>2</v>
      </c>
      <c r="E32" s="88">
        <v>280</v>
      </c>
      <c r="F32" s="85">
        <f t="shared" si="9"/>
        <v>56</v>
      </c>
      <c r="G32" s="85">
        <f t="shared" si="0"/>
        <v>224</v>
      </c>
      <c r="H32" s="86">
        <v>3080</v>
      </c>
      <c r="I32" s="86">
        <f t="shared" si="7"/>
        <v>1575</v>
      </c>
      <c r="J32" s="86">
        <f t="shared" si="3"/>
        <v>35840</v>
      </c>
      <c r="K32" s="86">
        <f t="shared" si="6"/>
        <v>22400</v>
      </c>
      <c r="L32" s="86">
        <f t="shared" si="4"/>
        <v>10000</v>
      </c>
      <c r="M32" s="86"/>
      <c r="N32" s="86">
        <f t="shared" si="5"/>
        <v>3644.75</v>
      </c>
      <c r="O32" s="87">
        <f t="shared" si="1"/>
        <v>76539.75</v>
      </c>
      <c r="P32" s="87">
        <f>O32/35</f>
        <v>2186.85</v>
      </c>
      <c r="Q32" s="75">
        <v>1500</v>
      </c>
      <c r="R32" s="73"/>
      <c r="U32" s="99"/>
    </row>
    <row r="33" spans="1:21" s="79" customFormat="1" ht="18.75" customHeight="1" x14ac:dyDescent="0.25">
      <c r="A33" s="74">
        <v>25</v>
      </c>
      <c r="B33" s="78" t="s">
        <v>88</v>
      </c>
      <c r="C33" s="85">
        <v>35</v>
      </c>
      <c r="D33" s="87">
        <v>2</v>
      </c>
      <c r="E33" s="88">
        <v>280</v>
      </c>
      <c r="F33" s="85">
        <f t="shared" si="9"/>
        <v>56</v>
      </c>
      <c r="G33" s="85">
        <f t="shared" si="0"/>
        <v>224</v>
      </c>
      <c r="H33" s="86">
        <v>3080</v>
      </c>
      <c r="I33" s="86">
        <f t="shared" si="7"/>
        <v>1575</v>
      </c>
      <c r="J33" s="86">
        <f t="shared" si="3"/>
        <v>35840</v>
      </c>
      <c r="K33" s="86">
        <f t="shared" si="6"/>
        <v>22400</v>
      </c>
      <c r="L33" s="86">
        <f t="shared" si="4"/>
        <v>10000</v>
      </c>
      <c r="M33" s="86"/>
      <c r="N33" s="86">
        <f t="shared" si="5"/>
        <v>3644.75</v>
      </c>
      <c r="O33" s="87">
        <f t="shared" si="1"/>
        <v>76539.75</v>
      </c>
      <c r="P33" s="87">
        <f>O33/35</f>
        <v>2186.85</v>
      </c>
      <c r="Q33" s="75">
        <v>1500</v>
      </c>
      <c r="R33" s="73"/>
      <c r="U33" s="99"/>
    </row>
    <row r="34" spans="1:21" s="79" customFormat="1" ht="18.75" customHeight="1" x14ac:dyDescent="0.25">
      <c r="A34" s="74">
        <v>26</v>
      </c>
      <c r="B34" s="78" t="s">
        <v>89</v>
      </c>
      <c r="C34" s="85">
        <v>35</v>
      </c>
      <c r="D34" s="87">
        <v>2</v>
      </c>
      <c r="E34" s="88">
        <v>280</v>
      </c>
      <c r="F34" s="85">
        <f t="shared" si="9"/>
        <v>56</v>
      </c>
      <c r="G34" s="85">
        <f t="shared" si="0"/>
        <v>224</v>
      </c>
      <c r="H34" s="86">
        <v>3080</v>
      </c>
      <c r="I34" s="86">
        <f t="shared" si="7"/>
        <v>1575</v>
      </c>
      <c r="J34" s="86">
        <f t="shared" si="3"/>
        <v>35840</v>
      </c>
      <c r="K34" s="86">
        <f t="shared" si="6"/>
        <v>22400</v>
      </c>
      <c r="L34" s="86">
        <f t="shared" si="4"/>
        <v>10000</v>
      </c>
      <c r="M34" s="86"/>
      <c r="N34" s="86">
        <f t="shared" si="5"/>
        <v>3644.75</v>
      </c>
      <c r="O34" s="87">
        <f t="shared" si="1"/>
        <v>76539.75</v>
      </c>
      <c r="P34" s="87">
        <f>O34/35</f>
        <v>2186.85</v>
      </c>
      <c r="Q34" s="75">
        <v>1200</v>
      </c>
      <c r="R34" s="73"/>
      <c r="U34" s="99"/>
    </row>
    <row r="35" spans="1:21" s="73" customFormat="1" ht="18.75" customHeight="1" x14ac:dyDescent="0.25">
      <c r="A35" s="74">
        <v>27</v>
      </c>
      <c r="B35" s="62" t="s">
        <v>90</v>
      </c>
      <c r="C35" s="85">
        <v>35</v>
      </c>
      <c r="D35" s="85">
        <v>2</v>
      </c>
      <c r="E35" s="85">
        <v>280</v>
      </c>
      <c r="F35" s="85">
        <f t="shared" si="9"/>
        <v>56</v>
      </c>
      <c r="G35" s="85">
        <f t="shared" si="0"/>
        <v>224</v>
      </c>
      <c r="H35" s="86">
        <v>3080</v>
      </c>
      <c r="I35" s="86">
        <f t="shared" si="7"/>
        <v>1575</v>
      </c>
      <c r="J35" s="86">
        <f t="shared" si="3"/>
        <v>35840</v>
      </c>
      <c r="K35" s="86">
        <f t="shared" si="6"/>
        <v>22400</v>
      </c>
      <c r="L35" s="86">
        <f t="shared" si="4"/>
        <v>10000</v>
      </c>
      <c r="M35" s="86"/>
      <c r="N35" s="86">
        <f t="shared" si="5"/>
        <v>3644.75</v>
      </c>
      <c r="O35" s="87">
        <f t="shared" si="1"/>
        <v>76539.75</v>
      </c>
      <c r="P35" s="87">
        <f t="shared" ref="P35:P98" si="10">O35/35</f>
        <v>2186.85</v>
      </c>
      <c r="Q35" s="76" t="s">
        <v>183</v>
      </c>
      <c r="U35" s="98"/>
    </row>
    <row r="36" spans="1:21" s="73" customFormat="1" ht="32.25" customHeight="1" x14ac:dyDescent="0.25">
      <c r="A36" s="74">
        <v>28</v>
      </c>
      <c r="B36" s="62" t="s">
        <v>91</v>
      </c>
      <c r="C36" s="85">
        <v>35</v>
      </c>
      <c r="D36" s="85">
        <v>3</v>
      </c>
      <c r="E36" s="85">
        <v>420</v>
      </c>
      <c r="F36" s="85">
        <v>125</v>
      </c>
      <c r="G36" s="85">
        <f t="shared" si="0"/>
        <v>295</v>
      </c>
      <c r="H36" s="86">
        <v>3080</v>
      </c>
      <c r="I36" s="86">
        <f t="shared" si="7"/>
        <v>1575</v>
      </c>
      <c r="J36" s="86">
        <f t="shared" si="3"/>
        <v>53760</v>
      </c>
      <c r="K36" s="86">
        <f t="shared" si="6"/>
        <v>29500</v>
      </c>
      <c r="L36" s="86">
        <f t="shared" si="4"/>
        <v>15000</v>
      </c>
      <c r="M36" s="86"/>
      <c r="N36" s="86">
        <f t="shared" si="5"/>
        <v>5145.75</v>
      </c>
      <c r="O36" s="87">
        <f t="shared" si="1"/>
        <v>108060.75</v>
      </c>
      <c r="P36" s="87">
        <f t="shared" si="10"/>
        <v>3087.45</v>
      </c>
      <c r="Q36" s="76" t="s">
        <v>183</v>
      </c>
      <c r="U36" s="98"/>
    </row>
    <row r="37" spans="1:21" s="73" customFormat="1" ht="24.75" customHeight="1" x14ac:dyDescent="0.25">
      <c r="A37" s="74">
        <v>29</v>
      </c>
      <c r="B37" s="62" t="s">
        <v>92</v>
      </c>
      <c r="C37" s="85">
        <v>35</v>
      </c>
      <c r="D37" s="85">
        <v>3</v>
      </c>
      <c r="E37" s="85">
        <v>420</v>
      </c>
      <c r="F37" s="85">
        <v>125</v>
      </c>
      <c r="G37" s="85">
        <f t="shared" si="0"/>
        <v>295</v>
      </c>
      <c r="H37" s="86">
        <v>3080</v>
      </c>
      <c r="I37" s="86">
        <f t="shared" si="7"/>
        <v>1575</v>
      </c>
      <c r="J37" s="86">
        <f t="shared" si="3"/>
        <v>53760</v>
      </c>
      <c r="K37" s="86">
        <f t="shared" si="6"/>
        <v>29500</v>
      </c>
      <c r="L37" s="86">
        <f t="shared" si="4"/>
        <v>15000</v>
      </c>
      <c r="M37" s="86"/>
      <c r="N37" s="86">
        <f t="shared" si="5"/>
        <v>5145.75</v>
      </c>
      <c r="O37" s="87">
        <f t="shared" si="1"/>
        <v>108060.75</v>
      </c>
      <c r="P37" s="87">
        <f t="shared" si="10"/>
        <v>3087.45</v>
      </c>
      <c r="Q37" s="76" t="s">
        <v>183</v>
      </c>
      <c r="U37" s="98"/>
    </row>
    <row r="38" spans="1:21" s="73" customFormat="1" ht="32.25" hidden="1" customHeight="1" x14ac:dyDescent="0.25">
      <c r="A38" s="74">
        <v>22</v>
      </c>
      <c r="B38" s="62" t="s">
        <v>93</v>
      </c>
      <c r="C38" s="85">
        <v>35</v>
      </c>
      <c r="D38" s="85">
        <v>2</v>
      </c>
      <c r="E38" s="85">
        <v>280</v>
      </c>
      <c r="F38" s="85">
        <v>85</v>
      </c>
      <c r="G38" s="85">
        <f t="shared" si="0"/>
        <v>195</v>
      </c>
      <c r="H38" s="86">
        <v>3325</v>
      </c>
      <c r="I38" s="86">
        <f t="shared" si="7"/>
        <v>1575</v>
      </c>
      <c r="J38" s="86">
        <f t="shared" si="3"/>
        <v>35840</v>
      </c>
      <c r="K38" s="86">
        <f t="shared" si="6"/>
        <v>19500</v>
      </c>
      <c r="L38" s="86">
        <f t="shared" si="4"/>
        <v>10000</v>
      </c>
      <c r="M38" s="86">
        <f t="shared" si="8"/>
        <v>2000</v>
      </c>
      <c r="N38" s="86">
        <f t="shared" si="5"/>
        <v>3612</v>
      </c>
      <c r="O38" s="87">
        <f t="shared" si="1"/>
        <v>75852</v>
      </c>
      <c r="P38" s="87">
        <f t="shared" si="10"/>
        <v>2167.1999999999998</v>
      </c>
      <c r="Q38" s="76" t="s">
        <v>184</v>
      </c>
      <c r="U38" s="98"/>
    </row>
    <row r="39" spans="1:21" s="73" customFormat="1" ht="18.75" hidden="1" customHeight="1" x14ac:dyDescent="0.25">
      <c r="A39" s="74">
        <v>17</v>
      </c>
      <c r="B39" s="62" t="s">
        <v>94</v>
      </c>
      <c r="C39" s="85">
        <v>35</v>
      </c>
      <c r="D39" s="85">
        <v>2</v>
      </c>
      <c r="E39" s="85">
        <v>280</v>
      </c>
      <c r="F39" s="85">
        <v>85</v>
      </c>
      <c r="G39" s="85">
        <f t="shared" si="0"/>
        <v>195</v>
      </c>
      <c r="H39" s="86">
        <v>3325</v>
      </c>
      <c r="I39" s="86">
        <f t="shared" si="7"/>
        <v>1575</v>
      </c>
      <c r="J39" s="86">
        <f t="shared" si="3"/>
        <v>35840</v>
      </c>
      <c r="K39" s="86">
        <f t="shared" si="6"/>
        <v>19500</v>
      </c>
      <c r="L39" s="86">
        <f t="shared" si="4"/>
        <v>10000</v>
      </c>
      <c r="M39" s="86">
        <f t="shared" si="8"/>
        <v>2000</v>
      </c>
      <c r="N39" s="86">
        <f t="shared" si="5"/>
        <v>3612</v>
      </c>
      <c r="O39" s="87">
        <f t="shared" si="1"/>
        <v>75852</v>
      </c>
      <c r="P39" s="87">
        <f t="shared" si="10"/>
        <v>2167.1999999999998</v>
      </c>
      <c r="Q39" s="76" t="s">
        <v>186</v>
      </c>
      <c r="U39" s="98"/>
    </row>
    <row r="40" spans="1:21" s="73" customFormat="1" ht="18.75" hidden="1" customHeight="1" x14ac:dyDescent="0.25">
      <c r="A40" s="74">
        <v>23</v>
      </c>
      <c r="B40" s="62" t="s">
        <v>95</v>
      </c>
      <c r="C40" s="85">
        <v>35</v>
      </c>
      <c r="D40" s="85">
        <v>2</v>
      </c>
      <c r="E40" s="85">
        <v>280</v>
      </c>
      <c r="F40" s="85">
        <v>85</v>
      </c>
      <c r="G40" s="85">
        <f t="shared" si="0"/>
        <v>195</v>
      </c>
      <c r="H40" s="86">
        <v>3325</v>
      </c>
      <c r="I40" s="86">
        <f t="shared" si="7"/>
        <v>1575</v>
      </c>
      <c r="J40" s="86">
        <f t="shared" si="3"/>
        <v>35840</v>
      </c>
      <c r="K40" s="86">
        <f t="shared" si="6"/>
        <v>19500</v>
      </c>
      <c r="L40" s="86">
        <f t="shared" si="4"/>
        <v>10000</v>
      </c>
      <c r="M40" s="86">
        <f t="shared" si="8"/>
        <v>2000</v>
      </c>
      <c r="N40" s="86">
        <f t="shared" si="5"/>
        <v>3612</v>
      </c>
      <c r="O40" s="87">
        <f t="shared" si="1"/>
        <v>75852</v>
      </c>
      <c r="P40" s="87">
        <f t="shared" si="10"/>
        <v>2167.1999999999998</v>
      </c>
      <c r="Q40" s="76" t="s">
        <v>187</v>
      </c>
      <c r="U40" s="98"/>
    </row>
    <row r="41" spans="1:21" s="73" customFormat="1" ht="32.25" hidden="1" customHeight="1" x14ac:dyDescent="0.25">
      <c r="A41" s="74">
        <v>4</v>
      </c>
      <c r="B41" s="62" t="s">
        <v>96</v>
      </c>
      <c r="C41" s="85">
        <v>35</v>
      </c>
      <c r="D41" s="85">
        <v>3</v>
      </c>
      <c r="E41" s="85">
        <v>420</v>
      </c>
      <c r="F41" s="85">
        <v>125</v>
      </c>
      <c r="G41" s="85">
        <f t="shared" si="0"/>
        <v>295</v>
      </c>
      <c r="H41" s="86">
        <v>3325</v>
      </c>
      <c r="I41" s="86">
        <f t="shared" si="7"/>
        <v>1575</v>
      </c>
      <c r="J41" s="86">
        <f t="shared" si="3"/>
        <v>53760</v>
      </c>
      <c r="K41" s="86">
        <f t="shared" si="6"/>
        <v>29500</v>
      </c>
      <c r="L41" s="86">
        <f t="shared" si="4"/>
        <v>15000</v>
      </c>
      <c r="M41" s="86">
        <f t="shared" si="8"/>
        <v>3000</v>
      </c>
      <c r="N41" s="86">
        <f t="shared" si="5"/>
        <v>5308</v>
      </c>
      <c r="O41" s="87">
        <f t="shared" si="1"/>
        <v>111468</v>
      </c>
      <c r="P41" s="87">
        <f t="shared" si="10"/>
        <v>3184.8</v>
      </c>
      <c r="Q41" s="76" t="s">
        <v>184</v>
      </c>
      <c r="U41" s="98"/>
    </row>
    <row r="42" spans="1:21" s="79" customFormat="1" ht="18.75" hidden="1" customHeight="1" x14ac:dyDescent="0.25">
      <c r="A42" s="74">
        <v>27</v>
      </c>
      <c r="B42" s="62" t="s">
        <v>97</v>
      </c>
      <c r="C42" s="85">
        <v>35</v>
      </c>
      <c r="D42" s="85">
        <v>1</v>
      </c>
      <c r="E42" s="85">
        <v>140</v>
      </c>
      <c r="F42" s="85">
        <v>42</v>
      </c>
      <c r="G42" s="85">
        <f t="shared" si="0"/>
        <v>98</v>
      </c>
      <c r="H42" s="86">
        <v>3325</v>
      </c>
      <c r="I42" s="86">
        <f t="shared" si="7"/>
        <v>1575</v>
      </c>
      <c r="J42" s="86">
        <f t="shared" si="3"/>
        <v>17920</v>
      </c>
      <c r="K42" s="86">
        <f t="shared" si="6"/>
        <v>9800</v>
      </c>
      <c r="L42" s="86">
        <f t="shared" si="4"/>
        <v>5000</v>
      </c>
      <c r="M42" s="86">
        <f t="shared" si="8"/>
        <v>1000</v>
      </c>
      <c r="N42" s="86">
        <f t="shared" si="5"/>
        <v>1931</v>
      </c>
      <c r="O42" s="87">
        <f t="shared" si="1"/>
        <v>40551</v>
      </c>
      <c r="P42" s="87">
        <f t="shared" si="10"/>
        <v>1158.5999999999999</v>
      </c>
      <c r="Q42" s="76" t="s">
        <v>186</v>
      </c>
      <c r="R42" s="73"/>
      <c r="U42" s="99"/>
    </row>
    <row r="43" spans="1:21" s="79" customFormat="1" ht="18.75" hidden="1" customHeight="1" x14ac:dyDescent="0.25">
      <c r="A43" s="74">
        <v>29</v>
      </c>
      <c r="B43" s="78" t="s">
        <v>98</v>
      </c>
      <c r="C43" s="85">
        <v>35</v>
      </c>
      <c r="D43" s="87">
        <v>2</v>
      </c>
      <c r="E43" s="88">
        <v>280</v>
      </c>
      <c r="F43" s="85">
        <v>85</v>
      </c>
      <c r="G43" s="85">
        <f t="shared" si="0"/>
        <v>195</v>
      </c>
      <c r="H43" s="86">
        <v>3325</v>
      </c>
      <c r="I43" s="86">
        <f t="shared" si="7"/>
        <v>1575</v>
      </c>
      <c r="J43" s="86">
        <f t="shared" si="3"/>
        <v>35840</v>
      </c>
      <c r="K43" s="86">
        <f t="shared" si="6"/>
        <v>19500</v>
      </c>
      <c r="L43" s="86">
        <f t="shared" si="4"/>
        <v>10000</v>
      </c>
      <c r="M43" s="86">
        <f t="shared" si="8"/>
        <v>2000</v>
      </c>
      <c r="N43" s="86">
        <f t="shared" si="5"/>
        <v>3612</v>
      </c>
      <c r="O43" s="87">
        <f t="shared" si="1"/>
        <v>75852</v>
      </c>
      <c r="P43" s="87">
        <f t="shared" si="10"/>
        <v>2167.1999999999998</v>
      </c>
      <c r="Q43" s="75">
        <v>1200</v>
      </c>
      <c r="R43" s="73"/>
      <c r="U43" s="99"/>
    </row>
    <row r="44" spans="1:21" s="73" customFormat="1" ht="18.75" hidden="1" customHeight="1" x14ac:dyDescent="0.25">
      <c r="A44" s="74">
        <v>36</v>
      </c>
      <c r="B44" s="62" t="s">
        <v>99</v>
      </c>
      <c r="C44" s="85">
        <v>35</v>
      </c>
      <c r="D44" s="85">
        <v>3</v>
      </c>
      <c r="E44" s="85">
        <v>420</v>
      </c>
      <c r="F44" s="85">
        <v>125</v>
      </c>
      <c r="G44" s="85">
        <f t="shared" si="0"/>
        <v>295</v>
      </c>
      <c r="H44" s="86">
        <v>3325</v>
      </c>
      <c r="I44" s="86">
        <f t="shared" si="7"/>
        <v>1575</v>
      </c>
      <c r="J44" s="86">
        <f t="shared" si="3"/>
        <v>53760</v>
      </c>
      <c r="K44" s="86">
        <f t="shared" si="6"/>
        <v>29500</v>
      </c>
      <c r="L44" s="86">
        <f t="shared" si="4"/>
        <v>15000</v>
      </c>
      <c r="M44" s="86">
        <f t="shared" si="8"/>
        <v>3000</v>
      </c>
      <c r="N44" s="86">
        <f t="shared" si="5"/>
        <v>5308</v>
      </c>
      <c r="O44" s="87">
        <f t="shared" si="1"/>
        <v>111468</v>
      </c>
      <c r="P44" s="87">
        <f t="shared" si="10"/>
        <v>3184.8</v>
      </c>
      <c r="Q44" s="76" t="s">
        <v>184</v>
      </c>
      <c r="U44" s="98"/>
    </row>
    <row r="45" spans="1:21" s="73" customFormat="1" ht="24.75" hidden="1" customHeight="1" x14ac:dyDescent="0.25">
      <c r="A45" s="74">
        <v>5</v>
      </c>
      <c r="B45" s="62" t="s">
        <v>100</v>
      </c>
      <c r="C45" s="85">
        <v>35</v>
      </c>
      <c r="D45" s="85">
        <v>3</v>
      </c>
      <c r="E45" s="85">
        <v>420</v>
      </c>
      <c r="F45" s="85">
        <v>125</v>
      </c>
      <c r="G45" s="85">
        <f t="shared" si="0"/>
        <v>295</v>
      </c>
      <c r="H45" s="86">
        <v>3325</v>
      </c>
      <c r="I45" s="86">
        <f t="shared" si="7"/>
        <v>1575</v>
      </c>
      <c r="J45" s="86">
        <f t="shared" si="3"/>
        <v>53760</v>
      </c>
      <c r="K45" s="86">
        <f t="shared" si="6"/>
        <v>29500</v>
      </c>
      <c r="L45" s="86">
        <f t="shared" si="4"/>
        <v>15000</v>
      </c>
      <c r="M45" s="86">
        <f t="shared" si="8"/>
        <v>3000</v>
      </c>
      <c r="N45" s="86">
        <f t="shared" si="5"/>
        <v>5308</v>
      </c>
      <c r="O45" s="87">
        <f t="shared" si="1"/>
        <v>111468</v>
      </c>
      <c r="P45" s="87">
        <f t="shared" si="10"/>
        <v>3184.8</v>
      </c>
      <c r="Q45" s="76" t="s">
        <v>183</v>
      </c>
      <c r="U45" s="98"/>
    </row>
    <row r="46" spans="1:21" s="73" customFormat="1" ht="32.25" customHeight="1" x14ac:dyDescent="0.25">
      <c r="A46" s="71" t="s">
        <v>101</v>
      </c>
      <c r="B46" s="72" t="s">
        <v>102</v>
      </c>
      <c r="C46" s="85"/>
      <c r="D46" s="89"/>
      <c r="E46" s="89"/>
      <c r="F46" s="89"/>
      <c r="G46" s="85"/>
      <c r="H46" s="86"/>
      <c r="I46" s="86">
        <f t="shared" si="7"/>
        <v>0</v>
      </c>
      <c r="J46" s="86"/>
      <c r="K46" s="89"/>
      <c r="L46" s="86"/>
      <c r="M46" s="86"/>
      <c r="N46" s="86"/>
      <c r="O46" s="87"/>
      <c r="P46" s="87"/>
      <c r="Q46" s="71"/>
      <c r="U46" s="98"/>
    </row>
    <row r="47" spans="1:21" s="73" customFormat="1" ht="18.75" customHeight="1" x14ac:dyDescent="0.25">
      <c r="A47" s="74">
        <v>30</v>
      </c>
      <c r="B47" s="62" t="s">
        <v>103</v>
      </c>
      <c r="C47" s="85">
        <v>35</v>
      </c>
      <c r="D47" s="85">
        <v>3</v>
      </c>
      <c r="E47" s="85">
        <v>420</v>
      </c>
      <c r="F47" s="85">
        <v>125</v>
      </c>
      <c r="G47" s="85">
        <f t="shared" si="0"/>
        <v>295</v>
      </c>
      <c r="H47" s="86">
        <v>3080</v>
      </c>
      <c r="I47" s="86">
        <f t="shared" si="7"/>
        <v>1575</v>
      </c>
      <c r="J47" s="86">
        <f t="shared" si="3"/>
        <v>53760</v>
      </c>
      <c r="K47" s="86">
        <f>G47*150</f>
        <v>44250</v>
      </c>
      <c r="L47" s="86">
        <f t="shared" si="4"/>
        <v>15000</v>
      </c>
      <c r="M47" s="86">
        <f t="shared" si="8"/>
        <v>3000</v>
      </c>
      <c r="N47" s="86">
        <f t="shared" ref="N47:N59" si="11">(H47+I47+J47+K47+L47+M47)*5%</f>
        <v>6033.25</v>
      </c>
      <c r="O47" s="87">
        <f t="shared" ref="O47:O59" si="12">SUM(H47:N47)</f>
        <v>126698.25</v>
      </c>
      <c r="P47" s="87">
        <f t="shared" si="10"/>
        <v>3619.95</v>
      </c>
      <c r="Q47" s="76" t="s">
        <v>188</v>
      </c>
      <c r="U47" s="98"/>
    </row>
    <row r="48" spans="1:21" s="73" customFormat="1" ht="18.75" customHeight="1" x14ac:dyDescent="0.25">
      <c r="A48" s="74">
        <v>31</v>
      </c>
      <c r="B48" s="62" t="s">
        <v>104</v>
      </c>
      <c r="C48" s="85">
        <v>35</v>
      </c>
      <c r="D48" s="85">
        <v>3</v>
      </c>
      <c r="E48" s="85">
        <v>420</v>
      </c>
      <c r="F48" s="85">
        <v>125</v>
      </c>
      <c r="G48" s="85">
        <f t="shared" si="0"/>
        <v>295</v>
      </c>
      <c r="H48" s="86">
        <v>3080</v>
      </c>
      <c r="I48" s="86">
        <f t="shared" si="7"/>
        <v>1575</v>
      </c>
      <c r="J48" s="86">
        <f t="shared" si="3"/>
        <v>53760</v>
      </c>
      <c r="K48" s="86">
        <f t="shared" ref="K48:K59" si="13">G48*150</f>
        <v>44250</v>
      </c>
      <c r="L48" s="86">
        <f t="shared" si="4"/>
        <v>15000</v>
      </c>
      <c r="M48" s="86">
        <f t="shared" si="8"/>
        <v>3000</v>
      </c>
      <c r="N48" s="86">
        <f t="shared" si="11"/>
        <v>6033.25</v>
      </c>
      <c r="O48" s="87">
        <f t="shared" si="12"/>
        <v>126698.25</v>
      </c>
      <c r="P48" s="87">
        <f t="shared" si="10"/>
        <v>3619.95</v>
      </c>
      <c r="Q48" s="76" t="s">
        <v>188</v>
      </c>
      <c r="U48" s="98"/>
    </row>
    <row r="49" spans="1:21" s="73" customFormat="1" ht="18.75" customHeight="1" x14ac:dyDescent="0.25">
      <c r="A49" s="74">
        <v>32</v>
      </c>
      <c r="B49" s="62" t="s">
        <v>105</v>
      </c>
      <c r="C49" s="85">
        <v>35</v>
      </c>
      <c r="D49" s="85">
        <v>3</v>
      </c>
      <c r="E49" s="85">
        <v>420</v>
      </c>
      <c r="F49" s="85">
        <v>125</v>
      </c>
      <c r="G49" s="85">
        <f t="shared" si="0"/>
        <v>295</v>
      </c>
      <c r="H49" s="86">
        <v>3080</v>
      </c>
      <c r="I49" s="86">
        <f t="shared" si="7"/>
        <v>1575</v>
      </c>
      <c r="J49" s="86">
        <f t="shared" si="3"/>
        <v>53760</v>
      </c>
      <c r="K49" s="86">
        <f t="shared" si="13"/>
        <v>44250</v>
      </c>
      <c r="L49" s="86">
        <f t="shared" si="4"/>
        <v>15000</v>
      </c>
      <c r="M49" s="86">
        <f t="shared" si="8"/>
        <v>3000</v>
      </c>
      <c r="N49" s="86">
        <f t="shared" si="11"/>
        <v>6033.25</v>
      </c>
      <c r="O49" s="87">
        <f t="shared" si="12"/>
        <v>126698.25</v>
      </c>
      <c r="P49" s="87">
        <f t="shared" si="10"/>
        <v>3619.95</v>
      </c>
      <c r="Q49" s="76" t="s">
        <v>185</v>
      </c>
      <c r="U49" s="98"/>
    </row>
    <row r="50" spans="1:21" s="73" customFormat="1" ht="18.75" customHeight="1" x14ac:dyDescent="0.25">
      <c r="A50" s="74">
        <v>33</v>
      </c>
      <c r="B50" s="62" t="s">
        <v>106</v>
      </c>
      <c r="C50" s="85">
        <v>35</v>
      </c>
      <c r="D50" s="85">
        <v>3</v>
      </c>
      <c r="E50" s="85">
        <v>420</v>
      </c>
      <c r="F50" s="85">
        <v>125</v>
      </c>
      <c r="G50" s="85">
        <f t="shared" si="0"/>
        <v>295</v>
      </c>
      <c r="H50" s="86">
        <v>3080</v>
      </c>
      <c r="I50" s="86">
        <f t="shared" si="7"/>
        <v>1575</v>
      </c>
      <c r="J50" s="86">
        <f>E50*128+(0.1*1210*12/540*G50)</f>
        <v>54553.222222222219</v>
      </c>
      <c r="K50" s="86">
        <f t="shared" si="13"/>
        <v>44250</v>
      </c>
      <c r="L50" s="86">
        <f t="shared" si="4"/>
        <v>15000</v>
      </c>
      <c r="M50" s="86">
        <f t="shared" si="8"/>
        <v>3000</v>
      </c>
      <c r="N50" s="86">
        <f t="shared" si="11"/>
        <v>6072.9111111111115</v>
      </c>
      <c r="O50" s="87">
        <f t="shared" si="12"/>
        <v>127531.13333333333</v>
      </c>
      <c r="P50" s="87">
        <f t="shared" si="10"/>
        <v>3643.7466666666664</v>
      </c>
      <c r="Q50" s="76" t="s">
        <v>189</v>
      </c>
      <c r="U50" s="98"/>
    </row>
    <row r="51" spans="1:21" s="73" customFormat="1" ht="27.75" customHeight="1" x14ac:dyDescent="0.25">
      <c r="A51" s="74">
        <v>34</v>
      </c>
      <c r="B51" s="62" t="s">
        <v>190</v>
      </c>
      <c r="C51" s="85">
        <v>35</v>
      </c>
      <c r="D51" s="85">
        <v>3</v>
      </c>
      <c r="E51" s="85">
        <v>420</v>
      </c>
      <c r="F51" s="85">
        <v>125</v>
      </c>
      <c r="G51" s="85">
        <f t="shared" si="0"/>
        <v>295</v>
      </c>
      <c r="H51" s="86">
        <v>3080</v>
      </c>
      <c r="I51" s="86">
        <f t="shared" si="7"/>
        <v>1575</v>
      </c>
      <c r="J51" s="86">
        <f>E51*128+(0.1*1210*12/540*G51)</f>
        <v>54553.222222222219</v>
      </c>
      <c r="K51" s="86">
        <f t="shared" si="13"/>
        <v>44250</v>
      </c>
      <c r="L51" s="86">
        <f t="shared" si="4"/>
        <v>15000</v>
      </c>
      <c r="M51" s="86">
        <f t="shared" si="8"/>
        <v>3000</v>
      </c>
      <c r="N51" s="86">
        <f t="shared" si="11"/>
        <v>6072.9111111111115</v>
      </c>
      <c r="O51" s="87">
        <f t="shared" si="12"/>
        <v>127531.13333333333</v>
      </c>
      <c r="P51" s="87">
        <f t="shared" si="10"/>
        <v>3643.7466666666664</v>
      </c>
      <c r="Q51" s="76" t="s">
        <v>185</v>
      </c>
      <c r="U51" s="98"/>
    </row>
    <row r="52" spans="1:21" s="73" customFormat="1" ht="18.75" customHeight="1" x14ac:dyDescent="0.25">
      <c r="A52" s="74">
        <v>35</v>
      </c>
      <c r="B52" s="62" t="s">
        <v>108</v>
      </c>
      <c r="C52" s="85">
        <v>35</v>
      </c>
      <c r="D52" s="85">
        <v>3</v>
      </c>
      <c r="E52" s="85">
        <v>420</v>
      </c>
      <c r="F52" s="85">
        <v>125</v>
      </c>
      <c r="G52" s="85">
        <f t="shared" si="0"/>
        <v>295</v>
      </c>
      <c r="H52" s="86">
        <v>3080</v>
      </c>
      <c r="I52" s="86">
        <f t="shared" si="7"/>
        <v>1575</v>
      </c>
      <c r="J52" s="86">
        <f>E52*128+(0.1*1210*12/540*G52)</f>
        <v>54553.222222222219</v>
      </c>
      <c r="K52" s="86">
        <f t="shared" si="13"/>
        <v>44250</v>
      </c>
      <c r="L52" s="86">
        <f t="shared" si="4"/>
        <v>15000</v>
      </c>
      <c r="M52" s="86">
        <f t="shared" si="8"/>
        <v>3000</v>
      </c>
      <c r="N52" s="86">
        <f t="shared" si="11"/>
        <v>6072.9111111111115</v>
      </c>
      <c r="O52" s="87">
        <f t="shared" si="12"/>
        <v>127531.13333333333</v>
      </c>
      <c r="P52" s="87">
        <f t="shared" si="10"/>
        <v>3643.7466666666664</v>
      </c>
      <c r="Q52" s="76" t="s">
        <v>188</v>
      </c>
      <c r="U52" s="98"/>
    </row>
    <row r="53" spans="1:21" s="73" customFormat="1" ht="18.75" customHeight="1" x14ac:dyDescent="0.25">
      <c r="A53" s="74">
        <v>36</v>
      </c>
      <c r="B53" s="62" t="s">
        <v>109</v>
      </c>
      <c r="C53" s="85">
        <v>35</v>
      </c>
      <c r="D53" s="85">
        <v>2</v>
      </c>
      <c r="E53" s="85">
        <v>280</v>
      </c>
      <c r="F53" s="85">
        <v>85</v>
      </c>
      <c r="G53" s="85">
        <f t="shared" si="0"/>
        <v>195</v>
      </c>
      <c r="H53" s="86">
        <v>3080</v>
      </c>
      <c r="I53" s="86">
        <f t="shared" si="7"/>
        <v>1575</v>
      </c>
      <c r="J53" s="86">
        <f t="shared" si="3"/>
        <v>35840</v>
      </c>
      <c r="K53" s="86">
        <f t="shared" si="13"/>
        <v>29250</v>
      </c>
      <c r="L53" s="86">
        <f t="shared" si="4"/>
        <v>10000</v>
      </c>
      <c r="M53" s="86">
        <f t="shared" si="8"/>
        <v>2000</v>
      </c>
      <c r="N53" s="86">
        <f t="shared" si="11"/>
        <v>4087.25</v>
      </c>
      <c r="O53" s="87">
        <f t="shared" si="12"/>
        <v>85832.25</v>
      </c>
      <c r="P53" s="87">
        <f t="shared" si="10"/>
        <v>2452.35</v>
      </c>
      <c r="Q53" s="76" t="s">
        <v>184</v>
      </c>
      <c r="U53" s="98"/>
    </row>
    <row r="54" spans="1:21" s="73" customFormat="1" ht="18.75" customHeight="1" x14ac:dyDescent="0.25">
      <c r="A54" s="74">
        <v>37</v>
      </c>
      <c r="B54" s="62" t="s">
        <v>110</v>
      </c>
      <c r="C54" s="85">
        <v>35</v>
      </c>
      <c r="D54" s="85">
        <v>3</v>
      </c>
      <c r="E54" s="85">
        <v>420</v>
      </c>
      <c r="F54" s="85">
        <v>125</v>
      </c>
      <c r="G54" s="85">
        <f t="shared" si="0"/>
        <v>295</v>
      </c>
      <c r="H54" s="86">
        <v>3080</v>
      </c>
      <c r="I54" s="86">
        <f t="shared" si="7"/>
        <v>1575</v>
      </c>
      <c r="J54" s="86">
        <f t="shared" si="3"/>
        <v>53760</v>
      </c>
      <c r="K54" s="86">
        <f t="shared" si="13"/>
        <v>44250</v>
      </c>
      <c r="L54" s="86">
        <f t="shared" si="4"/>
        <v>15000</v>
      </c>
      <c r="M54" s="86">
        <f t="shared" si="8"/>
        <v>3000</v>
      </c>
      <c r="N54" s="86">
        <f t="shared" si="11"/>
        <v>6033.25</v>
      </c>
      <c r="O54" s="87">
        <f t="shared" si="12"/>
        <v>126698.25</v>
      </c>
      <c r="P54" s="87">
        <f t="shared" si="10"/>
        <v>3619.95</v>
      </c>
      <c r="Q54" s="76" t="s">
        <v>189</v>
      </c>
      <c r="R54" s="77"/>
      <c r="U54" s="98"/>
    </row>
    <row r="55" spans="1:21" s="73" customFormat="1" ht="32.25" customHeight="1" x14ac:dyDescent="0.25">
      <c r="A55" s="74">
        <v>38</v>
      </c>
      <c r="B55" s="62" t="s">
        <v>111</v>
      </c>
      <c r="C55" s="85">
        <v>35</v>
      </c>
      <c r="D55" s="85">
        <v>3</v>
      </c>
      <c r="E55" s="85">
        <v>420</v>
      </c>
      <c r="F55" s="85">
        <v>125</v>
      </c>
      <c r="G55" s="85">
        <f t="shared" si="0"/>
        <v>295</v>
      </c>
      <c r="H55" s="86">
        <v>3080</v>
      </c>
      <c r="I55" s="86">
        <f t="shared" si="7"/>
        <v>1575</v>
      </c>
      <c r="J55" s="86">
        <f>E55*128+(0.1*1210*12/540*G55)</f>
        <v>54553.222222222219</v>
      </c>
      <c r="K55" s="86">
        <f t="shared" si="13"/>
        <v>44250</v>
      </c>
      <c r="L55" s="86">
        <f t="shared" si="4"/>
        <v>15000</v>
      </c>
      <c r="M55" s="86">
        <f t="shared" si="8"/>
        <v>3000</v>
      </c>
      <c r="N55" s="86">
        <f t="shared" si="11"/>
        <v>6072.9111111111115</v>
      </c>
      <c r="O55" s="87">
        <f t="shared" si="12"/>
        <v>127531.13333333333</v>
      </c>
      <c r="P55" s="87">
        <f t="shared" si="10"/>
        <v>3643.7466666666664</v>
      </c>
      <c r="Q55" s="76" t="s">
        <v>189</v>
      </c>
      <c r="U55" s="98"/>
    </row>
    <row r="56" spans="1:21" s="73" customFormat="1" ht="20.25" customHeight="1" x14ac:dyDescent="0.25">
      <c r="A56" s="74">
        <v>39</v>
      </c>
      <c r="B56" s="78" t="s">
        <v>112</v>
      </c>
      <c r="C56" s="85">
        <v>35</v>
      </c>
      <c r="D56" s="87">
        <v>3</v>
      </c>
      <c r="E56" s="88">
        <v>420</v>
      </c>
      <c r="F56" s="85">
        <v>125</v>
      </c>
      <c r="G56" s="85">
        <f t="shared" ref="G56:G61" si="14">E56-F56</f>
        <v>295</v>
      </c>
      <c r="H56" s="86">
        <v>3080</v>
      </c>
      <c r="I56" s="86">
        <f t="shared" si="7"/>
        <v>1575</v>
      </c>
      <c r="J56" s="86">
        <f>E56*128+(0.1*1210*12/540*G56)</f>
        <v>54553.222222222219</v>
      </c>
      <c r="K56" s="86">
        <f t="shared" si="13"/>
        <v>44250</v>
      </c>
      <c r="L56" s="86">
        <f t="shared" ref="L56:L61" si="15">D56*5000</f>
        <v>15000</v>
      </c>
      <c r="M56" s="86">
        <f t="shared" si="8"/>
        <v>3000</v>
      </c>
      <c r="N56" s="86">
        <f t="shared" si="11"/>
        <v>6072.9111111111115</v>
      </c>
      <c r="O56" s="87">
        <f t="shared" si="12"/>
        <v>127531.13333333333</v>
      </c>
      <c r="P56" s="87">
        <f t="shared" si="10"/>
        <v>3643.7466666666664</v>
      </c>
      <c r="Q56" s="75">
        <v>1800</v>
      </c>
      <c r="U56" s="98"/>
    </row>
    <row r="57" spans="1:21" s="73" customFormat="1" ht="32.25" customHeight="1" x14ac:dyDescent="0.25">
      <c r="A57" s="74">
        <v>40</v>
      </c>
      <c r="B57" s="78" t="s">
        <v>113</v>
      </c>
      <c r="C57" s="85">
        <v>35</v>
      </c>
      <c r="D57" s="87">
        <v>3</v>
      </c>
      <c r="E57" s="88">
        <v>420</v>
      </c>
      <c r="F57" s="85">
        <v>125</v>
      </c>
      <c r="G57" s="85">
        <f t="shared" si="14"/>
        <v>295</v>
      </c>
      <c r="H57" s="86">
        <v>3080</v>
      </c>
      <c r="I57" s="86">
        <f t="shared" si="7"/>
        <v>1575</v>
      </c>
      <c r="J57" s="86">
        <f>E57*128+(0.1*1210*12/540*G57)</f>
        <v>54553.222222222219</v>
      </c>
      <c r="K57" s="86">
        <f t="shared" si="13"/>
        <v>44250</v>
      </c>
      <c r="L57" s="86">
        <f t="shared" si="15"/>
        <v>15000</v>
      </c>
      <c r="M57" s="86">
        <f t="shared" si="8"/>
        <v>3000</v>
      </c>
      <c r="N57" s="86">
        <f t="shared" si="11"/>
        <v>6072.9111111111115</v>
      </c>
      <c r="O57" s="87">
        <f t="shared" si="12"/>
        <v>127531.13333333333</v>
      </c>
      <c r="P57" s="87">
        <f t="shared" si="10"/>
        <v>3643.7466666666664</v>
      </c>
      <c r="Q57" s="75">
        <v>1800</v>
      </c>
      <c r="U57" s="98"/>
    </row>
    <row r="58" spans="1:21" s="73" customFormat="1" ht="18.75" customHeight="1" x14ac:dyDescent="0.25">
      <c r="A58" s="74">
        <v>41</v>
      </c>
      <c r="B58" s="78" t="s">
        <v>114</v>
      </c>
      <c r="C58" s="85">
        <v>35</v>
      </c>
      <c r="D58" s="87">
        <v>3</v>
      </c>
      <c r="E58" s="88">
        <v>420</v>
      </c>
      <c r="F58" s="85">
        <v>125</v>
      </c>
      <c r="G58" s="85">
        <f t="shared" si="14"/>
        <v>295</v>
      </c>
      <c r="H58" s="86">
        <v>3080</v>
      </c>
      <c r="I58" s="86">
        <f t="shared" si="7"/>
        <v>1575</v>
      </c>
      <c r="J58" s="86">
        <f>E58*128+(0.1*1210*12/540*G58)</f>
        <v>54553.222222222219</v>
      </c>
      <c r="K58" s="86">
        <f t="shared" si="13"/>
        <v>44250</v>
      </c>
      <c r="L58" s="86">
        <f t="shared" si="15"/>
        <v>15000</v>
      </c>
      <c r="M58" s="86">
        <f t="shared" si="8"/>
        <v>3000</v>
      </c>
      <c r="N58" s="86">
        <f t="shared" si="11"/>
        <v>6072.9111111111115</v>
      </c>
      <c r="O58" s="87">
        <f t="shared" si="12"/>
        <v>127531.13333333333</v>
      </c>
      <c r="P58" s="87">
        <f t="shared" si="10"/>
        <v>3643.7466666666664</v>
      </c>
      <c r="Q58" s="75">
        <v>2000</v>
      </c>
      <c r="U58" s="98"/>
    </row>
    <row r="59" spans="1:21" s="73" customFormat="1" ht="18.75" customHeight="1" x14ac:dyDescent="0.25">
      <c r="A59" s="74">
        <v>42</v>
      </c>
      <c r="B59" s="62" t="s">
        <v>115</v>
      </c>
      <c r="C59" s="85">
        <v>35</v>
      </c>
      <c r="D59" s="85">
        <v>3</v>
      </c>
      <c r="E59" s="85">
        <v>420</v>
      </c>
      <c r="F59" s="85">
        <v>125</v>
      </c>
      <c r="G59" s="85">
        <f t="shared" si="14"/>
        <v>295</v>
      </c>
      <c r="H59" s="86">
        <v>3080</v>
      </c>
      <c r="I59" s="86">
        <f t="shared" si="7"/>
        <v>1575</v>
      </c>
      <c r="J59" s="86">
        <f>E59*128</f>
        <v>53760</v>
      </c>
      <c r="K59" s="86">
        <f t="shared" si="13"/>
        <v>44250</v>
      </c>
      <c r="L59" s="86">
        <f t="shared" si="15"/>
        <v>15000</v>
      </c>
      <c r="M59" s="86">
        <f t="shared" si="8"/>
        <v>3000</v>
      </c>
      <c r="N59" s="86">
        <f t="shared" si="11"/>
        <v>6033.25</v>
      </c>
      <c r="O59" s="87">
        <f t="shared" si="12"/>
        <v>126698.25</v>
      </c>
      <c r="P59" s="87">
        <f>O59/35</f>
        <v>3619.95</v>
      </c>
      <c r="Q59" s="76" t="s">
        <v>184</v>
      </c>
      <c r="U59" s="98"/>
    </row>
    <row r="60" spans="1:21" s="73" customFormat="1" ht="18.75" customHeight="1" x14ac:dyDescent="0.25">
      <c r="A60" s="74">
        <v>43</v>
      </c>
      <c r="B60" s="62" t="s">
        <v>116</v>
      </c>
      <c r="C60" s="85">
        <v>35</v>
      </c>
      <c r="D60" s="85">
        <v>3</v>
      </c>
      <c r="E60" s="85">
        <v>420</v>
      </c>
      <c r="F60" s="85">
        <v>125</v>
      </c>
      <c r="G60" s="85">
        <f t="shared" si="14"/>
        <v>295</v>
      </c>
      <c r="H60" s="86">
        <v>3080</v>
      </c>
      <c r="I60" s="86">
        <f t="shared" si="7"/>
        <v>1575</v>
      </c>
      <c r="J60" s="86">
        <f>E60*128+(0.1*1210*12/540*G60)</f>
        <v>54553.222222222219</v>
      </c>
      <c r="K60" s="86">
        <f>G60*150</f>
        <v>44250</v>
      </c>
      <c r="L60" s="86">
        <f t="shared" si="15"/>
        <v>15000</v>
      </c>
      <c r="M60" s="86">
        <f t="shared" si="8"/>
        <v>3000</v>
      </c>
      <c r="N60" s="86">
        <f>(H60+I60+J60+K60+L60+M60)*5%</f>
        <v>6072.9111111111115</v>
      </c>
      <c r="O60" s="87">
        <f>SUM(H60:N60)</f>
        <v>127531.13333333333</v>
      </c>
      <c r="P60" s="87">
        <f>O60/35</f>
        <v>3643.7466666666664</v>
      </c>
      <c r="Q60" s="76"/>
      <c r="U60" s="98"/>
    </row>
    <row r="61" spans="1:21" s="73" customFormat="1" ht="36" customHeight="1" x14ac:dyDescent="0.25">
      <c r="A61" s="74">
        <v>44</v>
      </c>
      <c r="B61" s="62" t="s">
        <v>196</v>
      </c>
      <c r="C61" s="85">
        <v>35</v>
      </c>
      <c r="D61" s="85">
        <v>3</v>
      </c>
      <c r="E61" s="85">
        <v>420</v>
      </c>
      <c r="F61" s="85">
        <v>125</v>
      </c>
      <c r="G61" s="85">
        <f t="shared" si="14"/>
        <v>295</v>
      </c>
      <c r="H61" s="86">
        <v>3080</v>
      </c>
      <c r="I61" s="86">
        <f t="shared" si="7"/>
        <v>1575</v>
      </c>
      <c r="J61" s="86">
        <f t="shared" si="3"/>
        <v>53760</v>
      </c>
      <c r="K61" s="86">
        <f>G61*150</f>
        <v>44250</v>
      </c>
      <c r="L61" s="86">
        <f t="shared" si="15"/>
        <v>15000</v>
      </c>
      <c r="M61" s="86">
        <f t="shared" si="8"/>
        <v>3000</v>
      </c>
      <c r="N61" s="86">
        <f>(H61+I61+J61+K61+L61+M61)*5%</f>
        <v>6033.25</v>
      </c>
      <c r="O61" s="87">
        <f>SUM(H61:N61)</f>
        <v>126698.25</v>
      </c>
      <c r="P61" s="87">
        <f>O61/35</f>
        <v>3619.95</v>
      </c>
      <c r="Q61" s="76"/>
      <c r="U61" s="98"/>
    </row>
    <row r="62" spans="1:21" s="73" customFormat="1" ht="18.75" customHeight="1" x14ac:dyDescent="0.25">
      <c r="A62" s="33">
        <v>45</v>
      </c>
      <c r="B62" s="62" t="s">
        <v>202</v>
      </c>
      <c r="C62" s="91">
        <v>35</v>
      </c>
      <c r="D62" s="91">
        <v>3</v>
      </c>
      <c r="E62" s="91">
        <v>588</v>
      </c>
      <c r="F62" s="91">
        <v>168</v>
      </c>
      <c r="G62" s="91">
        <v>420</v>
      </c>
      <c r="H62" s="86">
        <v>3080</v>
      </c>
      <c r="I62" s="86">
        <f t="shared" si="7"/>
        <v>1575</v>
      </c>
      <c r="J62" s="90">
        <v>341880</v>
      </c>
      <c r="K62" s="92">
        <v>62475</v>
      </c>
      <c r="L62" s="86"/>
      <c r="M62" s="87">
        <v>14700</v>
      </c>
      <c r="N62" s="86">
        <v>1500</v>
      </c>
      <c r="O62" s="87">
        <v>429305</v>
      </c>
      <c r="P62" s="87">
        <v>12265.857142857143</v>
      </c>
      <c r="Q62" s="76"/>
      <c r="U62" s="98"/>
    </row>
    <row r="63" spans="1:21" s="73" customFormat="1" ht="18.75" customHeight="1" x14ac:dyDescent="0.25">
      <c r="A63" s="33">
        <v>46</v>
      </c>
      <c r="B63" s="62" t="s">
        <v>203</v>
      </c>
      <c r="C63" s="91">
        <v>35</v>
      </c>
      <c r="D63" s="91">
        <v>5</v>
      </c>
      <c r="E63" s="91">
        <v>920</v>
      </c>
      <c r="F63" s="91">
        <v>168</v>
      </c>
      <c r="G63" s="91">
        <v>752</v>
      </c>
      <c r="H63" s="86">
        <v>3080</v>
      </c>
      <c r="I63" s="86">
        <f t="shared" si="7"/>
        <v>1575</v>
      </c>
      <c r="J63" s="90">
        <v>432080</v>
      </c>
      <c r="K63" s="92">
        <v>56350</v>
      </c>
      <c r="L63" s="86"/>
      <c r="M63" s="87">
        <v>18800</v>
      </c>
      <c r="N63" s="86">
        <v>2500</v>
      </c>
      <c r="O63" s="87">
        <v>518480</v>
      </c>
      <c r="P63" s="87">
        <v>14813.714285714286</v>
      </c>
      <c r="Q63" s="76"/>
      <c r="U63" s="98"/>
    </row>
    <row r="64" spans="1:21" s="73" customFormat="1" ht="32.25" customHeight="1" x14ac:dyDescent="0.25">
      <c r="A64" s="71" t="s">
        <v>117</v>
      </c>
      <c r="B64" s="72" t="s">
        <v>118</v>
      </c>
      <c r="C64" s="85" t="s">
        <v>119</v>
      </c>
      <c r="D64" s="89"/>
      <c r="E64" s="89"/>
      <c r="F64" s="89"/>
      <c r="G64" s="85"/>
      <c r="H64" s="86"/>
      <c r="I64" s="86"/>
      <c r="J64" s="86"/>
      <c r="K64" s="89"/>
      <c r="L64" s="86"/>
      <c r="M64" s="86"/>
      <c r="N64" s="86"/>
      <c r="O64" s="87"/>
      <c r="P64" s="87"/>
      <c r="Q64" s="71"/>
      <c r="U64" s="98"/>
    </row>
    <row r="65" spans="1:26" s="73" customFormat="1" ht="30.75" customHeight="1" x14ac:dyDescent="0.25">
      <c r="A65" s="33">
        <v>47</v>
      </c>
      <c r="B65" s="62" t="s">
        <v>120</v>
      </c>
      <c r="C65" s="85">
        <v>35</v>
      </c>
      <c r="D65" s="85">
        <v>3</v>
      </c>
      <c r="E65" s="85">
        <v>420</v>
      </c>
      <c r="F65" s="85">
        <v>125</v>
      </c>
      <c r="G65" s="85">
        <f t="shared" si="0"/>
        <v>295</v>
      </c>
      <c r="H65" s="86">
        <v>3080</v>
      </c>
      <c r="I65" s="86">
        <f t="shared" si="7"/>
        <v>1575</v>
      </c>
      <c r="J65" s="86">
        <f t="shared" si="3"/>
        <v>53760</v>
      </c>
      <c r="K65" s="86">
        <f>G65*120</f>
        <v>35400</v>
      </c>
      <c r="L65" s="86">
        <f t="shared" si="4"/>
        <v>15000</v>
      </c>
      <c r="M65" s="86"/>
      <c r="N65" s="86">
        <f t="shared" ref="N65:N81" si="16">(H65+I65+J65+K65+L65+M65)*5%</f>
        <v>5440.75</v>
      </c>
      <c r="O65" s="87">
        <f t="shared" ref="O65:O81" si="17">SUM(H65:N65)</f>
        <v>114255.75</v>
      </c>
      <c r="P65" s="87">
        <f t="shared" si="10"/>
        <v>3264.45</v>
      </c>
      <c r="Q65" s="76" t="s">
        <v>185</v>
      </c>
      <c r="R65" s="73" t="s">
        <v>201</v>
      </c>
      <c r="U65" s="98"/>
    </row>
    <row r="66" spans="1:26" s="73" customFormat="1" ht="18.75" customHeight="1" x14ac:dyDescent="0.25">
      <c r="A66" s="33">
        <v>48</v>
      </c>
      <c r="B66" s="62" t="s">
        <v>121</v>
      </c>
      <c r="C66" s="85">
        <v>35</v>
      </c>
      <c r="D66" s="85">
        <v>3</v>
      </c>
      <c r="E66" s="85">
        <v>420</v>
      </c>
      <c r="F66" s="85">
        <v>125</v>
      </c>
      <c r="G66" s="85">
        <f t="shared" si="0"/>
        <v>295</v>
      </c>
      <c r="H66" s="86">
        <v>3080</v>
      </c>
      <c r="I66" s="86">
        <f t="shared" si="7"/>
        <v>1575</v>
      </c>
      <c r="J66" s="86">
        <f t="shared" si="3"/>
        <v>53760</v>
      </c>
      <c r="K66" s="86">
        <f t="shared" ref="K66:K97" si="18">G66*120</f>
        <v>35400</v>
      </c>
      <c r="L66" s="86">
        <f t="shared" si="4"/>
        <v>15000</v>
      </c>
      <c r="M66" s="86">
        <f t="shared" ref="M66:M97" si="19">D66*1000</f>
        <v>3000</v>
      </c>
      <c r="N66" s="86">
        <f t="shared" si="16"/>
        <v>5590.75</v>
      </c>
      <c r="O66" s="87">
        <f t="shared" si="17"/>
        <v>117405.75</v>
      </c>
      <c r="P66" s="87">
        <f t="shared" si="10"/>
        <v>3354.45</v>
      </c>
      <c r="Q66" s="76" t="s">
        <v>184</v>
      </c>
      <c r="U66" s="98"/>
    </row>
    <row r="67" spans="1:26" s="73" customFormat="1" ht="30.75" customHeight="1" x14ac:dyDescent="0.25">
      <c r="A67" s="33">
        <v>49</v>
      </c>
      <c r="B67" s="62" t="s">
        <v>122</v>
      </c>
      <c r="C67" s="85">
        <v>35</v>
      </c>
      <c r="D67" s="85">
        <v>3</v>
      </c>
      <c r="E67" s="85">
        <v>420</v>
      </c>
      <c r="F67" s="85">
        <v>125</v>
      </c>
      <c r="G67" s="85">
        <f t="shared" si="0"/>
        <v>295</v>
      </c>
      <c r="H67" s="86">
        <v>3080</v>
      </c>
      <c r="I67" s="86">
        <f t="shared" si="7"/>
        <v>1575</v>
      </c>
      <c r="J67" s="86">
        <f t="shared" si="3"/>
        <v>53760</v>
      </c>
      <c r="K67" s="86">
        <f t="shared" si="18"/>
        <v>35400</v>
      </c>
      <c r="L67" s="86">
        <f t="shared" si="4"/>
        <v>15000</v>
      </c>
      <c r="M67" s="86">
        <f t="shared" si="19"/>
        <v>3000</v>
      </c>
      <c r="N67" s="86">
        <f t="shared" si="16"/>
        <v>5590.75</v>
      </c>
      <c r="O67" s="87">
        <f t="shared" si="17"/>
        <v>117405.75</v>
      </c>
      <c r="P67" s="87">
        <f t="shared" si="10"/>
        <v>3354.45</v>
      </c>
      <c r="Q67" s="76" t="s">
        <v>185</v>
      </c>
      <c r="U67" s="98"/>
    </row>
    <row r="68" spans="1:26" s="73" customFormat="1" ht="30.75" customHeight="1" x14ac:dyDescent="0.25">
      <c r="A68" s="33">
        <v>50</v>
      </c>
      <c r="B68" s="62" t="s">
        <v>123</v>
      </c>
      <c r="C68" s="85">
        <v>35</v>
      </c>
      <c r="D68" s="85">
        <v>1.5</v>
      </c>
      <c r="E68" s="85">
        <v>210</v>
      </c>
      <c r="F68" s="85">
        <f>E68*0.2</f>
        <v>42</v>
      </c>
      <c r="G68" s="85">
        <f t="shared" si="0"/>
        <v>168</v>
      </c>
      <c r="H68" s="86">
        <v>3080</v>
      </c>
      <c r="I68" s="86">
        <f t="shared" si="7"/>
        <v>1575</v>
      </c>
      <c r="J68" s="86">
        <f t="shared" si="3"/>
        <v>26880</v>
      </c>
      <c r="K68" s="86">
        <f t="shared" si="18"/>
        <v>20160</v>
      </c>
      <c r="L68" s="86">
        <f t="shared" si="4"/>
        <v>7500</v>
      </c>
      <c r="M68" s="86"/>
      <c r="N68" s="86">
        <f t="shared" si="16"/>
        <v>2959.75</v>
      </c>
      <c r="O68" s="87">
        <f t="shared" si="17"/>
        <v>62154.75</v>
      </c>
      <c r="P68" s="87">
        <f t="shared" si="10"/>
        <v>1775.85</v>
      </c>
      <c r="Q68" s="76" t="s">
        <v>186</v>
      </c>
      <c r="U68" s="98"/>
    </row>
    <row r="69" spans="1:26" s="73" customFormat="1" ht="18.75" customHeight="1" x14ac:dyDescent="0.25">
      <c r="A69" s="33">
        <v>51</v>
      </c>
      <c r="B69" s="62" t="s">
        <v>124</v>
      </c>
      <c r="C69" s="85">
        <v>35</v>
      </c>
      <c r="D69" s="85">
        <v>2</v>
      </c>
      <c r="E69" s="85">
        <v>280</v>
      </c>
      <c r="F69" s="85">
        <f>E69*0.2</f>
        <v>56</v>
      </c>
      <c r="G69" s="85">
        <f t="shared" si="0"/>
        <v>224</v>
      </c>
      <c r="H69" s="86">
        <v>3080</v>
      </c>
      <c r="I69" s="86">
        <f t="shared" si="7"/>
        <v>1575</v>
      </c>
      <c r="J69" s="86">
        <f t="shared" si="3"/>
        <v>35840</v>
      </c>
      <c r="K69" s="86">
        <f t="shared" si="18"/>
        <v>26880</v>
      </c>
      <c r="L69" s="86">
        <f t="shared" si="4"/>
        <v>10000</v>
      </c>
      <c r="M69" s="86"/>
      <c r="N69" s="86">
        <f t="shared" si="16"/>
        <v>3868.75</v>
      </c>
      <c r="O69" s="87">
        <f t="shared" si="17"/>
        <v>81243.75</v>
      </c>
      <c r="P69" s="87">
        <f t="shared" si="10"/>
        <v>2321.25</v>
      </c>
      <c r="Q69" s="76" t="s">
        <v>184</v>
      </c>
      <c r="U69" s="98"/>
    </row>
    <row r="70" spans="1:26" s="73" customFormat="1" ht="18.75" customHeight="1" x14ac:dyDescent="0.25">
      <c r="A70" s="33">
        <v>52</v>
      </c>
      <c r="B70" s="62" t="s">
        <v>125</v>
      </c>
      <c r="C70" s="85">
        <v>35</v>
      </c>
      <c r="D70" s="85">
        <v>3</v>
      </c>
      <c r="E70" s="85">
        <v>420</v>
      </c>
      <c r="F70" s="85">
        <v>125</v>
      </c>
      <c r="G70" s="85">
        <f t="shared" si="0"/>
        <v>295</v>
      </c>
      <c r="H70" s="86">
        <v>3080</v>
      </c>
      <c r="I70" s="86">
        <f t="shared" si="7"/>
        <v>1575</v>
      </c>
      <c r="J70" s="86">
        <f t="shared" si="3"/>
        <v>53760</v>
      </c>
      <c r="K70" s="86">
        <f t="shared" si="18"/>
        <v>35400</v>
      </c>
      <c r="L70" s="86">
        <f t="shared" si="4"/>
        <v>15000</v>
      </c>
      <c r="M70" s="86"/>
      <c r="N70" s="86">
        <f t="shared" si="16"/>
        <v>5440.75</v>
      </c>
      <c r="O70" s="87">
        <f t="shared" si="17"/>
        <v>114255.75</v>
      </c>
      <c r="P70" s="87">
        <f t="shared" si="10"/>
        <v>3264.45</v>
      </c>
      <c r="Q70" s="76" t="s">
        <v>183</v>
      </c>
      <c r="U70" s="98"/>
    </row>
    <row r="71" spans="1:26" s="73" customFormat="1" ht="32.25" customHeight="1" x14ac:dyDescent="0.25">
      <c r="A71" s="33">
        <v>53</v>
      </c>
      <c r="B71" s="62" t="s">
        <v>126</v>
      </c>
      <c r="C71" s="85">
        <v>35</v>
      </c>
      <c r="D71" s="85">
        <v>3</v>
      </c>
      <c r="E71" s="85">
        <v>420</v>
      </c>
      <c r="F71" s="85">
        <v>125</v>
      </c>
      <c r="G71" s="85">
        <f t="shared" si="0"/>
        <v>295</v>
      </c>
      <c r="H71" s="86">
        <v>3080</v>
      </c>
      <c r="I71" s="86">
        <f t="shared" si="7"/>
        <v>1575</v>
      </c>
      <c r="J71" s="86">
        <f t="shared" si="3"/>
        <v>53760</v>
      </c>
      <c r="K71" s="86">
        <f>G71*120</f>
        <v>35400</v>
      </c>
      <c r="L71" s="86">
        <f t="shared" si="4"/>
        <v>15000</v>
      </c>
      <c r="M71" s="86">
        <f t="shared" si="19"/>
        <v>3000</v>
      </c>
      <c r="N71" s="86">
        <f t="shared" si="16"/>
        <v>5590.75</v>
      </c>
      <c r="O71" s="87">
        <f t="shared" si="17"/>
        <v>117405.75</v>
      </c>
      <c r="P71" s="87">
        <f t="shared" si="10"/>
        <v>3354.45</v>
      </c>
      <c r="Q71" s="76" t="s">
        <v>183</v>
      </c>
      <c r="U71" s="98"/>
    </row>
    <row r="72" spans="1:26" s="73" customFormat="1" ht="32.25" customHeight="1" x14ac:dyDescent="0.25">
      <c r="A72" s="33">
        <v>54</v>
      </c>
      <c r="B72" s="62" t="s">
        <v>127</v>
      </c>
      <c r="C72" s="85">
        <v>35</v>
      </c>
      <c r="D72" s="85">
        <v>2</v>
      </c>
      <c r="E72" s="85">
        <v>280</v>
      </c>
      <c r="F72" s="85">
        <f>E72*0.2</f>
        <v>56</v>
      </c>
      <c r="G72" s="85">
        <f t="shared" si="0"/>
        <v>224</v>
      </c>
      <c r="H72" s="86">
        <v>3080</v>
      </c>
      <c r="I72" s="86">
        <f t="shared" si="7"/>
        <v>1575</v>
      </c>
      <c r="J72" s="86">
        <f t="shared" si="3"/>
        <v>35840</v>
      </c>
      <c r="K72" s="86">
        <f t="shared" si="18"/>
        <v>26880</v>
      </c>
      <c r="L72" s="86">
        <f t="shared" si="4"/>
        <v>10000</v>
      </c>
      <c r="M72" s="86"/>
      <c r="N72" s="86">
        <f t="shared" si="16"/>
        <v>3868.75</v>
      </c>
      <c r="O72" s="87">
        <f t="shared" si="17"/>
        <v>81243.75</v>
      </c>
      <c r="P72" s="87">
        <f t="shared" si="10"/>
        <v>2321.25</v>
      </c>
      <c r="Q72" s="76" t="s">
        <v>184</v>
      </c>
      <c r="U72" s="98"/>
    </row>
    <row r="73" spans="1:26" s="73" customFormat="1" ht="42.75" customHeight="1" x14ac:dyDescent="0.25">
      <c r="A73" s="33">
        <v>55</v>
      </c>
      <c r="B73" s="62" t="s">
        <v>128</v>
      </c>
      <c r="C73" s="85">
        <v>35</v>
      </c>
      <c r="D73" s="85">
        <v>3</v>
      </c>
      <c r="E73" s="85">
        <v>420</v>
      </c>
      <c r="F73" s="85">
        <v>125</v>
      </c>
      <c r="G73" s="85">
        <f t="shared" si="0"/>
        <v>295</v>
      </c>
      <c r="H73" s="86">
        <v>3080</v>
      </c>
      <c r="I73" s="86">
        <f t="shared" si="7"/>
        <v>1575</v>
      </c>
      <c r="J73" s="86">
        <f t="shared" si="3"/>
        <v>53760</v>
      </c>
      <c r="K73" s="86">
        <f t="shared" si="18"/>
        <v>35400</v>
      </c>
      <c r="L73" s="86">
        <f t="shared" si="4"/>
        <v>15000</v>
      </c>
      <c r="M73" s="86"/>
      <c r="N73" s="86">
        <f t="shared" si="16"/>
        <v>5440.75</v>
      </c>
      <c r="O73" s="87">
        <f t="shared" si="17"/>
        <v>114255.75</v>
      </c>
      <c r="P73" s="87">
        <f t="shared" si="10"/>
        <v>3264.45</v>
      </c>
      <c r="Q73" s="76" t="s">
        <v>183</v>
      </c>
      <c r="U73" s="98"/>
    </row>
    <row r="74" spans="1:26" s="73" customFormat="1" ht="18.75" customHeight="1" x14ac:dyDescent="0.25">
      <c r="A74" s="33">
        <v>56</v>
      </c>
      <c r="B74" s="62" t="s">
        <v>129</v>
      </c>
      <c r="C74" s="85">
        <v>35</v>
      </c>
      <c r="D74" s="85">
        <v>1</v>
      </c>
      <c r="E74" s="85">
        <v>140</v>
      </c>
      <c r="F74" s="85">
        <f>E74*0.2</f>
        <v>28</v>
      </c>
      <c r="G74" s="85">
        <f t="shared" si="0"/>
        <v>112</v>
      </c>
      <c r="H74" s="86">
        <v>3080</v>
      </c>
      <c r="I74" s="86">
        <f t="shared" si="7"/>
        <v>1575</v>
      </c>
      <c r="J74" s="86">
        <f t="shared" si="3"/>
        <v>17920</v>
      </c>
      <c r="K74" s="86">
        <f t="shared" si="18"/>
        <v>13440</v>
      </c>
      <c r="L74" s="86">
        <f t="shared" si="4"/>
        <v>5000</v>
      </c>
      <c r="M74" s="86"/>
      <c r="N74" s="86">
        <f t="shared" si="16"/>
        <v>2050.75</v>
      </c>
      <c r="O74" s="87">
        <f t="shared" si="17"/>
        <v>43065.75</v>
      </c>
      <c r="P74" s="87">
        <f t="shared" si="10"/>
        <v>1230.45</v>
      </c>
      <c r="Q74" s="76" t="s">
        <v>191</v>
      </c>
      <c r="U74" s="98"/>
    </row>
    <row r="75" spans="1:26" s="73" customFormat="1" ht="18.75" customHeight="1" x14ac:dyDescent="0.25">
      <c r="A75" s="33">
        <v>57</v>
      </c>
      <c r="B75" s="62" t="s">
        <v>130</v>
      </c>
      <c r="C75" s="85">
        <v>35</v>
      </c>
      <c r="D75" s="85">
        <v>3</v>
      </c>
      <c r="E75" s="85">
        <v>420</v>
      </c>
      <c r="F75" s="85">
        <v>125</v>
      </c>
      <c r="G75" s="85">
        <f t="shared" ref="G75:G81" si="20">E75-F75</f>
        <v>295</v>
      </c>
      <c r="H75" s="86">
        <v>3080</v>
      </c>
      <c r="I75" s="86">
        <f t="shared" si="7"/>
        <v>1575</v>
      </c>
      <c r="J75" s="86">
        <f t="shared" si="3"/>
        <v>53760</v>
      </c>
      <c r="K75" s="86">
        <f t="shared" si="18"/>
        <v>35400</v>
      </c>
      <c r="L75" s="86">
        <f t="shared" si="4"/>
        <v>15000</v>
      </c>
      <c r="M75" s="86"/>
      <c r="N75" s="86">
        <f t="shared" si="16"/>
        <v>5440.75</v>
      </c>
      <c r="O75" s="87">
        <f t="shared" si="17"/>
        <v>114255.75</v>
      </c>
      <c r="P75" s="87">
        <f t="shared" si="10"/>
        <v>3264.45</v>
      </c>
      <c r="Q75" s="76" t="s">
        <v>185</v>
      </c>
      <c r="U75" s="98"/>
    </row>
    <row r="76" spans="1:26" s="73" customFormat="1" ht="18.75" customHeight="1" x14ac:dyDescent="0.25">
      <c r="A76" s="33">
        <v>58</v>
      </c>
      <c r="B76" s="62" t="s">
        <v>131</v>
      </c>
      <c r="C76" s="85">
        <v>35</v>
      </c>
      <c r="D76" s="85">
        <v>3</v>
      </c>
      <c r="E76" s="85">
        <v>420</v>
      </c>
      <c r="F76" s="85">
        <v>125</v>
      </c>
      <c r="G76" s="85">
        <f t="shared" si="20"/>
        <v>295</v>
      </c>
      <c r="H76" s="86">
        <v>3080</v>
      </c>
      <c r="I76" s="86">
        <f t="shared" ref="I76:I98" si="21">45*C76</f>
        <v>1575</v>
      </c>
      <c r="J76" s="86">
        <f t="shared" ref="J76:J98" si="22">E76*128</f>
        <v>53760</v>
      </c>
      <c r="K76" s="86">
        <f>G76*120</f>
        <v>35400</v>
      </c>
      <c r="L76" s="86">
        <f t="shared" si="4"/>
        <v>15000</v>
      </c>
      <c r="M76" s="86"/>
      <c r="N76" s="86">
        <f t="shared" si="16"/>
        <v>5440.75</v>
      </c>
      <c r="O76" s="87">
        <f t="shared" si="17"/>
        <v>114255.75</v>
      </c>
      <c r="P76" s="87">
        <f t="shared" si="10"/>
        <v>3264.45</v>
      </c>
      <c r="Q76" s="76" t="s">
        <v>192</v>
      </c>
      <c r="U76" s="98"/>
    </row>
    <row r="77" spans="1:26" s="73" customFormat="1" ht="32.25" customHeight="1" x14ac:dyDescent="0.25">
      <c r="A77" s="33">
        <v>59</v>
      </c>
      <c r="B77" s="62" t="s">
        <v>132</v>
      </c>
      <c r="C77" s="85">
        <v>35</v>
      </c>
      <c r="D77" s="85">
        <v>2</v>
      </c>
      <c r="E77" s="85">
        <v>280</v>
      </c>
      <c r="F77" s="85">
        <f>E77*0.2</f>
        <v>56</v>
      </c>
      <c r="G77" s="85">
        <f t="shared" si="20"/>
        <v>224</v>
      </c>
      <c r="H77" s="86">
        <v>3080</v>
      </c>
      <c r="I77" s="86">
        <f t="shared" si="21"/>
        <v>1575</v>
      </c>
      <c r="J77" s="86">
        <f t="shared" si="22"/>
        <v>35840</v>
      </c>
      <c r="K77" s="86">
        <f t="shared" si="18"/>
        <v>26880</v>
      </c>
      <c r="L77" s="86">
        <f t="shared" si="4"/>
        <v>10000</v>
      </c>
      <c r="M77" s="86"/>
      <c r="N77" s="86">
        <f t="shared" si="16"/>
        <v>3868.75</v>
      </c>
      <c r="O77" s="87">
        <f t="shared" si="17"/>
        <v>81243.75</v>
      </c>
      <c r="P77" s="87">
        <f t="shared" si="10"/>
        <v>2321.25</v>
      </c>
      <c r="Q77" s="76" t="s">
        <v>184</v>
      </c>
      <c r="U77" s="98"/>
    </row>
    <row r="78" spans="1:26" s="73" customFormat="1" ht="32.25" customHeight="1" x14ac:dyDescent="0.25">
      <c r="A78" s="33">
        <v>60</v>
      </c>
      <c r="B78" s="62" t="s">
        <v>133</v>
      </c>
      <c r="C78" s="85">
        <v>35</v>
      </c>
      <c r="D78" s="85">
        <v>3</v>
      </c>
      <c r="E78" s="85">
        <v>420</v>
      </c>
      <c r="F78" s="85">
        <v>125</v>
      </c>
      <c r="G78" s="85">
        <f t="shared" si="20"/>
        <v>295</v>
      </c>
      <c r="H78" s="86">
        <v>3080</v>
      </c>
      <c r="I78" s="86">
        <f t="shared" si="21"/>
        <v>1575</v>
      </c>
      <c r="J78" s="86">
        <f t="shared" si="22"/>
        <v>53760</v>
      </c>
      <c r="K78" s="86">
        <f t="shared" si="18"/>
        <v>35400</v>
      </c>
      <c r="L78" s="86">
        <f t="shared" si="4"/>
        <v>15000</v>
      </c>
      <c r="M78" s="86"/>
      <c r="N78" s="86">
        <f t="shared" si="16"/>
        <v>5440.75</v>
      </c>
      <c r="O78" s="87">
        <f t="shared" si="17"/>
        <v>114255.75</v>
      </c>
      <c r="P78" s="87">
        <f t="shared" si="10"/>
        <v>3264.45</v>
      </c>
      <c r="Q78" s="76" t="s">
        <v>185</v>
      </c>
      <c r="U78" s="98"/>
      <c r="Z78" s="73" t="s">
        <v>119</v>
      </c>
    </row>
    <row r="79" spans="1:26" s="73" customFormat="1" ht="32.25" customHeight="1" x14ac:dyDescent="0.25">
      <c r="A79" s="33">
        <v>61</v>
      </c>
      <c r="B79" s="62" t="s">
        <v>134</v>
      </c>
      <c r="C79" s="85">
        <v>35</v>
      </c>
      <c r="D79" s="85">
        <v>1</v>
      </c>
      <c r="E79" s="85">
        <v>140</v>
      </c>
      <c r="F79" s="85">
        <f>E79*0.2</f>
        <v>28</v>
      </c>
      <c r="G79" s="85">
        <f t="shared" si="20"/>
        <v>112</v>
      </c>
      <c r="H79" s="86">
        <v>3080</v>
      </c>
      <c r="I79" s="86">
        <f t="shared" si="21"/>
        <v>1575</v>
      </c>
      <c r="J79" s="86">
        <f t="shared" si="22"/>
        <v>17920</v>
      </c>
      <c r="K79" s="86">
        <f t="shared" si="18"/>
        <v>13440</v>
      </c>
      <c r="L79" s="86">
        <f t="shared" si="4"/>
        <v>5000</v>
      </c>
      <c r="M79" s="86"/>
      <c r="N79" s="86">
        <f t="shared" si="16"/>
        <v>2050.75</v>
      </c>
      <c r="O79" s="87">
        <f t="shared" si="17"/>
        <v>43065.75</v>
      </c>
      <c r="P79" s="87">
        <f t="shared" si="10"/>
        <v>1230.45</v>
      </c>
      <c r="Q79" s="76" t="s">
        <v>184</v>
      </c>
      <c r="U79" s="98"/>
    </row>
    <row r="80" spans="1:26" s="73" customFormat="1" ht="32.25" customHeight="1" x14ac:dyDescent="0.25">
      <c r="A80" s="33">
        <v>62</v>
      </c>
      <c r="B80" s="62" t="s">
        <v>135</v>
      </c>
      <c r="C80" s="85">
        <v>35</v>
      </c>
      <c r="D80" s="85">
        <v>2</v>
      </c>
      <c r="E80" s="85">
        <v>280</v>
      </c>
      <c r="F80" s="85">
        <f>E80*0.2</f>
        <v>56</v>
      </c>
      <c r="G80" s="85">
        <f t="shared" si="20"/>
        <v>224</v>
      </c>
      <c r="H80" s="86">
        <v>3080</v>
      </c>
      <c r="I80" s="86">
        <f t="shared" si="21"/>
        <v>1575</v>
      </c>
      <c r="J80" s="86">
        <f t="shared" si="22"/>
        <v>35840</v>
      </c>
      <c r="K80" s="86">
        <f t="shared" si="18"/>
        <v>26880</v>
      </c>
      <c r="L80" s="86">
        <f t="shared" si="4"/>
        <v>10000</v>
      </c>
      <c r="M80" s="86"/>
      <c r="N80" s="86">
        <f t="shared" si="16"/>
        <v>3868.75</v>
      </c>
      <c r="O80" s="87">
        <f t="shared" si="17"/>
        <v>81243.75</v>
      </c>
      <c r="P80" s="87">
        <f t="shared" si="10"/>
        <v>2321.25</v>
      </c>
      <c r="Q80" s="76" t="s">
        <v>184</v>
      </c>
      <c r="U80" s="98"/>
    </row>
    <row r="81" spans="1:21" s="73" customFormat="1" ht="30.75" customHeight="1" x14ac:dyDescent="0.25">
      <c r="A81" s="33">
        <v>63</v>
      </c>
      <c r="B81" s="34" t="s">
        <v>207</v>
      </c>
      <c r="C81" s="85">
        <v>35</v>
      </c>
      <c r="D81" s="85">
        <v>3</v>
      </c>
      <c r="E81" s="85">
        <v>420</v>
      </c>
      <c r="F81" s="85">
        <v>125</v>
      </c>
      <c r="G81" s="85">
        <f t="shared" si="20"/>
        <v>295</v>
      </c>
      <c r="H81" s="86">
        <v>3080</v>
      </c>
      <c r="I81" s="86">
        <f t="shared" si="21"/>
        <v>1575</v>
      </c>
      <c r="J81" s="86">
        <f t="shared" si="22"/>
        <v>53760</v>
      </c>
      <c r="K81" s="86">
        <f t="shared" si="18"/>
        <v>35400</v>
      </c>
      <c r="L81" s="86">
        <f t="shared" ref="L81:L98" si="23">D81*5000</f>
        <v>15000</v>
      </c>
      <c r="M81" s="86"/>
      <c r="N81" s="86">
        <f t="shared" si="16"/>
        <v>5440.75</v>
      </c>
      <c r="O81" s="87">
        <f t="shared" si="17"/>
        <v>114255.75</v>
      </c>
      <c r="P81" s="87">
        <f t="shared" si="10"/>
        <v>3264.45</v>
      </c>
      <c r="Q81" s="76" t="s">
        <v>183</v>
      </c>
      <c r="U81" s="98"/>
    </row>
    <row r="82" spans="1:21" s="73" customFormat="1" ht="18.75" customHeight="1" x14ac:dyDescent="0.25">
      <c r="A82" s="33">
        <v>64</v>
      </c>
      <c r="B82" s="62" t="s">
        <v>136</v>
      </c>
      <c r="C82" s="85">
        <v>35</v>
      </c>
      <c r="D82" s="85">
        <v>3</v>
      </c>
      <c r="E82" s="85">
        <v>420</v>
      </c>
      <c r="F82" s="85">
        <v>125</v>
      </c>
      <c r="G82" s="85">
        <f>E82-F82</f>
        <v>295</v>
      </c>
      <c r="H82" s="86">
        <v>3080</v>
      </c>
      <c r="I82" s="86">
        <f t="shared" si="21"/>
        <v>1575</v>
      </c>
      <c r="J82" s="86">
        <f>E82*128</f>
        <v>53760</v>
      </c>
      <c r="K82" s="86">
        <f>G82*120</f>
        <v>35400</v>
      </c>
      <c r="L82" s="86">
        <f>D82*5000</f>
        <v>15000</v>
      </c>
      <c r="M82" s="86"/>
      <c r="N82" s="86">
        <f>(H82+I82+J82+K82+L82+M82)*5%</f>
        <v>5440.75</v>
      </c>
      <c r="O82" s="87">
        <f>SUM(H82:N82)</f>
        <v>114255.75</v>
      </c>
      <c r="P82" s="87">
        <f>O82/35</f>
        <v>3264.45</v>
      </c>
      <c r="Q82" s="76" t="s">
        <v>185</v>
      </c>
      <c r="U82" s="98"/>
    </row>
    <row r="83" spans="1:21" s="73" customFormat="1" ht="18.75" customHeight="1" x14ac:dyDescent="0.25">
      <c r="A83" s="33">
        <v>65</v>
      </c>
      <c r="B83" s="62" t="s">
        <v>137</v>
      </c>
      <c r="C83" s="85">
        <v>35</v>
      </c>
      <c r="D83" s="85">
        <v>1</v>
      </c>
      <c r="E83" s="85">
        <v>140</v>
      </c>
      <c r="F83" s="85">
        <f>E83*0.2</f>
        <v>28</v>
      </c>
      <c r="G83" s="85">
        <f t="shared" ref="G83:G98" si="24">E83-F83</f>
        <v>112</v>
      </c>
      <c r="H83" s="86">
        <v>3080</v>
      </c>
      <c r="I83" s="86">
        <f t="shared" si="21"/>
        <v>1575</v>
      </c>
      <c r="J83" s="86">
        <f t="shared" si="22"/>
        <v>17920</v>
      </c>
      <c r="K83" s="86">
        <f t="shared" si="18"/>
        <v>13440</v>
      </c>
      <c r="L83" s="86">
        <f t="shared" si="23"/>
        <v>5000</v>
      </c>
      <c r="M83" s="86"/>
      <c r="N83" s="86">
        <f t="shared" ref="N83:N97" si="25">(H83+I83+J83+K83+L83+M83)*5%</f>
        <v>2050.75</v>
      </c>
      <c r="O83" s="87">
        <f t="shared" ref="O83:O97" si="26">SUM(H83:N83)</f>
        <v>43065.75</v>
      </c>
      <c r="P83" s="87">
        <f t="shared" si="10"/>
        <v>1230.45</v>
      </c>
      <c r="Q83" s="76" t="s">
        <v>193</v>
      </c>
      <c r="U83" s="98"/>
    </row>
    <row r="84" spans="1:21" s="73" customFormat="1" ht="18.75" customHeight="1" x14ac:dyDescent="0.25">
      <c r="A84" s="33">
        <v>66</v>
      </c>
      <c r="B84" s="62" t="s">
        <v>138</v>
      </c>
      <c r="C84" s="85">
        <v>35</v>
      </c>
      <c r="D84" s="85">
        <v>3</v>
      </c>
      <c r="E84" s="85">
        <v>420</v>
      </c>
      <c r="F84" s="85">
        <v>125</v>
      </c>
      <c r="G84" s="85">
        <f t="shared" si="24"/>
        <v>295</v>
      </c>
      <c r="H84" s="86">
        <v>3080</v>
      </c>
      <c r="I84" s="86">
        <f t="shared" si="21"/>
        <v>1575</v>
      </c>
      <c r="J84" s="86">
        <f t="shared" si="22"/>
        <v>53760</v>
      </c>
      <c r="K84" s="86">
        <f t="shared" si="18"/>
        <v>35400</v>
      </c>
      <c r="L84" s="86">
        <f t="shared" si="23"/>
        <v>15000</v>
      </c>
      <c r="M84" s="86">
        <f t="shared" si="19"/>
        <v>3000</v>
      </c>
      <c r="N84" s="86">
        <f t="shared" si="25"/>
        <v>5590.75</v>
      </c>
      <c r="O84" s="87">
        <f t="shared" si="26"/>
        <v>117405.75</v>
      </c>
      <c r="P84" s="87">
        <f t="shared" si="10"/>
        <v>3354.45</v>
      </c>
      <c r="Q84" s="76" t="s">
        <v>185</v>
      </c>
      <c r="U84" s="98"/>
    </row>
    <row r="85" spans="1:21" s="73" customFormat="1" ht="18.75" customHeight="1" x14ac:dyDescent="0.25">
      <c r="A85" s="33">
        <v>67</v>
      </c>
      <c r="B85" s="62" t="s">
        <v>139</v>
      </c>
      <c r="C85" s="85">
        <v>35</v>
      </c>
      <c r="D85" s="85">
        <v>3</v>
      </c>
      <c r="E85" s="85">
        <v>420</v>
      </c>
      <c r="F85" s="85">
        <v>125</v>
      </c>
      <c r="G85" s="85">
        <f t="shared" si="24"/>
        <v>295</v>
      </c>
      <c r="H85" s="86">
        <v>3080</v>
      </c>
      <c r="I85" s="86">
        <f t="shared" si="21"/>
        <v>1575</v>
      </c>
      <c r="J85" s="86">
        <f t="shared" si="22"/>
        <v>53760</v>
      </c>
      <c r="K85" s="86">
        <f t="shared" si="18"/>
        <v>35400</v>
      </c>
      <c r="L85" s="86">
        <f t="shared" si="23"/>
        <v>15000</v>
      </c>
      <c r="M85" s="86">
        <f t="shared" si="19"/>
        <v>3000</v>
      </c>
      <c r="N85" s="86">
        <f t="shared" si="25"/>
        <v>5590.75</v>
      </c>
      <c r="O85" s="87">
        <f t="shared" si="26"/>
        <v>117405.75</v>
      </c>
      <c r="P85" s="87">
        <f t="shared" si="10"/>
        <v>3354.45</v>
      </c>
      <c r="Q85" s="76" t="s">
        <v>185</v>
      </c>
      <c r="U85" s="98"/>
    </row>
    <row r="86" spans="1:21" s="73" customFormat="1" ht="18.75" customHeight="1" x14ac:dyDescent="0.25">
      <c r="A86" s="33">
        <v>68</v>
      </c>
      <c r="B86" s="62" t="s">
        <v>140</v>
      </c>
      <c r="C86" s="85">
        <v>35</v>
      </c>
      <c r="D86" s="85">
        <v>2</v>
      </c>
      <c r="E86" s="85">
        <v>280</v>
      </c>
      <c r="F86" s="85">
        <f>E86*0.2</f>
        <v>56</v>
      </c>
      <c r="G86" s="85">
        <f t="shared" si="24"/>
        <v>224</v>
      </c>
      <c r="H86" s="86">
        <v>3080</v>
      </c>
      <c r="I86" s="86">
        <f t="shared" si="21"/>
        <v>1575</v>
      </c>
      <c r="J86" s="86">
        <f t="shared" si="22"/>
        <v>35840</v>
      </c>
      <c r="K86" s="86">
        <f t="shared" si="18"/>
        <v>26880</v>
      </c>
      <c r="L86" s="86">
        <f t="shared" si="23"/>
        <v>10000</v>
      </c>
      <c r="M86" s="86"/>
      <c r="N86" s="86">
        <f t="shared" si="25"/>
        <v>3868.75</v>
      </c>
      <c r="O86" s="87">
        <f t="shared" si="26"/>
        <v>81243.75</v>
      </c>
      <c r="P86" s="87">
        <f t="shared" si="10"/>
        <v>2321.25</v>
      </c>
      <c r="Q86" s="76" t="s">
        <v>184</v>
      </c>
      <c r="U86" s="98"/>
    </row>
    <row r="87" spans="1:21" s="73" customFormat="1" ht="18.75" customHeight="1" x14ac:dyDescent="0.25">
      <c r="A87" s="33">
        <v>69</v>
      </c>
      <c r="B87" s="62" t="s">
        <v>141</v>
      </c>
      <c r="C87" s="85">
        <v>35</v>
      </c>
      <c r="D87" s="85">
        <v>3</v>
      </c>
      <c r="E87" s="85">
        <v>420</v>
      </c>
      <c r="F87" s="85">
        <v>125</v>
      </c>
      <c r="G87" s="85">
        <f t="shared" si="24"/>
        <v>295</v>
      </c>
      <c r="H87" s="86">
        <v>3080</v>
      </c>
      <c r="I87" s="86">
        <f t="shared" si="21"/>
        <v>1575</v>
      </c>
      <c r="J87" s="86">
        <f t="shared" si="22"/>
        <v>53760</v>
      </c>
      <c r="K87" s="86">
        <f t="shared" si="18"/>
        <v>35400</v>
      </c>
      <c r="L87" s="86">
        <f t="shared" si="23"/>
        <v>15000</v>
      </c>
      <c r="M87" s="86">
        <f t="shared" si="19"/>
        <v>3000</v>
      </c>
      <c r="N87" s="86">
        <f t="shared" si="25"/>
        <v>5590.75</v>
      </c>
      <c r="O87" s="87">
        <f t="shared" si="26"/>
        <v>117405.75</v>
      </c>
      <c r="P87" s="87">
        <f t="shared" si="10"/>
        <v>3354.45</v>
      </c>
      <c r="Q87" s="76" t="s">
        <v>183</v>
      </c>
      <c r="U87" s="98"/>
    </row>
    <row r="88" spans="1:21" s="73" customFormat="1" ht="32.25" hidden="1" customHeight="1" x14ac:dyDescent="0.25">
      <c r="A88" s="33">
        <v>68</v>
      </c>
      <c r="B88" s="62" t="s">
        <v>142</v>
      </c>
      <c r="C88" s="85">
        <v>35</v>
      </c>
      <c r="D88" s="85">
        <v>3</v>
      </c>
      <c r="E88" s="85">
        <v>420</v>
      </c>
      <c r="F88" s="85">
        <v>125</v>
      </c>
      <c r="G88" s="85">
        <f t="shared" si="24"/>
        <v>295</v>
      </c>
      <c r="H88" s="86">
        <v>3080</v>
      </c>
      <c r="I88" s="86">
        <f t="shared" si="21"/>
        <v>1575</v>
      </c>
      <c r="J88" s="86">
        <f t="shared" si="22"/>
        <v>53760</v>
      </c>
      <c r="K88" s="86">
        <f t="shared" si="18"/>
        <v>35400</v>
      </c>
      <c r="L88" s="86">
        <f t="shared" si="23"/>
        <v>15000</v>
      </c>
      <c r="M88" s="86">
        <f t="shared" si="19"/>
        <v>3000</v>
      </c>
      <c r="N88" s="86">
        <f t="shared" si="25"/>
        <v>5590.75</v>
      </c>
      <c r="O88" s="87">
        <f t="shared" si="26"/>
        <v>117405.75</v>
      </c>
      <c r="P88" s="87">
        <f t="shared" si="10"/>
        <v>3354.45</v>
      </c>
      <c r="Q88" s="76" t="s">
        <v>188</v>
      </c>
      <c r="U88" s="98"/>
    </row>
    <row r="89" spans="1:21" s="73" customFormat="1" ht="32.25" hidden="1" customHeight="1" x14ac:dyDescent="0.25">
      <c r="A89" s="33">
        <v>69</v>
      </c>
      <c r="B89" s="62" t="s">
        <v>143</v>
      </c>
      <c r="C89" s="85">
        <v>35</v>
      </c>
      <c r="D89" s="85">
        <v>3</v>
      </c>
      <c r="E89" s="85">
        <v>420</v>
      </c>
      <c r="F89" s="85">
        <v>125</v>
      </c>
      <c r="G89" s="85">
        <f t="shared" si="24"/>
        <v>295</v>
      </c>
      <c r="H89" s="86">
        <v>3080</v>
      </c>
      <c r="I89" s="86">
        <f t="shared" si="21"/>
        <v>1575</v>
      </c>
      <c r="J89" s="86">
        <f t="shared" si="22"/>
        <v>53760</v>
      </c>
      <c r="K89" s="86">
        <f t="shared" si="18"/>
        <v>35400</v>
      </c>
      <c r="L89" s="86">
        <f t="shared" si="23"/>
        <v>15000</v>
      </c>
      <c r="M89" s="86">
        <f t="shared" si="19"/>
        <v>3000</v>
      </c>
      <c r="N89" s="86">
        <f t="shared" si="25"/>
        <v>5590.75</v>
      </c>
      <c r="O89" s="87">
        <f t="shared" si="26"/>
        <v>117405.75</v>
      </c>
      <c r="P89" s="87">
        <f t="shared" si="10"/>
        <v>3354.45</v>
      </c>
      <c r="Q89" s="76" t="s">
        <v>183</v>
      </c>
      <c r="U89" s="98"/>
    </row>
    <row r="90" spans="1:21" s="73" customFormat="1" ht="48.75" hidden="1" customHeight="1" x14ac:dyDescent="0.25">
      <c r="A90" s="33">
        <v>70</v>
      </c>
      <c r="B90" s="62" t="s">
        <v>144</v>
      </c>
      <c r="C90" s="85">
        <v>35</v>
      </c>
      <c r="D90" s="85">
        <v>3</v>
      </c>
      <c r="E90" s="85">
        <v>420</v>
      </c>
      <c r="F90" s="85">
        <v>125</v>
      </c>
      <c r="G90" s="85">
        <f t="shared" si="24"/>
        <v>295</v>
      </c>
      <c r="H90" s="86">
        <v>3080</v>
      </c>
      <c r="I90" s="86">
        <f t="shared" si="21"/>
        <v>1575</v>
      </c>
      <c r="J90" s="86">
        <f t="shared" si="22"/>
        <v>53760</v>
      </c>
      <c r="K90" s="86">
        <f t="shared" si="18"/>
        <v>35400</v>
      </c>
      <c r="L90" s="86">
        <f t="shared" si="23"/>
        <v>15000</v>
      </c>
      <c r="M90" s="86">
        <f t="shared" si="19"/>
        <v>3000</v>
      </c>
      <c r="N90" s="86">
        <f t="shared" si="25"/>
        <v>5590.75</v>
      </c>
      <c r="O90" s="87">
        <f t="shared" si="26"/>
        <v>117405.75</v>
      </c>
      <c r="P90" s="87">
        <f t="shared" si="10"/>
        <v>3354.45</v>
      </c>
      <c r="Q90" s="76" t="s">
        <v>185</v>
      </c>
      <c r="U90" s="98"/>
    </row>
    <row r="91" spans="1:21" s="73" customFormat="1" ht="32.25" hidden="1" customHeight="1" x14ac:dyDescent="0.25">
      <c r="A91" s="33">
        <v>71</v>
      </c>
      <c r="B91" s="62" t="s">
        <v>145</v>
      </c>
      <c r="C91" s="85">
        <v>35</v>
      </c>
      <c r="D91" s="85">
        <v>2</v>
      </c>
      <c r="E91" s="85">
        <v>280</v>
      </c>
      <c r="F91" s="85">
        <v>85</v>
      </c>
      <c r="G91" s="85">
        <f t="shared" si="24"/>
        <v>195</v>
      </c>
      <c r="H91" s="86">
        <v>3080</v>
      </c>
      <c r="I91" s="86">
        <f t="shared" si="21"/>
        <v>1575</v>
      </c>
      <c r="J91" s="86">
        <f t="shared" si="22"/>
        <v>35840</v>
      </c>
      <c r="K91" s="86">
        <f t="shared" si="18"/>
        <v>23400</v>
      </c>
      <c r="L91" s="86">
        <f t="shared" si="23"/>
        <v>10000</v>
      </c>
      <c r="M91" s="86">
        <f t="shared" si="19"/>
        <v>2000</v>
      </c>
      <c r="N91" s="86">
        <f t="shared" si="25"/>
        <v>3794.75</v>
      </c>
      <c r="O91" s="87">
        <f t="shared" si="26"/>
        <v>79689.75</v>
      </c>
      <c r="P91" s="87">
        <f t="shared" si="10"/>
        <v>2276.85</v>
      </c>
      <c r="Q91" s="76" t="s">
        <v>184</v>
      </c>
      <c r="U91" s="98"/>
    </row>
    <row r="92" spans="1:21" s="73" customFormat="1" ht="37.5" hidden="1" customHeight="1" x14ac:dyDescent="0.25">
      <c r="A92" s="33">
        <v>72</v>
      </c>
      <c r="B92" s="62" t="s">
        <v>146</v>
      </c>
      <c r="C92" s="85">
        <v>35</v>
      </c>
      <c r="D92" s="85">
        <v>3</v>
      </c>
      <c r="E92" s="85">
        <v>420</v>
      </c>
      <c r="F92" s="85">
        <v>125</v>
      </c>
      <c r="G92" s="85">
        <f t="shared" si="24"/>
        <v>295</v>
      </c>
      <c r="H92" s="86">
        <v>3080</v>
      </c>
      <c r="I92" s="86">
        <f t="shared" si="21"/>
        <v>1575</v>
      </c>
      <c r="J92" s="86">
        <f t="shared" si="22"/>
        <v>53760</v>
      </c>
      <c r="K92" s="86">
        <f t="shared" si="18"/>
        <v>35400</v>
      </c>
      <c r="L92" s="86">
        <f t="shared" si="23"/>
        <v>15000</v>
      </c>
      <c r="M92" s="86">
        <f t="shared" si="19"/>
        <v>3000</v>
      </c>
      <c r="N92" s="86">
        <f t="shared" si="25"/>
        <v>5590.75</v>
      </c>
      <c r="O92" s="87">
        <f t="shared" si="26"/>
        <v>117405.75</v>
      </c>
      <c r="P92" s="87">
        <f t="shared" si="10"/>
        <v>3354.45</v>
      </c>
      <c r="Q92" s="76" t="s">
        <v>184</v>
      </c>
      <c r="U92" s="98"/>
    </row>
    <row r="93" spans="1:21" s="73" customFormat="1" ht="32.25" hidden="1" customHeight="1" x14ac:dyDescent="0.25">
      <c r="A93" s="33">
        <v>73</v>
      </c>
      <c r="B93" s="62" t="s">
        <v>147</v>
      </c>
      <c r="C93" s="85">
        <v>35</v>
      </c>
      <c r="D93" s="85">
        <v>1</v>
      </c>
      <c r="E93" s="85">
        <v>140</v>
      </c>
      <c r="F93" s="85">
        <f>E93*0.3</f>
        <v>42</v>
      </c>
      <c r="G93" s="85">
        <f t="shared" si="24"/>
        <v>98</v>
      </c>
      <c r="H93" s="86">
        <v>3080</v>
      </c>
      <c r="I93" s="86">
        <f t="shared" si="21"/>
        <v>1575</v>
      </c>
      <c r="J93" s="86">
        <f t="shared" si="22"/>
        <v>17920</v>
      </c>
      <c r="K93" s="86">
        <f t="shared" si="18"/>
        <v>11760</v>
      </c>
      <c r="L93" s="86">
        <f t="shared" si="23"/>
        <v>5000</v>
      </c>
      <c r="M93" s="86">
        <f t="shared" si="19"/>
        <v>1000</v>
      </c>
      <c r="N93" s="86">
        <f t="shared" si="25"/>
        <v>2016.75</v>
      </c>
      <c r="O93" s="87">
        <f t="shared" si="26"/>
        <v>42351.75</v>
      </c>
      <c r="P93" s="87">
        <f t="shared" si="10"/>
        <v>1210.05</v>
      </c>
      <c r="Q93" s="76" t="s">
        <v>186</v>
      </c>
      <c r="U93" s="98"/>
    </row>
    <row r="94" spans="1:21" s="73" customFormat="1" ht="32.25" hidden="1" customHeight="1" x14ac:dyDescent="0.25">
      <c r="A94" s="33">
        <v>74</v>
      </c>
      <c r="B94" s="62" t="s">
        <v>148</v>
      </c>
      <c r="C94" s="85">
        <v>35</v>
      </c>
      <c r="D94" s="85">
        <v>1</v>
      </c>
      <c r="E94" s="85">
        <v>140</v>
      </c>
      <c r="F94" s="85">
        <f>E94*0.3</f>
        <v>42</v>
      </c>
      <c r="G94" s="85">
        <f t="shared" si="24"/>
        <v>98</v>
      </c>
      <c r="H94" s="86">
        <v>3080</v>
      </c>
      <c r="I94" s="86">
        <f t="shared" si="21"/>
        <v>1575</v>
      </c>
      <c r="J94" s="86">
        <f t="shared" si="22"/>
        <v>17920</v>
      </c>
      <c r="K94" s="86">
        <f t="shared" si="18"/>
        <v>11760</v>
      </c>
      <c r="L94" s="86">
        <f t="shared" si="23"/>
        <v>5000</v>
      </c>
      <c r="M94" s="86">
        <f t="shared" si="19"/>
        <v>1000</v>
      </c>
      <c r="N94" s="86">
        <f t="shared" si="25"/>
        <v>2016.75</v>
      </c>
      <c r="O94" s="87">
        <f t="shared" si="26"/>
        <v>42351.75</v>
      </c>
      <c r="P94" s="87">
        <f t="shared" si="10"/>
        <v>1210.05</v>
      </c>
      <c r="Q94" s="76" t="s">
        <v>186</v>
      </c>
      <c r="U94" s="98"/>
    </row>
    <row r="95" spans="1:21" s="73" customFormat="1" ht="32.25" hidden="1" customHeight="1" x14ac:dyDescent="0.25">
      <c r="A95" s="33">
        <v>75</v>
      </c>
      <c r="B95" s="62" t="s">
        <v>149</v>
      </c>
      <c r="C95" s="85">
        <v>35</v>
      </c>
      <c r="D95" s="85">
        <v>3</v>
      </c>
      <c r="E95" s="85">
        <v>420</v>
      </c>
      <c r="F95" s="85">
        <v>125</v>
      </c>
      <c r="G95" s="85">
        <f t="shared" si="24"/>
        <v>295</v>
      </c>
      <c r="H95" s="86">
        <v>3080</v>
      </c>
      <c r="I95" s="86">
        <f t="shared" si="21"/>
        <v>1575</v>
      </c>
      <c r="J95" s="86">
        <f t="shared" si="22"/>
        <v>53760</v>
      </c>
      <c r="K95" s="86">
        <f t="shared" si="18"/>
        <v>35400</v>
      </c>
      <c r="L95" s="86">
        <f t="shared" si="23"/>
        <v>15000</v>
      </c>
      <c r="M95" s="86">
        <f t="shared" si="19"/>
        <v>3000</v>
      </c>
      <c r="N95" s="86">
        <f t="shared" si="25"/>
        <v>5590.75</v>
      </c>
      <c r="O95" s="87">
        <f t="shared" si="26"/>
        <v>117405.75</v>
      </c>
      <c r="P95" s="87">
        <f t="shared" si="10"/>
        <v>3354.45</v>
      </c>
      <c r="Q95" s="76" t="s">
        <v>184</v>
      </c>
      <c r="U95" s="98"/>
    </row>
    <row r="96" spans="1:21" s="73" customFormat="1" ht="32.25" hidden="1" customHeight="1" x14ac:dyDescent="0.25">
      <c r="A96" s="33">
        <v>76</v>
      </c>
      <c r="B96" s="62" t="s">
        <v>150</v>
      </c>
      <c r="C96" s="85">
        <v>35</v>
      </c>
      <c r="D96" s="85">
        <v>1</v>
      </c>
      <c r="E96" s="85">
        <v>140</v>
      </c>
      <c r="F96" s="85">
        <v>42</v>
      </c>
      <c r="G96" s="85">
        <f t="shared" si="24"/>
        <v>98</v>
      </c>
      <c r="H96" s="86">
        <v>3080</v>
      </c>
      <c r="I96" s="86">
        <f t="shared" si="21"/>
        <v>1575</v>
      </c>
      <c r="J96" s="86">
        <f t="shared" si="22"/>
        <v>17920</v>
      </c>
      <c r="K96" s="86">
        <f t="shared" si="18"/>
        <v>11760</v>
      </c>
      <c r="L96" s="86">
        <f t="shared" si="23"/>
        <v>5000</v>
      </c>
      <c r="M96" s="86">
        <f t="shared" si="19"/>
        <v>1000</v>
      </c>
      <c r="N96" s="86">
        <f t="shared" si="25"/>
        <v>2016.75</v>
      </c>
      <c r="O96" s="87">
        <f t="shared" si="26"/>
        <v>42351.75</v>
      </c>
      <c r="P96" s="87">
        <f t="shared" si="10"/>
        <v>1210.05</v>
      </c>
      <c r="Q96" s="76" t="s">
        <v>183</v>
      </c>
      <c r="U96" s="98"/>
    </row>
    <row r="97" spans="1:21" s="73" customFormat="1" ht="32.25" hidden="1" customHeight="1" x14ac:dyDescent="0.25">
      <c r="A97" s="33">
        <v>77</v>
      </c>
      <c r="B97" s="62" t="s">
        <v>151</v>
      </c>
      <c r="C97" s="85">
        <v>35</v>
      </c>
      <c r="D97" s="85">
        <v>1</v>
      </c>
      <c r="E97" s="85">
        <v>140</v>
      </c>
      <c r="F97" s="85">
        <v>42</v>
      </c>
      <c r="G97" s="85">
        <f t="shared" si="24"/>
        <v>98</v>
      </c>
      <c r="H97" s="86">
        <v>3080</v>
      </c>
      <c r="I97" s="86">
        <f t="shared" si="21"/>
        <v>1575</v>
      </c>
      <c r="J97" s="86">
        <f t="shared" si="22"/>
        <v>17920</v>
      </c>
      <c r="K97" s="86">
        <f t="shared" si="18"/>
        <v>11760</v>
      </c>
      <c r="L97" s="86">
        <f t="shared" si="23"/>
        <v>5000</v>
      </c>
      <c r="M97" s="86">
        <f t="shared" si="19"/>
        <v>1000</v>
      </c>
      <c r="N97" s="86">
        <f t="shared" si="25"/>
        <v>2016.75</v>
      </c>
      <c r="O97" s="87">
        <f t="shared" si="26"/>
        <v>42351.75</v>
      </c>
      <c r="P97" s="87">
        <f t="shared" si="10"/>
        <v>1210.05</v>
      </c>
      <c r="Q97" s="76" t="s">
        <v>183</v>
      </c>
      <c r="U97" s="98"/>
    </row>
    <row r="98" spans="1:21" s="79" customFormat="1" ht="42" customHeight="1" x14ac:dyDescent="0.25">
      <c r="A98" s="71" t="s">
        <v>152</v>
      </c>
      <c r="B98" s="62" t="s">
        <v>204</v>
      </c>
      <c r="C98" s="85">
        <v>35</v>
      </c>
      <c r="D98" s="85">
        <v>3</v>
      </c>
      <c r="E98" s="85">
        <v>420</v>
      </c>
      <c r="F98" s="85">
        <v>125</v>
      </c>
      <c r="G98" s="85">
        <f t="shared" si="24"/>
        <v>295</v>
      </c>
      <c r="H98" s="86">
        <v>3080</v>
      </c>
      <c r="I98" s="86">
        <f t="shared" si="21"/>
        <v>1575</v>
      </c>
      <c r="J98" s="86">
        <f t="shared" si="22"/>
        <v>53760</v>
      </c>
      <c r="K98" s="86">
        <f>G98*100</f>
        <v>29500</v>
      </c>
      <c r="L98" s="86">
        <f t="shared" si="23"/>
        <v>15000</v>
      </c>
      <c r="M98" s="86"/>
      <c r="N98" s="86">
        <f>(H98+I98+J98+K98+L98+M98)*5%</f>
        <v>5145.75</v>
      </c>
      <c r="O98" s="87">
        <f>SUM(H98:N98)</f>
        <v>108060.75</v>
      </c>
      <c r="P98" s="87">
        <f t="shared" si="10"/>
        <v>3087.45</v>
      </c>
      <c r="Q98" s="76" t="s">
        <v>183</v>
      </c>
      <c r="R98" s="73"/>
      <c r="U98" s="99"/>
    </row>
    <row r="99" spans="1:21" s="82" customFormat="1" ht="21.95" customHeight="1" x14ac:dyDescent="0.25">
      <c r="A99" s="160" t="s">
        <v>154</v>
      </c>
      <c r="B99" s="160"/>
      <c r="C99" s="93"/>
      <c r="D99" s="80"/>
      <c r="E99" s="80"/>
      <c r="F99" s="80"/>
      <c r="G99" s="80"/>
      <c r="H99" s="80"/>
      <c r="I99" s="80"/>
      <c r="J99" s="80"/>
      <c r="K99" s="80"/>
      <c r="L99" s="80"/>
      <c r="M99" s="80"/>
      <c r="N99" s="80"/>
      <c r="O99" s="80"/>
      <c r="P99" s="80"/>
      <c r="Q99" s="81"/>
      <c r="U99" s="100"/>
    </row>
    <row r="100" spans="1:21" s="83" customFormat="1" ht="15.75" x14ac:dyDescent="0.25">
      <c r="B100" s="157" t="s">
        <v>194</v>
      </c>
      <c r="C100" s="157"/>
      <c r="D100" s="157"/>
      <c r="E100" s="157"/>
      <c r="F100" s="157"/>
      <c r="G100" s="157"/>
      <c r="H100" s="157"/>
      <c r="I100" s="157"/>
      <c r="J100" s="157"/>
      <c r="K100" s="157"/>
      <c r="L100" s="157"/>
      <c r="M100" s="157"/>
      <c r="N100" s="157"/>
      <c r="O100" s="157"/>
      <c r="P100" s="157"/>
      <c r="U100" s="101"/>
    </row>
    <row r="101" spans="1:21" s="83" customFormat="1" ht="36" customHeight="1" x14ac:dyDescent="0.25">
      <c r="B101" s="155" t="s">
        <v>209</v>
      </c>
      <c r="C101" s="157"/>
      <c r="D101" s="157"/>
      <c r="E101" s="157"/>
      <c r="F101" s="157"/>
      <c r="G101" s="157"/>
      <c r="H101" s="157"/>
      <c r="I101" s="157"/>
      <c r="J101" s="157"/>
      <c r="K101" s="157"/>
      <c r="L101" s="157"/>
      <c r="M101" s="157"/>
      <c r="N101" s="157"/>
      <c r="O101" s="157"/>
      <c r="P101" s="157"/>
      <c r="U101" s="101"/>
    </row>
    <row r="102" spans="1:21" s="83" customFormat="1" ht="99" customHeight="1" x14ac:dyDescent="0.25">
      <c r="B102" s="155" t="s">
        <v>227</v>
      </c>
      <c r="C102" s="156"/>
      <c r="D102" s="156"/>
      <c r="E102" s="156"/>
      <c r="F102" s="156"/>
      <c r="G102" s="156"/>
      <c r="H102" s="156"/>
      <c r="I102" s="156"/>
      <c r="J102" s="156"/>
      <c r="K102" s="156"/>
      <c r="L102" s="156"/>
      <c r="M102" s="156"/>
      <c r="N102" s="156"/>
      <c r="O102" s="156"/>
      <c r="P102" s="156"/>
      <c r="R102" s="116"/>
      <c r="U102" s="101"/>
    </row>
    <row r="103" spans="1:21" s="83" customFormat="1" ht="25.5" customHeight="1" x14ac:dyDescent="0.25">
      <c r="B103" s="155" t="s">
        <v>226</v>
      </c>
      <c r="C103" s="156"/>
      <c r="D103" s="156"/>
      <c r="E103" s="156"/>
      <c r="F103" s="156"/>
      <c r="G103" s="156"/>
      <c r="H103" s="156"/>
      <c r="I103" s="156"/>
      <c r="J103" s="156"/>
      <c r="K103" s="156"/>
      <c r="L103" s="156"/>
      <c r="M103" s="156"/>
      <c r="N103" s="156"/>
      <c r="O103" s="156"/>
      <c r="P103" s="156"/>
      <c r="R103" s="115"/>
      <c r="U103" s="101"/>
    </row>
    <row r="104" spans="1:21" s="83" customFormat="1" ht="45.75" customHeight="1" x14ac:dyDescent="0.25">
      <c r="B104" s="155" t="s">
        <v>205</v>
      </c>
      <c r="C104" s="156"/>
      <c r="D104" s="156"/>
      <c r="E104" s="156"/>
      <c r="F104" s="156"/>
      <c r="G104" s="156"/>
      <c r="H104" s="156"/>
      <c r="I104" s="156"/>
      <c r="J104" s="156"/>
      <c r="K104" s="156"/>
      <c r="L104" s="156"/>
      <c r="M104" s="156"/>
      <c r="N104" s="156"/>
      <c r="O104" s="156"/>
      <c r="P104" s="156"/>
      <c r="U104" s="101"/>
    </row>
    <row r="105" spans="1:21" s="83" customFormat="1" ht="50.25" customHeight="1" x14ac:dyDescent="0.25">
      <c r="B105" s="155" t="s">
        <v>224</v>
      </c>
      <c r="C105" s="156"/>
      <c r="D105" s="156"/>
      <c r="E105" s="156"/>
      <c r="F105" s="156"/>
      <c r="G105" s="156"/>
      <c r="H105" s="156"/>
      <c r="I105" s="156"/>
      <c r="J105" s="156"/>
      <c r="K105" s="156"/>
      <c r="L105" s="156"/>
      <c r="M105" s="156"/>
      <c r="N105" s="156"/>
      <c r="O105" s="156"/>
      <c r="P105" s="156"/>
      <c r="U105" s="101"/>
    </row>
    <row r="106" spans="1:21" s="83" customFormat="1" ht="15.75" x14ac:dyDescent="0.25">
      <c r="B106" s="157" t="s">
        <v>225</v>
      </c>
      <c r="C106" s="158"/>
      <c r="D106" s="158"/>
      <c r="E106" s="158"/>
      <c r="F106" s="158"/>
      <c r="G106" s="158"/>
      <c r="H106" s="158"/>
      <c r="I106" s="158"/>
      <c r="J106" s="158"/>
      <c r="K106" s="158"/>
      <c r="L106" s="158"/>
      <c r="M106" s="158"/>
      <c r="N106" s="158"/>
      <c r="O106" s="158"/>
      <c r="P106" s="158"/>
      <c r="U106" s="101"/>
    </row>
    <row r="107" spans="1:21" s="83" customFormat="1" ht="15.75" x14ac:dyDescent="0.25">
      <c r="B107" s="157" t="s">
        <v>223</v>
      </c>
      <c r="C107" s="158"/>
      <c r="D107" s="158"/>
      <c r="E107" s="158"/>
      <c r="F107" s="158"/>
      <c r="G107" s="158"/>
      <c r="H107" s="158"/>
      <c r="I107" s="158"/>
      <c r="J107" s="158"/>
      <c r="K107" s="158"/>
      <c r="L107" s="158"/>
      <c r="M107" s="158"/>
      <c r="N107" s="158"/>
      <c r="O107" s="158"/>
      <c r="P107" s="158"/>
      <c r="U107" s="101"/>
    </row>
    <row r="108" spans="1:21" s="83" customFormat="1" ht="15.75" x14ac:dyDescent="0.25">
      <c r="B108" s="157" t="s">
        <v>195</v>
      </c>
      <c r="C108" s="158"/>
      <c r="D108" s="158"/>
      <c r="E108" s="158"/>
      <c r="F108" s="158"/>
      <c r="G108" s="158"/>
      <c r="H108" s="158"/>
      <c r="I108" s="158"/>
      <c r="J108" s="158"/>
      <c r="K108" s="158"/>
      <c r="L108" s="158"/>
      <c r="M108" s="158"/>
      <c r="N108" s="158"/>
      <c r="O108" s="158"/>
      <c r="P108" s="158"/>
      <c r="U108" s="101"/>
    </row>
    <row r="109" spans="1:21" s="82" customFormat="1" ht="15.75" x14ac:dyDescent="0.25">
      <c r="C109" s="84"/>
      <c r="D109" s="84"/>
      <c r="E109" s="84"/>
      <c r="F109" s="84"/>
      <c r="G109" s="84"/>
      <c r="H109" s="84"/>
      <c r="I109" s="84"/>
      <c r="J109" s="84"/>
      <c r="K109" s="84"/>
      <c r="L109" s="84"/>
      <c r="M109" s="84"/>
      <c r="N109" s="84"/>
      <c r="O109" s="84"/>
      <c r="P109" s="84"/>
      <c r="U109" s="100"/>
    </row>
    <row r="110" spans="1:21" s="82" customFormat="1" ht="15.75" x14ac:dyDescent="0.25">
      <c r="C110" s="84"/>
      <c r="D110" s="84"/>
      <c r="E110" s="84"/>
      <c r="F110" s="84"/>
      <c r="G110" s="84"/>
      <c r="H110" s="84"/>
      <c r="I110" s="84"/>
      <c r="J110" s="84"/>
      <c r="K110" s="84"/>
      <c r="L110" s="84"/>
      <c r="M110" s="84"/>
      <c r="N110" s="84"/>
      <c r="O110" s="84"/>
      <c r="P110" s="84"/>
      <c r="U110" s="100"/>
    </row>
    <row r="111" spans="1:21" s="82" customFormat="1" ht="15.75" x14ac:dyDescent="0.25">
      <c r="C111" s="84"/>
      <c r="D111" s="84"/>
      <c r="E111" s="84"/>
      <c r="F111" s="84"/>
      <c r="G111" s="84"/>
      <c r="H111" s="84"/>
      <c r="I111" s="84"/>
      <c r="J111" s="84"/>
      <c r="K111" s="84"/>
      <c r="L111" s="84"/>
      <c r="M111" s="84"/>
      <c r="N111" s="84"/>
      <c r="O111" s="84"/>
      <c r="P111" s="84"/>
      <c r="U111" s="100"/>
    </row>
    <row r="112" spans="1:21" s="82" customFormat="1" ht="15.75" x14ac:dyDescent="0.25">
      <c r="C112" s="84"/>
      <c r="D112" s="84"/>
      <c r="E112" s="84"/>
      <c r="F112" s="84"/>
      <c r="G112" s="84"/>
      <c r="H112" s="84"/>
      <c r="I112" s="84"/>
      <c r="J112" s="84"/>
      <c r="K112" s="84"/>
      <c r="L112" s="84"/>
      <c r="M112" s="84"/>
      <c r="N112" s="84"/>
      <c r="O112" s="84"/>
      <c r="P112" s="84"/>
      <c r="U112" s="100"/>
    </row>
    <row r="113" spans="3:21" s="82" customFormat="1" ht="15.75" x14ac:dyDescent="0.25">
      <c r="C113" s="84"/>
      <c r="D113" s="84"/>
      <c r="E113" s="84"/>
      <c r="F113" s="84"/>
      <c r="G113" s="84"/>
      <c r="H113" s="84"/>
      <c r="I113" s="84"/>
      <c r="J113" s="84"/>
      <c r="K113" s="84"/>
      <c r="L113" s="84"/>
      <c r="M113" s="84"/>
      <c r="N113" s="84"/>
      <c r="O113" s="84"/>
      <c r="P113" s="84"/>
      <c r="U113" s="100"/>
    </row>
    <row r="114" spans="3:21" s="82" customFormat="1" ht="15.75" x14ac:dyDescent="0.25">
      <c r="C114" s="84"/>
      <c r="D114" s="84"/>
      <c r="E114" s="84"/>
      <c r="F114" s="84"/>
      <c r="G114" s="84"/>
      <c r="H114" s="84"/>
      <c r="I114" s="84"/>
      <c r="J114" s="84"/>
      <c r="K114" s="84"/>
      <c r="L114" s="84"/>
      <c r="M114" s="84"/>
      <c r="N114" s="84"/>
      <c r="O114" s="84"/>
      <c r="P114" s="84"/>
      <c r="U114" s="100"/>
    </row>
    <row r="115" spans="3:21" s="82" customFormat="1" ht="15.75" x14ac:dyDescent="0.25">
      <c r="C115" s="84"/>
      <c r="D115" s="84"/>
      <c r="E115" s="84"/>
      <c r="F115" s="84"/>
      <c r="G115" s="84"/>
      <c r="H115" s="84"/>
      <c r="I115" s="84"/>
      <c r="J115" s="84"/>
      <c r="K115" s="84"/>
      <c r="L115" s="84"/>
      <c r="M115" s="84"/>
      <c r="N115" s="84"/>
      <c r="O115" s="84"/>
      <c r="P115" s="84"/>
      <c r="U115" s="100"/>
    </row>
  </sheetData>
  <mergeCells count="26">
    <mergeCell ref="B102:P102"/>
    <mergeCell ref="B103:P103"/>
    <mergeCell ref="B5:B6"/>
    <mergeCell ref="C5:C6"/>
    <mergeCell ref="D5:D6"/>
    <mergeCell ref="E5:E6"/>
    <mergeCell ref="F5:G5"/>
    <mergeCell ref="H5:P5"/>
    <mergeCell ref="A1:P1"/>
    <mergeCell ref="A99:B99"/>
    <mergeCell ref="B100:P100"/>
    <mergeCell ref="B101:P101"/>
    <mergeCell ref="A2:Q2"/>
    <mergeCell ref="A3:Q3"/>
    <mergeCell ref="A5:A6"/>
    <mergeCell ref="B104:P104"/>
    <mergeCell ref="B105:P105"/>
    <mergeCell ref="B106:P106"/>
    <mergeCell ref="B107:P107"/>
    <mergeCell ref="B108:P108"/>
    <mergeCell ref="S13:U13"/>
    <mergeCell ref="S14:U14"/>
    <mergeCell ref="S15:U15"/>
    <mergeCell ref="S16:U16"/>
    <mergeCell ref="S8:U8"/>
    <mergeCell ref="S9:U9"/>
  </mergeCells>
  <printOptions horizontalCentered="1"/>
  <pageMargins left="0.55118110236220474" right="0" top="0.43307086614173229" bottom="0.43307086614173229" header="0.31496062992125984" footer="7.874015748031496E-2"/>
  <pageSetup paperSize="9" orientation="landscape" horizontalDpi="1200" verticalDpi="1200"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115" zoomScaleNormal="115" zoomScaleSheetLayoutView="115" workbookViewId="0">
      <selection activeCell="E80" sqref="A5:V105"/>
    </sheetView>
  </sheetViews>
  <sheetFormatPr defaultRowHeight="16.5" x14ac:dyDescent="0.25"/>
  <cols>
    <col min="1" max="1" width="4" style="27" customWidth="1"/>
    <col min="2" max="2" width="35.5703125" style="27" customWidth="1"/>
    <col min="3" max="3" width="5.85546875" style="27" hidden="1" customWidth="1"/>
    <col min="4" max="4" width="7.5703125" style="27" customWidth="1"/>
    <col min="5" max="5" width="6.85546875" style="27" customWidth="1"/>
    <col min="6" max="7" width="6.85546875" style="27" hidden="1" customWidth="1"/>
    <col min="8" max="8" width="9.7109375" style="28" hidden="1" customWidth="1"/>
    <col min="9" max="9" width="9.42578125" style="28" hidden="1" customWidth="1"/>
    <col min="10" max="10" width="9.85546875" style="28" hidden="1" customWidth="1"/>
    <col min="11" max="11" width="9.28515625" style="28" hidden="1" customWidth="1"/>
    <col min="12" max="12" width="7.28515625" style="28" hidden="1" customWidth="1"/>
    <col min="13" max="13" width="8.28515625" style="28" hidden="1" customWidth="1"/>
    <col min="14" max="14" width="6.7109375" style="28" hidden="1" customWidth="1"/>
    <col min="15" max="15" width="8.28515625" style="28" hidden="1" customWidth="1"/>
    <col min="16" max="16" width="11.42578125" style="27" customWidth="1"/>
    <col min="17" max="21" width="8" style="28" customWidth="1"/>
    <col min="22" max="22" width="9.42578125" style="28" customWidth="1"/>
    <col min="23" max="36" width="7.7109375" style="27" customWidth="1"/>
    <col min="37" max="243" width="9.140625" style="27"/>
    <col min="244" max="244" width="4" style="27" customWidth="1"/>
    <col min="245" max="245" width="27.28515625" style="27" customWidth="1"/>
    <col min="246" max="246" width="0" style="27" hidden="1" customWidth="1"/>
    <col min="247" max="247" width="7.5703125" style="27" customWidth="1"/>
    <col min="248" max="248" width="6.85546875" style="27" customWidth="1"/>
    <col min="249" max="258" width="0" style="27" hidden="1" customWidth="1"/>
    <col min="259" max="259" width="11.42578125" style="27" customWidth="1"/>
    <col min="260" max="265" width="8" style="27" customWidth="1"/>
    <col min="266" max="499" width="9.140625" style="27"/>
    <col min="500" max="500" width="4" style="27" customWidth="1"/>
    <col min="501" max="501" width="27.28515625" style="27" customWidth="1"/>
    <col min="502" max="502" width="0" style="27" hidden="1" customWidth="1"/>
    <col min="503" max="503" width="7.5703125" style="27" customWidth="1"/>
    <col min="504" max="504" width="6.85546875" style="27" customWidth="1"/>
    <col min="505" max="514" width="0" style="27" hidden="1" customWidth="1"/>
    <col min="515" max="515" width="11.42578125" style="27" customWidth="1"/>
    <col min="516" max="521" width="8" style="27" customWidth="1"/>
    <col min="522" max="755" width="9.140625" style="27"/>
    <col min="756" max="756" width="4" style="27" customWidth="1"/>
    <col min="757" max="757" width="27.28515625" style="27" customWidth="1"/>
    <col min="758" max="758" width="0" style="27" hidden="1" customWidth="1"/>
    <col min="759" max="759" width="7.5703125" style="27" customWidth="1"/>
    <col min="760" max="760" width="6.85546875" style="27" customWidth="1"/>
    <col min="761" max="770" width="0" style="27" hidden="1" customWidth="1"/>
    <col min="771" max="771" width="11.42578125" style="27" customWidth="1"/>
    <col min="772" max="777" width="8" style="27" customWidth="1"/>
    <col min="778" max="1011" width="9.140625" style="27"/>
    <col min="1012" max="1012" width="4" style="27" customWidth="1"/>
    <col min="1013" max="1013" width="27.28515625" style="27" customWidth="1"/>
    <col min="1014" max="1014" width="0" style="27" hidden="1" customWidth="1"/>
    <col min="1015" max="1015" width="7.5703125" style="27" customWidth="1"/>
    <col min="1016" max="1016" width="6.85546875" style="27" customWidth="1"/>
    <col min="1017" max="1026" width="0" style="27" hidden="1" customWidth="1"/>
    <col min="1027" max="1027" width="11.42578125" style="27" customWidth="1"/>
    <col min="1028" max="1033" width="8" style="27" customWidth="1"/>
    <col min="1034" max="1267" width="9.140625" style="27"/>
    <col min="1268" max="1268" width="4" style="27" customWidth="1"/>
    <col min="1269" max="1269" width="27.28515625" style="27" customWidth="1"/>
    <col min="1270" max="1270" width="0" style="27" hidden="1" customWidth="1"/>
    <col min="1271" max="1271" width="7.5703125" style="27" customWidth="1"/>
    <col min="1272" max="1272" width="6.85546875" style="27" customWidth="1"/>
    <col min="1273" max="1282" width="0" style="27" hidden="1" customWidth="1"/>
    <col min="1283" max="1283" width="11.42578125" style="27" customWidth="1"/>
    <col min="1284" max="1289" width="8" style="27" customWidth="1"/>
    <col min="1290" max="1523" width="9.140625" style="27"/>
    <col min="1524" max="1524" width="4" style="27" customWidth="1"/>
    <col min="1525" max="1525" width="27.28515625" style="27" customWidth="1"/>
    <col min="1526" max="1526" width="0" style="27" hidden="1" customWidth="1"/>
    <col min="1527" max="1527" width="7.5703125" style="27" customWidth="1"/>
    <col min="1528" max="1528" width="6.85546875" style="27" customWidth="1"/>
    <col min="1529" max="1538" width="0" style="27" hidden="1" customWidth="1"/>
    <col min="1539" max="1539" width="11.42578125" style="27" customWidth="1"/>
    <col min="1540" max="1545" width="8" style="27" customWidth="1"/>
    <col min="1546" max="1779" width="9.140625" style="27"/>
    <col min="1780" max="1780" width="4" style="27" customWidth="1"/>
    <col min="1781" max="1781" width="27.28515625" style="27" customWidth="1"/>
    <col min="1782" max="1782" width="0" style="27" hidden="1" customWidth="1"/>
    <col min="1783" max="1783" width="7.5703125" style="27" customWidth="1"/>
    <col min="1784" max="1784" width="6.85546875" style="27" customWidth="1"/>
    <col min="1785" max="1794" width="0" style="27" hidden="1" customWidth="1"/>
    <col min="1795" max="1795" width="11.42578125" style="27" customWidth="1"/>
    <col min="1796" max="1801" width="8" style="27" customWidth="1"/>
    <col min="1802" max="2035" width="9.140625" style="27"/>
    <col min="2036" max="2036" width="4" style="27" customWidth="1"/>
    <col min="2037" max="2037" width="27.28515625" style="27" customWidth="1"/>
    <col min="2038" max="2038" width="0" style="27" hidden="1" customWidth="1"/>
    <col min="2039" max="2039" width="7.5703125" style="27" customWidth="1"/>
    <col min="2040" max="2040" width="6.85546875" style="27" customWidth="1"/>
    <col min="2041" max="2050" width="0" style="27" hidden="1" customWidth="1"/>
    <col min="2051" max="2051" width="11.42578125" style="27" customWidth="1"/>
    <col min="2052" max="2057" width="8" style="27" customWidth="1"/>
    <col min="2058" max="2291" width="9.140625" style="27"/>
    <col min="2292" max="2292" width="4" style="27" customWidth="1"/>
    <col min="2293" max="2293" width="27.28515625" style="27" customWidth="1"/>
    <col min="2294" max="2294" width="0" style="27" hidden="1" customWidth="1"/>
    <col min="2295" max="2295" width="7.5703125" style="27" customWidth="1"/>
    <col min="2296" max="2296" width="6.85546875" style="27" customWidth="1"/>
    <col min="2297" max="2306" width="0" style="27" hidden="1" customWidth="1"/>
    <col min="2307" max="2307" width="11.42578125" style="27" customWidth="1"/>
    <col min="2308" max="2313" width="8" style="27" customWidth="1"/>
    <col min="2314" max="2547" width="9.140625" style="27"/>
    <col min="2548" max="2548" width="4" style="27" customWidth="1"/>
    <col min="2549" max="2549" width="27.28515625" style="27" customWidth="1"/>
    <col min="2550" max="2550" width="0" style="27" hidden="1" customWidth="1"/>
    <col min="2551" max="2551" width="7.5703125" style="27" customWidth="1"/>
    <col min="2552" max="2552" width="6.85546875" style="27" customWidth="1"/>
    <col min="2553" max="2562" width="0" style="27" hidden="1" customWidth="1"/>
    <col min="2563" max="2563" width="11.42578125" style="27" customWidth="1"/>
    <col min="2564" max="2569" width="8" style="27" customWidth="1"/>
    <col min="2570" max="2803" width="9.140625" style="27"/>
    <col min="2804" max="2804" width="4" style="27" customWidth="1"/>
    <col min="2805" max="2805" width="27.28515625" style="27" customWidth="1"/>
    <col min="2806" max="2806" width="0" style="27" hidden="1" customWidth="1"/>
    <col min="2807" max="2807" width="7.5703125" style="27" customWidth="1"/>
    <col min="2808" max="2808" width="6.85546875" style="27" customWidth="1"/>
    <col min="2809" max="2818" width="0" style="27" hidden="1" customWidth="1"/>
    <col min="2819" max="2819" width="11.42578125" style="27" customWidth="1"/>
    <col min="2820" max="2825" width="8" style="27" customWidth="1"/>
    <col min="2826" max="3059" width="9.140625" style="27"/>
    <col min="3060" max="3060" width="4" style="27" customWidth="1"/>
    <col min="3061" max="3061" width="27.28515625" style="27" customWidth="1"/>
    <col min="3062" max="3062" width="0" style="27" hidden="1" customWidth="1"/>
    <col min="3063" max="3063" width="7.5703125" style="27" customWidth="1"/>
    <col min="3064" max="3064" width="6.85546875" style="27" customWidth="1"/>
    <col min="3065" max="3074" width="0" style="27" hidden="1" customWidth="1"/>
    <col min="3075" max="3075" width="11.42578125" style="27" customWidth="1"/>
    <col min="3076" max="3081" width="8" style="27" customWidth="1"/>
    <col min="3082" max="3315" width="9.140625" style="27"/>
    <col min="3316" max="3316" width="4" style="27" customWidth="1"/>
    <col min="3317" max="3317" width="27.28515625" style="27" customWidth="1"/>
    <col min="3318" max="3318" width="0" style="27" hidden="1" customWidth="1"/>
    <col min="3319" max="3319" width="7.5703125" style="27" customWidth="1"/>
    <col min="3320" max="3320" width="6.85546875" style="27" customWidth="1"/>
    <col min="3321" max="3330" width="0" style="27" hidden="1" customWidth="1"/>
    <col min="3331" max="3331" width="11.42578125" style="27" customWidth="1"/>
    <col min="3332" max="3337" width="8" style="27" customWidth="1"/>
    <col min="3338" max="3571" width="9.140625" style="27"/>
    <col min="3572" max="3572" width="4" style="27" customWidth="1"/>
    <col min="3573" max="3573" width="27.28515625" style="27" customWidth="1"/>
    <col min="3574" max="3574" width="0" style="27" hidden="1" customWidth="1"/>
    <col min="3575" max="3575" width="7.5703125" style="27" customWidth="1"/>
    <col min="3576" max="3576" width="6.85546875" style="27" customWidth="1"/>
    <col min="3577" max="3586" width="0" style="27" hidden="1" customWidth="1"/>
    <col min="3587" max="3587" width="11.42578125" style="27" customWidth="1"/>
    <col min="3588" max="3593" width="8" style="27" customWidth="1"/>
    <col min="3594" max="3827" width="9.140625" style="27"/>
    <col min="3828" max="3828" width="4" style="27" customWidth="1"/>
    <col min="3829" max="3829" width="27.28515625" style="27" customWidth="1"/>
    <col min="3830" max="3830" width="0" style="27" hidden="1" customWidth="1"/>
    <col min="3831" max="3831" width="7.5703125" style="27" customWidth="1"/>
    <col min="3832" max="3832" width="6.85546875" style="27" customWidth="1"/>
    <col min="3833" max="3842" width="0" style="27" hidden="1" customWidth="1"/>
    <col min="3843" max="3843" width="11.42578125" style="27" customWidth="1"/>
    <col min="3844" max="3849" width="8" style="27" customWidth="1"/>
    <col min="3850" max="4083" width="9.140625" style="27"/>
    <col min="4084" max="4084" width="4" style="27" customWidth="1"/>
    <col min="4085" max="4085" width="27.28515625" style="27" customWidth="1"/>
    <col min="4086" max="4086" width="0" style="27" hidden="1" customWidth="1"/>
    <col min="4087" max="4087" width="7.5703125" style="27" customWidth="1"/>
    <col min="4088" max="4088" width="6.85546875" style="27" customWidth="1"/>
    <col min="4089" max="4098" width="0" style="27" hidden="1" customWidth="1"/>
    <col min="4099" max="4099" width="11.42578125" style="27" customWidth="1"/>
    <col min="4100" max="4105" width="8" style="27" customWidth="1"/>
    <col min="4106" max="4339" width="9.140625" style="27"/>
    <col min="4340" max="4340" width="4" style="27" customWidth="1"/>
    <col min="4341" max="4341" width="27.28515625" style="27" customWidth="1"/>
    <col min="4342" max="4342" width="0" style="27" hidden="1" customWidth="1"/>
    <col min="4343" max="4343" width="7.5703125" style="27" customWidth="1"/>
    <col min="4344" max="4344" width="6.85546875" style="27" customWidth="1"/>
    <col min="4345" max="4354" width="0" style="27" hidden="1" customWidth="1"/>
    <col min="4355" max="4355" width="11.42578125" style="27" customWidth="1"/>
    <col min="4356" max="4361" width="8" style="27" customWidth="1"/>
    <col min="4362" max="4595" width="9.140625" style="27"/>
    <col min="4596" max="4596" width="4" style="27" customWidth="1"/>
    <col min="4597" max="4597" width="27.28515625" style="27" customWidth="1"/>
    <col min="4598" max="4598" width="0" style="27" hidden="1" customWidth="1"/>
    <col min="4599" max="4599" width="7.5703125" style="27" customWidth="1"/>
    <col min="4600" max="4600" width="6.85546875" style="27" customWidth="1"/>
    <col min="4601" max="4610" width="0" style="27" hidden="1" customWidth="1"/>
    <col min="4611" max="4611" width="11.42578125" style="27" customWidth="1"/>
    <col min="4612" max="4617" width="8" style="27" customWidth="1"/>
    <col min="4618" max="4851" width="9.140625" style="27"/>
    <col min="4852" max="4852" width="4" style="27" customWidth="1"/>
    <col min="4853" max="4853" width="27.28515625" style="27" customWidth="1"/>
    <col min="4854" max="4854" width="0" style="27" hidden="1" customWidth="1"/>
    <col min="4855" max="4855" width="7.5703125" style="27" customWidth="1"/>
    <col min="4856" max="4856" width="6.85546875" style="27" customWidth="1"/>
    <col min="4857" max="4866" width="0" style="27" hidden="1" customWidth="1"/>
    <col min="4867" max="4867" width="11.42578125" style="27" customWidth="1"/>
    <col min="4868" max="4873" width="8" style="27" customWidth="1"/>
    <col min="4874" max="5107" width="9.140625" style="27"/>
    <col min="5108" max="5108" width="4" style="27" customWidth="1"/>
    <col min="5109" max="5109" width="27.28515625" style="27" customWidth="1"/>
    <col min="5110" max="5110" width="0" style="27" hidden="1" customWidth="1"/>
    <col min="5111" max="5111" width="7.5703125" style="27" customWidth="1"/>
    <col min="5112" max="5112" width="6.85546875" style="27" customWidth="1"/>
    <col min="5113" max="5122" width="0" style="27" hidden="1" customWidth="1"/>
    <col min="5123" max="5123" width="11.42578125" style="27" customWidth="1"/>
    <col min="5124" max="5129" width="8" style="27" customWidth="1"/>
    <col min="5130" max="5363" width="9.140625" style="27"/>
    <col min="5364" max="5364" width="4" style="27" customWidth="1"/>
    <col min="5365" max="5365" width="27.28515625" style="27" customWidth="1"/>
    <col min="5366" max="5366" width="0" style="27" hidden="1" customWidth="1"/>
    <col min="5367" max="5367" width="7.5703125" style="27" customWidth="1"/>
    <col min="5368" max="5368" width="6.85546875" style="27" customWidth="1"/>
    <col min="5369" max="5378" width="0" style="27" hidden="1" customWidth="1"/>
    <col min="5379" max="5379" width="11.42578125" style="27" customWidth="1"/>
    <col min="5380" max="5385" width="8" style="27" customWidth="1"/>
    <col min="5386" max="5619" width="9.140625" style="27"/>
    <col min="5620" max="5620" width="4" style="27" customWidth="1"/>
    <col min="5621" max="5621" width="27.28515625" style="27" customWidth="1"/>
    <col min="5622" max="5622" width="0" style="27" hidden="1" customWidth="1"/>
    <col min="5623" max="5623" width="7.5703125" style="27" customWidth="1"/>
    <col min="5624" max="5624" width="6.85546875" style="27" customWidth="1"/>
    <col min="5625" max="5634" width="0" style="27" hidden="1" customWidth="1"/>
    <col min="5635" max="5635" width="11.42578125" style="27" customWidth="1"/>
    <col min="5636" max="5641" width="8" style="27" customWidth="1"/>
    <col min="5642" max="5875" width="9.140625" style="27"/>
    <col min="5876" max="5876" width="4" style="27" customWidth="1"/>
    <col min="5877" max="5877" width="27.28515625" style="27" customWidth="1"/>
    <col min="5878" max="5878" width="0" style="27" hidden="1" customWidth="1"/>
    <col min="5879" max="5879" width="7.5703125" style="27" customWidth="1"/>
    <col min="5880" max="5880" width="6.85546875" style="27" customWidth="1"/>
    <col min="5881" max="5890" width="0" style="27" hidden="1" customWidth="1"/>
    <col min="5891" max="5891" width="11.42578125" style="27" customWidth="1"/>
    <col min="5892" max="5897" width="8" style="27" customWidth="1"/>
    <col min="5898" max="6131" width="9.140625" style="27"/>
    <col min="6132" max="6132" width="4" style="27" customWidth="1"/>
    <col min="6133" max="6133" width="27.28515625" style="27" customWidth="1"/>
    <col min="6134" max="6134" width="0" style="27" hidden="1" customWidth="1"/>
    <col min="6135" max="6135" width="7.5703125" style="27" customWidth="1"/>
    <col min="6136" max="6136" width="6.85546875" style="27" customWidth="1"/>
    <col min="6137" max="6146" width="0" style="27" hidden="1" customWidth="1"/>
    <col min="6147" max="6147" width="11.42578125" style="27" customWidth="1"/>
    <col min="6148" max="6153" width="8" style="27" customWidth="1"/>
    <col min="6154" max="6387" width="9.140625" style="27"/>
    <col min="6388" max="6388" width="4" style="27" customWidth="1"/>
    <col min="6389" max="6389" width="27.28515625" style="27" customWidth="1"/>
    <col min="6390" max="6390" width="0" style="27" hidden="1" customWidth="1"/>
    <col min="6391" max="6391" width="7.5703125" style="27" customWidth="1"/>
    <col min="6392" max="6392" width="6.85546875" style="27" customWidth="1"/>
    <col min="6393" max="6402" width="0" style="27" hidden="1" customWidth="1"/>
    <col min="6403" max="6403" width="11.42578125" style="27" customWidth="1"/>
    <col min="6404" max="6409" width="8" style="27" customWidth="1"/>
    <col min="6410" max="6643" width="9.140625" style="27"/>
    <col min="6644" max="6644" width="4" style="27" customWidth="1"/>
    <col min="6645" max="6645" width="27.28515625" style="27" customWidth="1"/>
    <col min="6646" max="6646" width="0" style="27" hidden="1" customWidth="1"/>
    <col min="6647" max="6647" width="7.5703125" style="27" customWidth="1"/>
    <col min="6648" max="6648" width="6.85546875" style="27" customWidth="1"/>
    <col min="6649" max="6658" width="0" style="27" hidden="1" customWidth="1"/>
    <col min="6659" max="6659" width="11.42578125" style="27" customWidth="1"/>
    <col min="6660" max="6665" width="8" style="27" customWidth="1"/>
    <col min="6666" max="6899" width="9.140625" style="27"/>
    <col min="6900" max="6900" width="4" style="27" customWidth="1"/>
    <col min="6901" max="6901" width="27.28515625" style="27" customWidth="1"/>
    <col min="6902" max="6902" width="0" style="27" hidden="1" customWidth="1"/>
    <col min="6903" max="6903" width="7.5703125" style="27" customWidth="1"/>
    <col min="6904" max="6904" width="6.85546875" style="27" customWidth="1"/>
    <col min="6905" max="6914" width="0" style="27" hidden="1" customWidth="1"/>
    <col min="6915" max="6915" width="11.42578125" style="27" customWidth="1"/>
    <col min="6916" max="6921" width="8" style="27" customWidth="1"/>
    <col min="6922" max="7155" width="9.140625" style="27"/>
    <col min="7156" max="7156" width="4" style="27" customWidth="1"/>
    <col min="7157" max="7157" width="27.28515625" style="27" customWidth="1"/>
    <col min="7158" max="7158" width="0" style="27" hidden="1" customWidth="1"/>
    <col min="7159" max="7159" width="7.5703125" style="27" customWidth="1"/>
    <col min="7160" max="7160" width="6.85546875" style="27" customWidth="1"/>
    <col min="7161" max="7170" width="0" style="27" hidden="1" customWidth="1"/>
    <col min="7171" max="7171" width="11.42578125" style="27" customWidth="1"/>
    <col min="7172" max="7177" width="8" style="27" customWidth="1"/>
    <col min="7178" max="7411" width="9.140625" style="27"/>
    <col min="7412" max="7412" width="4" style="27" customWidth="1"/>
    <col min="7413" max="7413" width="27.28515625" style="27" customWidth="1"/>
    <col min="7414" max="7414" width="0" style="27" hidden="1" customWidth="1"/>
    <col min="7415" max="7415" width="7.5703125" style="27" customWidth="1"/>
    <col min="7416" max="7416" width="6.85546875" style="27" customWidth="1"/>
    <col min="7417" max="7426" width="0" style="27" hidden="1" customWidth="1"/>
    <col min="7427" max="7427" width="11.42578125" style="27" customWidth="1"/>
    <col min="7428" max="7433" width="8" style="27" customWidth="1"/>
    <col min="7434" max="7667" width="9.140625" style="27"/>
    <col min="7668" max="7668" width="4" style="27" customWidth="1"/>
    <col min="7669" max="7669" width="27.28515625" style="27" customWidth="1"/>
    <col min="7670" max="7670" width="0" style="27" hidden="1" customWidth="1"/>
    <col min="7671" max="7671" width="7.5703125" style="27" customWidth="1"/>
    <col min="7672" max="7672" width="6.85546875" style="27" customWidth="1"/>
    <col min="7673" max="7682" width="0" style="27" hidden="1" customWidth="1"/>
    <col min="7683" max="7683" width="11.42578125" style="27" customWidth="1"/>
    <col min="7684" max="7689" width="8" style="27" customWidth="1"/>
    <col min="7690" max="7923" width="9.140625" style="27"/>
    <col min="7924" max="7924" width="4" style="27" customWidth="1"/>
    <col min="7925" max="7925" width="27.28515625" style="27" customWidth="1"/>
    <col min="7926" max="7926" width="0" style="27" hidden="1" customWidth="1"/>
    <col min="7927" max="7927" width="7.5703125" style="27" customWidth="1"/>
    <col min="7928" max="7928" width="6.85546875" style="27" customWidth="1"/>
    <col min="7929" max="7938" width="0" style="27" hidden="1" customWidth="1"/>
    <col min="7939" max="7939" width="11.42578125" style="27" customWidth="1"/>
    <col min="7940" max="7945" width="8" style="27" customWidth="1"/>
    <col min="7946" max="8179" width="9.140625" style="27"/>
    <col min="8180" max="8180" width="4" style="27" customWidth="1"/>
    <col min="8181" max="8181" width="27.28515625" style="27" customWidth="1"/>
    <col min="8182" max="8182" width="0" style="27" hidden="1" customWidth="1"/>
    <col min="8183" max="8183" width="7.5703125" style="27" customWidth="1"/>
    <col min="8184" max="8184" width="6.85546875" style="27" customWidth="1"/>
    <col min="8185" max="8194" width="0" style="27" hidden="1" customWidth="1"/>
    <col min="8195" max="8195" width="11.42578125" style="27" customWidth="1"/>
    <col min="8196" max="8201" width="8" style="27" customWidth="1"/>
    <col min="8202" max="8435" width="9.140625" style="27"/>
    <col min="8436" max="8436" width="4" style="27" customWidth="1"/>
    <col min="8437" max="8437" width="27.28515625" style="27" customWidth="1"/>
    <col min="8438" max="8438" width="0" style="27" hidden="1" customWidth="1"/>
    <col min="8439" max="8439" width="7.5703125" style="27" customWidth="1"/>
    <col min="8440" max="8440" width="6.85546875" style="27" customWidth="1"/>
    <col min="8441" max="8450" width="0" style="27" hidden="1" customWidth="1"/>
    <col min="8451" max="8451" width="11.42578125" style="27" customWidth="1"/>
    <col min="8452" max="8457" width="8" style="27" customWidth="1"/>
    <col min="8458" max="8691" width="9.140625" style="27"/>
    <col min="8692" max="8692" width="4" style="27" customWidth="1"/>
    <col min="8693" max="8693" width="27.28515625" style="27" customWidth="1"/>
    <col min="8694" max="8694" width="0" style="27" hidden="1" customWidth="1"/>
    <col min="8695" max="8695" width="7.5703125" style="27" customWidth="1"/>
    <col min="8696" max="8696" width="6.85546875" style="27" customWidth="1"/>
    <col min="8697" max="8706" width="0" style="27" hidden="1" customWidth="1"/>
    <col min="8707" max="8707" width="11.42578125" style="27" customWidth="1"/>
    <col min="8708" max="8713" width="8" style="27" customWidth="1"/>
    <col min="8714" max="8947" width="9.140625" style="27"/>
    <col min="8948" max="8948" width="4" style="27" customWidth="1"/>
    <col min="8949" max="8949" width="27.28515625" style="27" customWidth="1"/>
    <col min="8950" max="8950" width="0" style="27" hidden="1" customWidth="1"/>
    <col min="8951" max="8951" width="7.5703125" style="27" customWidth="1"/>
    <col min="8952" max="8952" width="6.85546875" style="27" customWidth="1"/>
    <col min="8953" max="8962" width="0" style="27" hidden="1" customWidth="1"/>
    <col min="8963" max="8963" width="11.42578125" style="27" customWidth="1"/>
    <col min="8964" max="8969" width="8" style="27" customWidth="1"/>
    <col min="8970" max="9203" width="9.140625" style="27"/>
    <col min="9204" max="9204" width="4" style="27" customWidth="1"/>
    <col min="9205" max="9205" width="27.28515625" style="27" customWidth="1"/>
    <col min="9206" max="9206" width="0" style="27" hidden="1" customWidth="1"/>
    <col min="9207" max="9207" width="7.5703125" style="27" customWidth="1"/>
    <col min="9208" max="9208" width="6.85546875" style="27" customWidth="1"/>
    <col min="9209" max="9218" width="0" style="27" hidden="1" customWidth="1"/>
    <col min="9219" max="9219" width="11.42578125" style="27" customWidth="1"/>
    <col min="9220" max="9225" width="8" style="27" customWidth="1"/>
    <col min="9226" max="9459" width="9.140625" style="27"/>
    <col min="9460" max="9460" width="4" style="27" customWidth="1"/>
    <col min="9461" max="9461" width="27.28515625" style="27" customWidth="1"/>
    <col min="9462" max="9462" width="0" style="27" hidden="1" customWidth="1"/>
    <col min="9463" max="9463" width="7.5703125" style="27" customWidth="1"/>
    <col min="9464" max="9464" width="6.85546875" style="27" customWidth="1"/>
    <col min="9465" max="9474" width="0" style="27" hidden="1" customWidth="1"/>
    <col min="9475" max="9475" width="11.42578125" style="27" customWidth="1"/>
    <col min="9476" max="9481" width="8" style="27" customWidth="1"/>
    <col min="9482" max="9715" width="9.140625" style="27"/>
    <col min="9716" max="9716" width="4" style="27" customWidth="1"/>
    <col min="9717" max="9717" width="27.28515625" style="27" customWidth="1"/>
    <col min="9718" max="9718" width="0" style="27" hidden="1" customWidth="1"/>
    <col min="9719" max="9719" width="7.5703125" style="27" customWidth="1"/>
    <col min="9720" max="9720" width="6.85546875" style="27" customWidth="1"/>
    <col min="9721" max="9730" width="0" style="27" hidden="1" customWidth="1"/>
    <col min="9731" max="9731" width="11.42578125" style="27" customWidth="1"/>
    <col min="9732" max="9737" width="8" style="27" customWidth="1"/>
    <col min="9738" max="9971" width="9.140625" style="27"/>
    <col min="9972" max="9972" width="4" style="27" customWidth="1"/>
    <col min="9973" max="9973" width="27.28515625" style="27" customWidth="1"/>
    <col min="9974" max="9974" width="0" style="27" hidden="1" customWidth="1"/>
    <col min="9975" max="9975" width="7.5703125" style="27" customWidth="1"/>
    <col min="9976" max="9976" width="6.85546875" style="27" customWidth="1"/>
    <col min="9977" max="9986" width="0" style="27" hidden="1" customWidth="1"/>
    <col min="9987" max="9987" width="11.42578125" style="27" customWidth="1"/>
    <col min="9988" max="9993" width="8" style="27" customWidth="1"/>
    <col min="9994" max="10227" width="9.140625" style="27"/>
    <col min="10228" max="10228" width="4" style="27" customWidth="1"/>
    <col min="10229" max="10229" width="27.28515625" style="27" customWidth="1"/>
    <col min="10230" max="10230" width="0" style="27" hidden="1" customWidth="1"/>
    <col min="10231" max="10231" width="7.5703125" style="27" customWidth="1"/>
    <col min="10232" max="10232" width="6.85546875" style="27" customWidth="1"/>
    <col min="10233" max="10242" width="0" style="27" hidden="1" customWidth="1"/>
    <col min="10243" max="10243" width="11.42578125" style="27" customWidth="1"/>
    <col min="10244" max="10249" width="8" style="27" customWidth="1"/>
    <col min="10250" max="10483" width="9.140625" style="27"/>
    <col min="10484" max="10484" width="4" style="27" customWidth="1"/>
    <col min="10485" max="10485" width="27.28515625" style="27" customWidth="1"/>
    <col min="10486" max="10486" width="0" style="27" hidden="1" customWidth="1"/>
    <col min="10487" max="10487" width="7.5703125" style="27" customWidth="1"/>
    <col min="10488" max="10488" width="6.85546875" style="27" customWidth="1"/>
    <col min="10489" max="10498" width="0" style="27" hidden="1" customWidth="1"/>
    <col min="10499" max="10499" width="11.42578125" style="27" customWidth="1"/>
    <col min="10500" max="10505" width="8" style="27" customWidth="1"/>
    <col min="10506" max="10739" width="9.140625" style="27"/>
    <col min="10740" max="10740" width="4" style="27" customWidth="1"/>
    <col min="10741" max="10741" width="27.28515625" style="27" customWidth="1"/>
    <col min="10742" max="10742" width="0" style="27" hidden="1" customWidth="1"/>
    <col min="10743" max="10743" width="7.5703125" style="27" customWidth="1"/>
    <col min="10744" max="10744" width="6.85546875" style="27" customWidth="1"/>
    <col min="10745" max="10754" width="0" style="27" hidden="1" customWidth="1"/>
    <col min="10755" max="10755" width="11.42578125" style="27" customWidth="1"/>
    <col min="10756" max="10761" width="8" style="27" customWidth="1"/>
    <col min="10762" max="10995" width="9.140625" style="27"/>
    <col min="10996" max="10996" width="4" style="27" customWidth="1"/>
    <col min="10997" max="10997" width="27.28515625" style="27" customWidth="1"/>
    <col min="10998" max="10998" width="0" style="27" hidden="1" customWidth="1"/>
    <col min="10999" max="10999" width="7.5703125" style="27" customWidth="1"/>
    <col min="11000" max="11000" width="6.85546875" style="27" customWidth="1"/>
    <col min="11001" max="11010" width="0" style="27" hidden="1" customWidth="1"/>
    <col min="11011" max="11011" width="11.42578125" style="27" customWidth="1"/>
    <col min="11012" max="11017" width="8" style="27" customWidth="1"/>
    <col min="11018" max="11251" width="9.140625" style="27"/>
    <col min="11252" max="11252" width="4" style="27" customWidth="1"/>
    <col min="11253" max="11253" width="27.28515625" style="27" customWidth="1"/>
    <col min="11254" max="11254" width="0" style="27" hidden="1" customWidth="1"/>
    <col min="11255" max="11255" width="7.5703125" style="27" customWidth="1"/>
    <col min="11256" max="11256" width="6.85546875" style="27" customWidth="1"/>
    <col min="11257" max="11266" width="0" style="27" hidden="1" customWidth="1"/>
    <col min="11267" max="11267" width="11.42578125" style="27" customWidth="1"/>
    <col min="11268" max="11273" width="8" style="27" customWidth="1"/>
    <col min="11274" max="11507" width="9.140625" style="27"/>
    <col min="11508" max="11508" width="4" style="27" customWidth="1"/>
    <col min="11509" max="11509" width="27.28515625" style="27" customWidth="1"/>
    <col min="11510" max="11510" width="0" style="27" hidden="1" customWidth="1"/>
    <col min="11511" max="11511" width="7.5703125" style="27" customWidth="1"/>
    <col min="11512" max="11512" width="6.85546875" style="27" customWidth="1"/>
    <col min="11513" max="11522" width="0" style="27" hidden="1" customWidth="1"/>
    <col min="11523" max="11523" width="11.42578125" style="27" customWidth="1"/>
    <col min="11524" max="11529" width="8" style="27" customWidth="1"/>
    <col min="11530" max="11763" width="9.140625" style="27"/>
    <col min="11764" max="11764" width="4" style="27" customWidth="1"/>
    <col min="11765" max="11765" width="27.28515625" style="27" customWidth="1"/>
    <col min="11766" max="11766" width="0" style="27" hidden="1" customWidth="1"/>
    <col min="11767" max="11767" width="7.5703125" style="27" customWidth="1"/>
    <col min="11768" max="11768" width="6.85546875" style="27" customWidth="1"/>
    <col min="11769" max="11778" width="0" style="27" hidden="1" customWidth="1"/>
    <col min="11779" max="11779" width="11.42578125" style="27" customWidth="1"/>
    <col min="11780" max="11785" width="8" style="27" customWidth="1"/>
    <col min="11786" max="12019" width="9.140625" style="27"/>
    <col min="12020" max="12020" width="4" style="27" customWidth="1"/>
    <col min="12021" max="12021" width="27.28515625" style="27" customWidth="1"/>
    <col min="12022" max="12022" width="0" style="27" hidden="1" customWidth="1"/>
    <col min="12023" max="12023" width="7.5703125" style="27" customWidth="1"/>
    <col min="12024" max="12024" width="6.85546875" style="27" customWidth="1"/>
    <col min="12025" max="12034" width="0" style="27" hidden="1" customWidth="1"/>
    <col min="12035" max="12035" width="11.42578125" style="27" customWidth="1"/>
    <col min="12036" max="12041" width="8" style="27" customWidth="1"/>
    <col min="12042" max="12275" width="9.140625" style="27"/>
    <col min="12276" max="12276" width="4" style="27" customWidth="1"/>
    <col min="12277" max="12277" width="27.28515625" style="27" customWidth="1"/>
    <col min="12278" max="12278" width="0" style="27" hidden="1" customWidth="1"/>
    <col min="12279" max="12279" width="7.5703125" style="27" customWidth="1"/>
    <col min="12280" max="12280" width="6.85546875" style="27" customWidth="1"/>
    <col min="12281" max="12290" width="0" style="27" hidden="1" customWidth="1"/>
    <col min="12291" max="12291" width="11.42578125" style="27" customWidth="1"/>
    <col min="12292" max="12297" width="8" style="27" customWidth="1"/>
    <col min="12298" max="12531" width="9.140625" style="27"/>
    <col min="12532" max="12532" width="4" style="27" customWidth="1"/>
    <col min="12533" max="12533" width="27.28515625" style="27" customWidth="1"/>
    <col min="12534" max="12534" width="0" style="27" hidden="1" customWidth="1"/>
    <col min="12535" max="12535" width="7.5703125" style="27" customWidth="1"/>
    <col min="12536" max="12536" width="6.85546875" style="27" customWidth="1"/>
    <col min="12537" max="12546" width="0" style="27" hidden="1" customWidth="1"/>
    <col min="12547" max="12547" width="11.42578125" style="27" customWidth="1"/>
    <col min="12548" max="12553" width="8" style="27" customWidth="1"/>
    <col min="12554" max="12787" width="9.140625" style="27"/>
    <col min="12788" max="12788" width="4" style="27" customWidth="1"/>
    <col min="12789" max="12789" width="27.28515625" style="27" customWidth="1"/>
    <col min="12790" max="12790" width="0" style="27" hidden="1" customWidth="1"/>
    <col min="12791" max="12791" width="7.5703125" style="27" customWidth="1"/>
    <col min="12792" max="12792" width="6.85546875" style="27" customWidth="1"/>
    <col min="12793" max="12802" width="0" style="27" hidden="1" customWidth="1"/>
    <col min="12803" max="12803" width="11.42578125" style="27" customWidth="1"/>
    <col min="12804" max="12809" width="8" style="27" customWidth="1"/>
    <col min="12810" max="13043" width="9.140625" style="27"/>
    <col min="13044" max="13044" width="4" style="27" customWidth="1"/>
    <col min="13045" max="13045" width="27.28515625" style="27" customWidth="1"/>
    <col min="13046" max="13046" width="0" style="27" hidden="1" customWidth="1"/>
    <col min="13047" max="13047" width="7.5703125" style="27" customWidth="1"/>
    <col min="13048" max="13048" width="6.85546875" style="27" customWidth="1"/>
    <col min="13049" max="13058" width="0" style="27" hidden="1" customWidth="1"/>
    <col min="13059" max="13059" width="11.42578125" style="27" customWidth="1"/>
    <col min="13060" max="13065" width="8" style="27" customWidth="1"/>
    <col min="13066" max="13299" width="9.140625" style="27"/>
    <col min="13300" max="13300" width="4" style="27" customWidth="1"/>
    <col min="13301" max="13301" width="27.28515625" style="27" customWidth="1"/>
    <col min="13302" max="13302" width="0" style="27" hidden="1" customWidth="1"/>
    <col min="13303" max="13303" width="7.5703125" style="27" customWidth="1"/>
    <col min="13304" max="13304" width="6.85546875" style="27" customWidth="1"/>
    <col min="13305" max="13314" width="0" style="27" hidden="1" customWidth="1"/>
    <col min="13315" max="13315" width="11.42578125" style="27" customWidth="1"/>
    <col min="13316" max="13321" width="8" style="27" customWidth="1"/>
    <col min="13322" max="13555" width="9.140625" style="27"/>
    <col min="13556" max="13556" width="4" style="27" customWidth="1"/>
    <col min="13557" max="13557" width="27.28515625" style="27" customWidth="1"/>
    <col min="13558" max="13558" width="0" style="27" hidden="1" customWidth="1"/>
    <col min="13559" max="13559" width="7.5703125" style="27" customWidth="1"/>
    <col min="13560" max="13560" width="6.85546875" style="27" customWidth="1"/>
    <col min="13561" max="13570" width="0" style="27" hidden="1" customWidth="1"/>
    <col min="13571" max="13571" width="11.42578125" style="27" customWidth="1"/>
    <col min="13572" max="13577" width="8" style="27" customWidth="1"/>
    <col min="13578" max="13811" width="9.140625" style="27"/>
    <col min="13812" max="13812" width="4" style="27" customWidth="1"/>
    <col min="13813" max="13813" width="27.28515625" style="27" customWidth="1"/>
    <col min="13814" max="13814" width="0" style="27" hidden="1" customWidth="1"/>
    <col min="13815" max="13815" width="7.5703125" style="27" customWidth="1"/>
    <col min="13816" max="13816" width="6.85546875" style="27" customWidth="1"/>
    <col min="13817" max="13826" width="0" style="27" hidden="1" customWidth="1"/>
    <col min="13827" max="13827" width="11.42578125" style="27" customWidth="1"/>
    <col min="13828" max="13833" width="8" style="27" customWidth="1"/>
    <col min="13834" max="14067" width="9.140625" style="27"/>
    <col min="14068" max="14068" width="4" style="27" customWidth="1"/>
    <col min="14069" max="14069" width="27.28515625" style="27" customWidth="1"/>
    <col min="14070" max="14070" width="0" style="27" hidden="1" customWidth="1"/>
    <col min="14071" max="14071" width="7.5703125" style="27" customWidth="1"/>
    <col min="14072" max="14072" width="6.85546875" style="27" customWidth="1"/>
    <col min="14073" max="14082" width="0" style="27" hidden="1" customWidth="1"/>
    <col min="14083" max="14083" width="11.42578125" style="27" customWidth="1"/>
    <col min="14084" max="14089" width="8" style="27" customWidth="1"/>
    <col min="14090" max="14323" width="9.140625" style="27"/>
    <col min="14324" max="14324" width="4" style="27" customWidth="1"/>
    <col min="14325" max="14325" width="27.28515625" style="27" customWidth="1"/>
    <col min="14326" max="14326" width="0" style="27" hidden="1" customWidth="1"/>
    <col min="14327" max="14327" width="7.5703125" style="27" customWidth="1"/>
    <col min="14328" max="14328" width="6.85546875" style="27" customWidth="1"/>
    <col min="14329" max="14338" width="0" style="27" hidden="1" customWidth="1"/>
    <col min="14339" max="14339" width="11.42578125" style="27" customWidth="1"/>
    <col min="14340" max="14345" width="8" style="27" customWidth="1"/>
    <col min="14346" max="14579" width="9.140625" style="27"/>
    <col min="14580" max="14580" width="4" style="27" customWidth="1"/>
    <col min="14581" max="14581" width="27.28515625" style="27" customWidth="1"/>
    <col min="14582" max="14582" width="0" style="27" hidden="1" customWidth="1"/>
    <col min="14583" max="14583" width="7.5703125" style="27" customWidth="1"/>
    <col min="14584" max="14584" width="6.85546875" style="27" customWidth="1"/>
    <col min="14585" max="14594" width="0" style="27" hidden="1" customWidth="1"/>
    <col min="14595" max="14595" width="11.42578125" style="27" customWidth="1"/>
    <col min="14596" max="14601" width="8" style="27" customWidth="1"/>
    <col min="14602" max="14835" width="9.140625" style="27"/>
    <col min="14836" max="14836" width="4" style="27" customWidth="1"/>
    <col min="14837" max="14837" width="27.28515625" style="27" customWidth="1"/>
    <col min="14838" max="14838" width="0" style="27" hidden="1" customWidth="1"/>
    <col min="14839" max="14839" width="7.5703125" style="27" customWidth="1"/>
    <col min="14840" max="14840" width="6.85546875" style="27" customWidth="1"/>
    <col min="14841" max="14850" width="0" style="27" hidden="1" customWidth="1"/>
    <col min="14851" max="14851" width="11.42578125" style="27" customWidth="1"/>
    <col min="14852" max="14857" width="8" style="27" customWidth="1"/>
    <col min="14858" max="15091" width="9.140625" style="27"/>
    <col min="15092" max="15092" width="4" style="27" customWidth="1"/>
    <col min="15093" max="15093" width="27.28515625" style="27" customWidth="1"/>
    <col min="15094" max="15094" width="0" style="27" hidden="1" customWidth="1"/>
    <col min="15095" max="15095" width="7.5703125" style="27" customWidth="1"/>
    <col min="15096" max="15096" width="6.85546875" style="27" customWidth="1"/>
    <col min="15097" max="15106" width="0" style="27" hidden="1" customWidth="1"/>
    <col min="15107" max="15107" width="11.42578125" style="27" customWidth="1"/>
    <col min="15108" max="15113" width="8" style="27" customWidth="1"/>
    <col min="15114" max="15347" width="9.140625" style="27"/>
    <col min="15348" max="15348" width="4" style="27" customWidth="1"/>
    <col min="15349" max="15349" width="27.28515625" style="27" customWidth="1"/>
    <col min="15350" max="15350" width="0" style="27" hidden="1" customWidth="1"/>
    <col min="15351" max="15351" width="7.5703125" style="27" customWidth="1"/>
    <col min="15352" max="15352" width="6.85546875" style="27" customWidth="1"/>
    <col min="15353" max="15362" width="0" style="27" hidden="1" customWidth="1"/>
    <col min="15363" max="15363" width="11.42578125" style="27" customWidth="1"/>
    <col min="15364" max="15369" width="8" style="27" customWidth="1"/>
    <col min="15370" max="15603" width="9.140625" style="27"/>
    <col min="15604" max="15604" width="4" style="27" customWidth="1"/>
    <col min="15605" max="15605" width="27.28515625" style="27" customWidth="1"/>
    <col min="15606" max="15606" width="0" style="27" hidden="1" customWidth="1"/>
    <col min="15607" max="15607" width="7.5703125" style="27" customWidth="1"/>
    <col min="15608" max="15608" width="6.85546875" style="27" customWidth="1"/>
    <col min="15609" max="15618" width="0" style="27" hidden="1" customWidth="1"/>
    <col min="15619" max="15619" width="11.42578125" style="27" customWidth="1"/>
    <col min="15620" max="15625" width="8" style="27" customWidth="1"/>
    <col min="15626" max="15859" width="9.140625" style="27"/>
    <col min="15860" max="15860" width="4" style="27" customWidth="1"/>
    <col min="15861" max="15861" width="27.28515625" style="27" customWidth="1"/>
    <col min="15862" max="15862" width="0" style="27" hidden="1" customWidth="1"/>
    <col min="15863" max="15863" width="7.5703125" style="27" customWidth="1"/>
    <col min="15864" max="15864" width="6.85546875" style="27" customWidth="1"/>
    <col min="15865" max="15874" width="0" style="27" hidden="1" customWidth="1"/>
    <col min="15875" max="15875" width="11.42578125" style="27" customWidth="1"/>
    <col min="15876" max="15881" width="8" style="27" customWidth="1"/>
    <col min="15882" max="16115" width="9.140625" style="27"/>
    <col min="16116" max="16116" width="4" style="27" customWidth="1"/>
    <col min="16117" max="16117" width="27.28515625" style="27" customWidth="1"/>
    <col min="16118" max="16118" width="0" style="27" hidden="1" customWidth="1"/>
    <col min="16119" max="16119" width="7.5703125" style="27" customWidth="1"/>
    <col min="16120" max="16120" width="6.85546875" style="27" customWidth="1"/>
    <col min="16121" max="16130" width="0" style="27" hidden="1" customWidth="1"/>
    <col min="16131" max="16131" width="11.42578125" style="27" customWidth="1"/>
    <col min="16132" max="16137" width="8" style="27" customWidth="1"/>
    <col min="16138" max="16384" width="9.140625" style="27"/>
  </cols>
  <sheetData>
    <row r="1" spans="1:22" ht="17.25" x14ac:dyDescent="0.25">
      <c r="A1" s="170" t="s">
        <v>38</v>
      </c>
      <c r="B1" s="170"/>
      <c r="C1" s="170"/>
      <c r="D1" s="170"/>
      <c r="E1" s="170"/>
      <c r="F1" s="170"/>
      <c r="G1" s="170"/>
      <c r="H1" s="170"/>
      <c r="I1" s="170"/>
      <c r="J1" s="170"/>
      <c r="K1" s="170"/>
      <c r="L1" s="170"/>
      <c r="M1" s="170"/>
      <c r="N1" s="170"/>
      <c r="O1" s="170"/>
      <c r="P1" s="170"/>
      <c r="Q1" s="170"/>
      <c r="R1" s="170"/>
      <c r="S1" s="170"/>
      <c r="T1" s="170"/>
      <c r="U1" s="170"/>
      <c r="V1" s="170"/>
    </row>
    <row r="2" spans="1:22" ht="42" customHeight="1" x14ac:dyDescent="0.25">
      <c r="A2" s="177" t="s">
        <v>210</v>
      </c>
      <c r="B2" s="177"/>
      <c r="C2" s="177"/>
      <c r="D2" s="177"/>
      <c r="E2" s="177"/>
      <c r="F2" s="177"/>
      <c r="G2" s="177"/>
      <c r="H2" s="177"/>
      <c r="I2" s="177"/>
      <c r="J2" s="177"/>
      <c r="K2" s="177"/>
      <c r="L2" s="177"/>
      <c r="M2" s="177"/>
      <c r="N2" s="177"/>
      <c r="O2" s="177"/>
      <c r="P2" s="177"/>
      <c r="Q2" s="177"/>
      <c r="R2" s="177"/>
      <c r="S2" s="177"/>
      <c r="T2" s="177"/>
      <c r="U2" s="177"/>
      <c r="V2" s="177"/>
    </row>
    <row r="3" spans="1:22" ht="15.75" customHeight="1" x14ac:dyDescent="0.25">
      <c r="A3" s="178" t="s">
        <v>198</v>
      </c>
      <c r="B3" s="178"/>
      <c r="C3" s="178"/>
      <c r="D3" s="178"/>
      <c r="E3" s="178"/>
      <c r="F3" s="178"/>
      <c r="G3" s="178"/>
      <c r="H3" s="178"/>
      <c r="I3" s="178"/>
      <c r="J3" s="178"/>
      <c r="K3" s="178"/>
      <c r="L3" s="178"/>
      <c r="M3" s="178"/>
      <c r="N3" s="178"/>
      <c r="O3" s="178"/>
      <c r="P3" s="178"/>
      <c r="Q3" s="178"/>
      <c r="R3" s="178"/>
      <c r="S3" s="178"/>
      <c r="T3" s="178"/>
      <c r="U3" s="178"/>
      <c r="V3" s="178"/>
    </row>
    <row r="4" spans="1:22" ht="7.5" customHeight="1" x14ac:dyDescent="0.25"/>
    <row r="5" spans="1:22" s="29" customFormat="1" ht="28.5" customHeight="1" x14ac:dyDescent="0.25">
      <c r="A5" s="179" t="s">
        <v>1</v>
      </c>
      <c r="B5" s="179" t="s">
        <v>42</v>
      </c>
      <c r="C5" s="171" t="s">
        <v>43</v>
      </c>
      <c r="D5" s="171" t="s">
        <v>44</v>
      </c>
      <c r="E5" s="179" t="s">
        <v>45</v>
      </c>
      <c r="F5" s="173" t="s">
        <v>4</v>
      </c>
      <c r="G5" s="174"/>
      <c r="H5" s="171" t="s">
        <v>46</v>
      </c>
      <c r="I5" s="171" t="s">
        <v>47</v>
      </c>
      <c r="J5" s="171" t="s">
        <v>48</v>
      </c>
      <c r="K5" s="171" t="s">
        <v>49</v>
      </c>
      <c r="L5" s="171" t="s">
        <v>50</v>
      </c>
      <c r="M5" s="171" t="s">
        <v>51</v>
      </c>
      <c r="N5" s="171" t="s">
        <v>52</v>
      </c>
      <c r="O5" s="171" t="s">
        <v>53</v>
      </c>
      <c r="P5" s="171" t="s">
        <v>206</v>
      </c>
      <c r="Q5" s="173" t="s">
        <v>54</v>
      </c>
      <c r="R5" s="174"/>
      <c r="S5" s="174"/>
      <c r="T5" s="174"/>
      <c r="U5" s="174"/>
      <c r="V5" s="175"/>
    </row>
    <row r="6" spans="1:22" s="29" customFormat="1" ht="31.5" customHeight="1" x14ac:dyDescent="0.25">
      <c r="A6" s="179"/>
      <c r="B6" s="179"/>
      <c r="C6" s="172"/>
      <c r="D6" s="172"/>
      <c r="E6" s="179"/>
      <c r="F6" s="66" t="s">
        <v>55</v>
      </c>
      <c r="G6" s="66" t="s">
        <v>56</v>
      </c>
      <c r="H6" s="172"/>
      <c r="I6" s="172"/>
      <c r="J6" s="172"/>
      <c r="K6" s="172"/>
      <c r="L6" s="172"/>
      <c r="M6" s="172"/>
      <c r="N6" s="172"/>
      <c r="O6" s="172"/>
      <c r="P6" s="172"/>
      <c r="Q6" s="66" t="s">
        <v>57</v>
      </c>
      <c r="R6" s="66" t="s">
        <v>58</v>
      </c>
      <c r="S6" s="66" t="s">
        <v>59</v>
      </c>
      <c r="T6" s="66" t="s">
        <v>60</v>
      </c>
      <c r="U6" s="66" t="s">
        <v>61</v>
      </c>
      <c r="V6" s="66" t="s">
        <v>62</v>
      </c>
    </row>
    <row r="7" spans="1:22" s="29" customFormat="1" ht="9.75" customHeight="1" x14ac:dyDescent="0.25">
      <c r="A7" s="180" t="s">
        <v>63</v>
      </c>
      <c r="B7" s="180" t="s">
        <v>10</v>
      </c>
      <c r="C7" s="96"/>
      <c r="D7" s="171"/>
      <c r="E7" s="171"/>
      <c r="F7" s="95"/>
      <c r="G7" s="95"/>
      <c r="H7" s="96"/>
      <c r="I7" s="96"/>
      <c r="J7" s="96"/>
      <c r="K7" s="96"/>
      <c r="L7" s="96"/>
      <c r="M7" s="96"/>
      <c r="N7" s="96"/>
      <c r="O7" s="96"/>
      <c r="P7" s="171"/>
      <c r="Q7" s="171"/>
      <c r="R7" s="171"/>
      <c r="S7" s="171"/>
      <c r="T7" s="171"/>
      <c r="U7" s="171"/>
      <c r="V7" s="171"/>
    </row>
    <row r="8" spans="1:22" s="32" customFormat="1" ht="20.25" customHeight="1" x14ac:dyDescent="0.25">
      <c r="A8" s="181"/>
      <c r="B8" s="181"/>
      <c r="C8" s="31"/>
      <c r="D8" s="172"/>
      <c r="E8" s="172"/>
      <c r="F8" s="31"/>
      <c r="G8" s="31"/>
      <c r="H8" s="30"/>
      <c r="I8" s="30"/>
      <c r="J8" s="30"/>
      <c r="K8" s="30"/>
      <c r="L8" s="30"/>
      <c r="M8" s="30"/>
      <c r="N8" s="30"/>
      <c r="O8" s="30"/>
      <c r="P8" s="172"/>
      <c r="Q8" s="172"/>
      <c r="R8" s="172"/>
      <c r="S8" s="172"/>
      <c r="T8" s="172"/>
      <c r="U8" s="172"/>
      <c r="V8" s="172"/>
    </row>
    <row r="9" spans="1:22" s="32" customFormat="1" ht="32.25" customHeight="1" x14ac:dyDescent="0.25">
      <c r="A9" s="33">
        <v>1</v>
      </c>
      <c r="B9" s="34" t="s">
        <v>64</v>
      </c>
      <c r="C9" s="33">
        <v>35</v>
      </c>
      <c r="D9" s="33">
        <v>3</v>
      </c>
      <c r="E9" s="33">
        <v>420</v>
      </c>
      <c r="F9" s="33">
        <v>125</v>
      </c>
      <c r="G9" s="33">
        <f t="shared" ref="G9:G45" si="0">E9-F9</f>
        <v>295</v>
      </c>
      <c r="H9" s="35">
        <f t="shared" ref="H9:H45" si="1">C9*110</f>
        <v>3850</v>
      </c>
      <c r="I9" s="35">
        <f t="shared" ref="I9:I45" si="2">C9*D9*100</f>
        <v>10500</v>
      </c>
      <c r="J9" s="35">
        <f t="shared" ref="J9:J45" si="3">E9*128</f>
        <v>53760</v>
      </c>
      <c r="K9" s="35">
        <f>G9*150</f>
        <v>44250</v>
      </c>
      <c r="L9" s="35">
        <f t="shared" ref="L9:L45" si="4">D9*5000</f>
        <v>15000</v>
      </c>
      <c r="M9" s="35">
        <f t="shared" ref="M9:M45" si="5">D9*4000</f>
        <v>12000</v>
      </c>
      <c r="N9" s="35">
        <f t="shared" ref="N9:N45" si="6">(H9+I9+J9+K9+L9+M9)*5%</f>
        <v>6968</v>
      </c>
      <c r="O9" s="36">
        <f t="shared" ref="O9:O45" si="7">SUM(H9:N9)</f>
        <v>146328</v>
      </c>
      <c r="P9" s="36">
        <f>'PL2 MUC CHI PHI'!P9</f>
        <v>3619.95</v>
      </c>
      <c r="Q9" s="35">
        <f>P9</f>
        <v>3619.95</v>
      </c>
      <c r="R9" s="35">
        <f>Q9</f>
        <v>3619.95</v>
      </c>
      <c r="S9" s="35">
        <v>3000</v>
      </c>
      <c r="T9" s="35">
        <v>2500</v>
      </c>
      <c r="U9" s="35">
        <v>2000</v>
      </c>
      <c r="V9" s="35">
        <f>P9</f>
        <v>3619.95</v>
      </c>
    </row>
    <row r="10" spans="1:22" s="32" customFormat="1" ht="32.25" customHeight="1" x14ac:dyDescent="0.25">
      <c r="A10" s="33">
        <v>2</v>
      </c>
      <c r="B10" s="34" t="s">
        <v>65</v>
      </c>
      <c r="C10" s="33">
        <v>35</v>
      </c>
      <c r="D10" s="33">
        <v>3</v>
      </c>
      <c r="E10" s="33">
        <v>420</v>
      </c>
      <c r="F10" s="33">
        <v>125</v>
      </c>
      <c r="G10" s="33">
        <f t="shared" si="0"/>
        <v>295</v>
      </c>
      <c r="H10" s="35">
        <f t="shared" si="1"/>
        <v>3850</v>
      </c>
      <c r="I10" s="35">
        <f t="shared" si="2"/>
        <v>10500</v>
      </c>
      <c r="J10" s="35">
        <f t="shared" si="3"/>
        <v>53760</v>
      </c>
      <c r="K10" s="35">
        <f>G10*100</f>
        <v>29500</v>
      </c>
      <c r="L10" s="35">
        <f t="shared" si="4"/>
        <v>15000</v>
      </c>
      <c r="M10" s="35">
        <f t="shared" si="5"/>
        <v>12000</v>
      </c>
      <c r="N10" s="35">
        <f t="shared" si="6"/>
        <v>6230.5</v>
      </c>
      <c r="O10" s="36">
        <f t="shared" si="7"/>
        <v>130840.5</v>
      </c>
      <c r="P10" s="36">
        <f>'PL2 MUC CHI PHI'!P10</f>
        <v>3087.45</v>
      </c>
      <c r="Q10" s="35">
        <f t="shared" ref="Q10:Q77" si="8">P10</f>
        <v>3087.45</v>
      </c>
      <c r="R10" s="35">
        <f>P10</f>
        <v>3087.45</v>
      </c>
      <c r="S10" s="35">
        <v>3000</v>
      </c>
      <c r="T10" s="35">
        <v>2500</v>
      </c>
      <c r="U10" s="35">
        <v>2000</v>
      </c>
      <c r="V10" s="35">
        <f t="shared" ref="V10:V77" si="9">P10</f>
        <v>3087.45</v>
      </c>
    </row>
    <row r="11" spans="1:22" s="32" customFormat="1" ht="32.25" customHeight="1" x14ac:dyDescent="0.25">
      <c r="A11" s="33">
        <v>3</v>
      </c>
      <c r="B11" s="34" t="s">
        <v>66</v>
      </c>
      <c r="C11" s="33">
        <v>35</v>
      </c>
      <c r="D11" s="33">
        <v>3</v>
      </c>
      <c r="E11" s="33">
        <v>420</v>
      </c>
      <c r="F11" s="33">
        <v>125</v>
      </c>
      <c r="G11" s="33">
        <f t="shared" si="0"/>
        <v>295</v>
      </c>
      <c r="H11" s="35">
        <f t="shared" si="1"/>
        <v>3850</v>
      </c>
      <c r="I11" s="35">
        <f t="shared" si="2"/>
        <v>10500</v>
      </c>
      <c r="J11" s="35">
        <f t="shared" si="3"/>
        <v>53760</v>
      </c>
      <c r="K11" s="35">
        <f t="shared" ref="K11:K45" si="10">G11*100</f>
        <v>29500</v>
      </c>
      <c r="L11" s="35">
        <f t="shared" si="4"/>
        <v>15000</v>
      </c>
      <c r="M11" s="35">
        <f t="shared" si="5"/>
        <v>12000</v>
      </c>
      <c r="N11" s="35">
        <f t="shared" si="6"/>
        <v>6230.5</v>
      </c>
      <c r="O11" s="36">
        <f t="shared" si="7"/>
        <v>130840.5</v>
      </c>
      <c r="P11" s="36">
        <f>'PL2 MUC CHI PHI'!P11</f>
        <v>3087.45</v>
      </c>
      <c r="Q11" s="35">
        <f t="shared" si="8"/>
        <v>3087.45</v>
      </c>
      <c r="R11" s="35">
        <f t="shared" ref="R11:R36" si="11">P11</f>
        <v>3087.45</v>
      </c>
      <c r="S11" s="35">
        <v>3000</v>
      </c>
      <c r="T11" s="35">
        <v>2500</v>
      </c>
      <c r="U11" s="35">
        <v>2000</v>
      </c>
      <c r="V11" s="35">
        <f t="shared" si="9"/>
        <v>3087.45</v>
      </c>
    </row>
    <row r="12" spans="1:22" s="32" customFormat="1" ht="32.25" customHeight="1" x14ac:dyDescent="0.25">
      <c r="A12" s="33">
        <v>4</v>
      </c>
      <c r="B12" s="34" t="s">
        <v>67</v>
      </c>
      <c r="C12" s="33">
        <v>35</v>
      </c>
      <c r="D12" s="33">
        <v>3</v>
      </c>
      <c r="E12" s="33">
        <v>420</v>
      </c>
      <c r="F12" s="33">
        <v>125</v>
      </c>
      <c r="G12" s="33">
        <f t="shared" si="0"/>
        <v>295</v>
      </c>
      <c r="H12" s="35">
        <f t="shared" si="1"/>
        <v>3850</v>
      </c>
      <c r="I12" s="35">
        <f t="shared" si="2"/>
        <v>10500</v>
      </c>
      <c r="J12" s="35">
        <f t="shared" si="3"/>
        <v>53760</v>
      </c>
      <c r="K12" s="35">
        <f t="shared" si="10"/>
        <v>29500</v>
      </c>
      <c r="L12" s="35">
        <f t="shared" si="4"/>
        <v>15000</v>
      </c>
      <c r="M12" s="35">
        <f t="shared" si="5"/>
        <v>12000</v>
      </c>
      <c r="N12" s="35">
        <f t="shared" si="6"/>
        <v>6230.5</v>
      </c>
      <c r="O12" s="36">
        <f t="shared" si="7"/>
        <v>130840.5</v>
      </c>
      <c r="P12" s="36">
        <f>'PL2 MUC CHI PHI'!P12</f>
        <v>3087.45</v>
      </c>
      <c r="Q12" s="35">
        <f t="shared" si="8"/>
        <v>3087.45</v>
      </c>
      <c r="R12" s="35">
        <f t="shared" si="11"/>
        <v>3087.45</v>
      </c>
      <c r="S12" s="35">
        <v>3000</v>
      </c>
      <c r="T12" s="35">
        <v>2500</v>
      </c>
      <c r="U12" s="35">
        <v>2000</v>
      </c>
      <c r="V12" s="35">
        <f t="shared" si="9"/>
        <v>3087.45</v>
      </c>
    </row>
    <row r="13" spans="1:22" s="32" customFormat="1" ht="24.75" customHeight="1" x14ac:dyDescent="0.25">
      <c r="A13" s="33">
        <v>5</v>
      </c>
      <c r="B13" s="34" t="s">
        <v>68</v>
      </c>
      <c r="C13" s="33">
        <v>35</v>
      </c>
      <c r="D13" s="33">
        <v>3</v>
      </c>
      <c r="E13" s="33">
        <v>420</v>
      </c>
      <c r="F13" s="33">
        <v>125</v>
      </c>
      <c r="G13" s="33">
        <f t="shared" si="0"/>
        <v>295</v>
      </c>
      <c r="H13" s="35">
        <f t="shared" si="1"/>
        <v>3850</v>
      </c>
      <c r="I13" s="35">
        <f t="shared" si="2"/>
        <v>10500</v>
      </c>
      <c r="J13" s="35">
        <f t="shared" si="3"/>
        <v>53760</v>
      </c>
      <c r="K13" s="35">
        <f t="shared" si="10"/>
        <v>29500</v>
      </c>
      <c r="L13" s="35">
        <f t="shared" si="4"/>
        <v>15000</v>
      </c>
      <c r="M13" s="35">
        <f t="shared" si="5"/>
        <v>12000</v>
      </c>
      <c r="N13" s="35">
        <f t="shared" si="6"/>
        <v>6230.5</v>
      </c>
      <c r="O13" s="36">
        <f t="shared" si="7"/>
        <v>130840.5</v>
      </c>
      <c r="P13" s="36">
        <f>'PL2 MUC CHI PHI'!P13</f>
        <v>3087.45</v>
      </c>
      <c r="Q13" s="35">
        <f t="shared" si="8"/>
        <v>3087.45</v>
      </c>
      <c r="R13" s="35">
        <f t="shared" si="11"/>
        <v>3087.45</v>
      </c>
      <c r="S13" s="35">
        <v>3000</v>
      </c>
      <c r="T13" s="35">
        <v>2500</v>
      </c>
      <c r="U13" s="35">
        <v>2000</v>
      </c>
      <c r="V13" s="35">
        <f t="shared" si="9"/>
        <v>3087.45</v>
      </c>
    </row>
    <row r="14" spans="1:22" s="32" customFormat="1" ht="24.75" customHeight="1" x14ac:dyDescent="0.25">
      <c r="A14" s="33">
        <v>6</v>
      </c>
      <c r="B14" s="34" t="s">
        <v>69</v>
      </c>
      <c r="C14" s="33">
        <v>35</v>
      </c>
      <c r="D14" s="33">
        <v>3</v>
      </c>
      <c r="E14" s="33">
        <v>420</v>
      </c>
      <c r="F14" s="33">
        <v>125</v>
      </c>
      <c r="G14" s="33">
        <f t="shared" si="0"/>
        <v>295</v>
      </c>
      <c r="H14" s="35">
        <f t="shared" si="1"/>
        <v>3850</v>
      </c>
      <c r="I14" s="35">
        <f t="shared" si="2"/>
        <v>10500</v>
      </c>
      <c r="J14" s="35">
        <f t="shared" si="3"/>
        <v>53760</v>
      </c>
      <c r="K14" s="35">
        <f t="shared" si="10"/>
        <v>29500</v>
      </c>
      <c r="L14" s="35">
        <f t="shared" si="4"/>
        <v>15000</v>
      </c>
      <c r="M14" s="35">
        <f t="shared" si="5"/>
        <v>12000</v>
      </c>
      <c r="N14" s="35">
        <f t="shared" si="6"/>
        <v>6230.5</v>
      </c>
      <c r="O14" s="36">
        <f t="shared" si="7"/>
        <v>130840.5</v>
      </c>
      <c r="P14" s="36">
        <f>'PL2 MUC CHI PHI'!P14</f>
        <v>3087.45</v>
      </c>
      <c r="Q14" s="35">
        <f t="shared" si="8"/>
        <v>3087.45</v>
      </c>
      <c r="R14" s="35">
        <f t="shared" si="11"/>
        <v>3087.45</v>
      </c>
      <c r="S14" s="35">
        <v>3000</v>
      </c>
      <c r="T14" s="35">
        <v>2500</v>
      </c>
      <c r="U14" s="35">
        <v>2000</v>
      </c>
      <c r="V14" s="35">
        <f t="shared" si="9"/>
        <v>3087.45</v>
      </c>
    </row>
    <row r="15" spans="1:22" s="32" customFormat="1" ht="24.75" customHeight="1" x14ac:dyDescent="0.25">
      <c r="A15" s="33">
        <v>7</v>
      </c>
      <c r="B15" s="34" t="s">
        <v>70</v>
      </c>
      <c r="C15" s="33">
        <v>35</v>
      </c>
      <c r="D15" s="33">
        <v>3</v>
      </c>
      <c r="E15" s="33">
        <v>420</v>
      </c>
      <c r="F15" s="33">
        <v>125</v>
      </c>
      <c r="G15" s="33">
        <f t="shared" si="0"/>
        <v>295</v>
      </c>
      <c r="H15" s="35">
        <f t="shared" si="1"/>
        <v>3850</v>
      </c>
      <c r="I15" s="35">
        <f t="shared" si="2"/>
        <v>10500</v>
      </c>
      <c r="J15" s="35">
        <f t="shared" si="3"/>
        <v>53760</v>
      </c>
      <c r="K15" s="35">
        <f t="shared" si="10"/>
        <v>29500</v>
      </c>
      <c r="L15" s="35">
        <f t="shared" si="4"/>
        <v>15000</v>
      </c>
      <c r="M15" s="35">
        <f t="shared" si="5"/>
        <v>12000</v>
      </c>
      <c r="N15" s="35">
        <f t="shared" si="6"/>
        <v>6230.5</v>
      </c>
      <c r="O15" s="36">
        <f t="shared" si="7"/>
        <v>130840.5</v>
      </c>
      <c r="P15" s="36">
        <f>'PL2 MUC CHI PHI'!P15</f>
        <v>3087.45</v>
      </c>
      <c r="Q15" s="35">
        <f t="shared" si="8"/>
        <v>3087.45</v>
      </c>
      <c r="R15" s="35">
        <f t="shared" si="11"/>
        <v>3087.45</v>
      </c>
      <c r="S15" s="35">
        <v>3000</v>
      </c>
      <c r="T15" s="35">
        <v>2500</v>
      </c>
      <c r="U15" s="35">
        <v>2000</v>
      </c>
      <c r="V15" s="35">
        <f t="shared" si="9"/>
        <v>3087.45</v>
      </c>
    </row>
    <row r="16" spans="1:22" s="32" customFormat="1" ht="32.25" customHeight="1" x14ac:dyDescent="0.25">
      <c r="A16" s="33">
        <v>8</v>
      </c>
      <c r="B16" s="34" t="s">
        <v>71</v>
      </c>
      <c r="C16" s="33">
        <v>35</v>
      </c>
      <c r="D16" s="33">
        <v>3</v>
      </c>
      <c r="E16" s="33">
        <v>420</v>
      </c>
      <c r="F16" s="33">
        <v>125</v>
      </c>
      <c r="G16" s="33">
        <f t="shared" si="0"/>
        <v>295</v>
      </c>
      <c r="H16" s="35">
        <f t="shared" si="1"/>
        <v>3850</v>
      </c>
      <c r="I16" s="35">
        <f t="shared" si="2"/>
        <v>10500</v>
      </c>
      <c r="J16" s="35">
        <f t="shared" si="3"/>
        <v>53760</v>
      </c>
      <c r="K16" s="35">
        <f t="shared" si="10"/>
        <v>29500</v>
      </c>
      <c r="L16" s="35">
        <f t="shared" si="4"/>
        <v>15000</v>
      </c>
      <c r="M16" s="35">
        <f t="shared" si="5"/>
        <v>12000</v>
      </c>
      <c r="N16" s="35">
        <f t="shared" si="6"/>
        <v>6230.5</v>
      </c>
      <c r="O16" s="36">
        <f t="shared" si="7"/>
        <v>130840.5</v>
      </c>
      <c r="P16" s="36">
        <f>'PL2 MUC CHI PHI'!P16</f>
        <v>3087.45</v>
      </c>
      <c r="Q16" s="35">
        <f t="shared" si="8"/>
        <v>3087.45</v>
      </c>
      <c r="R16" s="35">
        <f t="shared" si="11"/>
        <v>3087.45</v>
      </c>
      <c r="S16" s="35">
        <v>3000</v>
      </c>
      <c r="T16" s="35">
        <v>2500</v>
      </c>
      <c r="U16" s="35">
        <v>2000</v>
      </c>
      <c r="V16" s="35">
        <f t="shared" si="9"/>
        <v>3087.45</v>
      </c>
    </row>
    <row r="17" spans="1:22" s="32" customFormat="1" ht="32.25" customHeight="1" x14ac:dyDescent="0.25">
      <c r="A17" s="33">
        <v>9</v>
      </c>
      <c r="B17" s="34" t="s">
        <v>72</v>
      </c>
      <c r="C17" s="33">
        <v>35</v>
      </c>
      <c r="D17" s="33">
        <v>3</v>
      </c>
      <c r="E17" s="33">
        <v>420</v>
      </c>
      <c r="F17" s="33">
        <v>125</v>
      </c>
      <c r="G17" s="33">
        <f t="shared" si="0"/>
        <v>295</v>
      </c>
      <c r="H17" s="35">
        <f t="shared" si="1"/>
        <v>3850</v>
      </c>
      <c r="I17" s="35">
        <f t="shared" si="2"/>
        <v>10500</v>
      </c>
      <c r="J17" s="35">
        <f t="shared" si="3"/>
        <v>53760</v>
      </c>
      <c r="K17" s="35">
        <f t="shared" si="10"/>
        <v>29500</v>
      </c>
      <c r="L17" s="35">
        <f t="shared" si="4"/>
        <v>15000</v>
      </c>
      <c r="M17" s="35">
        <f t="shared" si="5"/>
        <v>12000</v>
      </c>
      <c r="N17" s="35">
        <f t="shared" si="6"/>
        <v>6230.5</v>
      </c>
      <c r="O17" s="36">
        <f t="shared" si="7"/>
        <v>130840.5</v>
      </c>
      <c r="P17" s="36">
        <f>'PL2 MUC CHI PHI'!P17</f>
        <v>3087.45</v>
      </c>
      <c r="Q17" s="35">
        <f t="shared" si="8"/>
        <v>3087.45</v>
      </c>
      <c r="R17" s="35">
        <f t="shared" si="11"/>
        <v>3087.45</v>
      </c>
      <c r="S17" s="35">
        <v>3000</v>
      </c>
      <c r="T17" s="35">
        <v>2500</v>
      </c>
      <c r="U17" s="35">
        <v>2000</v>
      </c>
      <c r="V17" s="35">
        <f t="shared" si="9"/>
        <v>3087.45</v>
      </c>
    </row>
    <row r="18" spans="1:22" s="32" customFormat="1" ht="32.25" customHeight="1" x14ac:dyDescent="0.25">
      <c r="A18" s="33">
        <v>10</v>
      </c>
      <c r="B18" s="34" t="s">
        <v>73</v>
      </c>
      <c r="C18" s="33">
        <v>35</v>
      </c>
      <c r="D18" s="33">
        <v>3</v>
      </c>
      <c r="E18" s="33">
        <v>420</v>
      </c>
      <c r="F18" s="33">
        <v>125</v>
      </c>
      <c r="G18" s="33">
        <f t="shared" si="0"/>
        <v>295</v>
      </c>
      <c r="H18" s="35">
        <f t="shared" si="1"/>
        <v>3850</v>
      </c>
      <c r="I18" s="35">
        <f t="shared" si="2"/>
        <v>10500</v>
      </c>
      <c r="J18" s="35">
        <f t="shared" si="3"/>
        <v>53760</v>
      </c>
      <c r="K18" s="35">
        <f t="shared" si="10"/>
        <v>29500</v>
      </c>
      <c r="L18" s="35">
        <f t="shared" si="4"/>
        <v>15000</v>
      </c>
      <c r="M18" s="35">
        <f t="shared" si="5"/>
        <v>12000</v>
      </c>
      <c r="N18" s="35">
        <f t="shared" si="6"/>
        <v>6230.5</v>
      </c>
      <c r="O18" s="36">
        <f t="shared" si="7"/>
        <v>130840.5</v>
      </c>
      <c r="P18" s="36">
        <f>'PL2 MUC CHI PHI'!P18</f>
        <v>3087.45</v>
      </c>
      <c r="Q18" s="35">
        <f t="shared" si="8"/>
        <v>3087.45</v>
      </c>
      <c r="R18" s="35">
        <f t="shared" si="11"/>
        <v>3087.45</v>
      </c>
      <c r="S18" s="35">
        <v>3000</v>
      </c>
      <c r="T18" s="35">
        <v>2500</v>
      </c>
      <c r="U18" s="35">
        <v>2000</v>
      </c>
      <c r="V18" s="35">
        <f t="shared" si="9"/>
        <v>3087.45</v>
      </c>
    </row>
    <row r="19" spans="1:22" s="32" customFormat="1" ht="32.25" customHeight="1" x14ac:dyDescent="0.25">
      <c r="A19" s="33">
        <v>11</v>
      </c>
      <c r="B19" s="34" t="s">
        <v>74</v>
      </c>
      <c r="C19" s="33">
        <v>35</v>
      </c>
      <c r="D19" s="33">
        <v>3</v>
      </c>
      <c r="E19" s="33">
        <v>420</v>
      </c>
      <c r="F19" s="33">
        <v>125</v>
      </c>
      <c r="G19" s="33">
        <f t="shared" si="0"/>
        <v>295</v>
      </c>
      <c r="H19" s="35">
        <f t="shared" si="1"/>
        <v>3850</v>
      </c>
      <c r="I19" s="35">
        <f t="shared" si="2"/>
        <v>10500</v>
      </c>
      <c r="J19" s="35">
        <f t="shared" si="3"/>
        <v>53760</v>
      </c>
      <c r="K19" s="35">
        <f t="shared" si="10"/>
        <v>29500</v>
      </c>
      <c r="L19" s="35">
        <f t="shared" si="4"/>
        <v>15000</v>
      </c>
      <c r="M19" s="35">
        <f t="shared" si="5"/>
        <v>12000</v>
      </c>
      <c r="N19" s="35">
        <f t="shared" si="6"/>
        <v>6230.5</v>
      </c>
      <c r="O19" s="36">
        <f t="shared" si="7"/>
        <v>130840.5</v>
      </c>
      <c r="P19" s="36">
        <f>'PL2 MUC CHI PHI'!P19</f>
        <v>3087.45</v>
      </c>
      <c r="Q19" s="35">
        <f t="shared" si="8"/>
        <v>3087.45</v>
      </c>
      <c r="R19" s="35">
        <f>P19</f>
        <v>3087.45</v>
      </c>
      <c r="S19" s="35">
        <v>3000</v>
      </c>
      <c r="T19" s="35">
        <v>2500</v>
      </c>
      <c r="U19" s="35">
        <v>2000</v>
      </c>
      <c r="V19" s="35">
        <f t="shared" si="9"/>
        <v>3087.45</v>
      </c>
    </row>
    <row r="20" spans="1:22" s="32" customFormat="1" ht="32.25" customHeight="1" x14ac:dyDescent="0.25">
      <c r="A20" s="33">
        <v>12</v>
      </c>
      <c r="B20" s="34" t="s">
        <v>75</v>
      </c>
      <c r="C20" s="33">
        <v>35</v>
      </c>
      <c r="D20" s="33">
        <v>3</v>
      </c>
      <c r="E20" s="33">
        <v>420</v>
      </c>
      <c r="F20" s="33">
        <v>125</v>
      </c>
      <c r="G20" s="33">
        <f t="shared" si="0"/>
        <v>295</v>
      </c>
      <c r="H20" s="35">
        <f t="shared" si="1"/>
        <v>3850</v>
      </c>
      <c r="I20" s="35">
        <f t="shared" si="2"/>
        <v>10500</v>
      </c>
      <c r="J20" s="35">
        <f t="shared" si="3"/>
        <v>53760</v>
      </c>
      <c r="K20" s="35">
        <f t="shared" si="10"/>
        <v>29500</v>
      </c>
      <c r="L20" s="35">
        <f t="shared" si="4"/>
        <v>15000</v>
      </c>
      <c r="M20" s="35">
        <f t="shared" si="5"/>
        <v>12000</v>
      </c>
      <c r="N20" s="35">
        <f t="shared" si="6"/>
        <v>6230.5</v>
      </c>
      <c r="O20" s="36">
        <f t="shared" si="7"/>
        <v>130840.5</v>
      </c>
      <c r="P20" s="36">
        <f>'PL2 MUC CHI PHI'!P20</f>
        <v>3087.45</v>
      </c>
      <c r="Q20" s="35">
        <f t="shared" si="8"/>
        <v>3087.45</v>
      </c>
      <c r="R20" s="35">
        <f t="shared" si="11"/>
        <v>3087.45</v>
      </c>
      <c r="S20" s="35">
        <v>3000</v>
      </c>
      <c r="T20" s="35">
        <v>2500</v>
      </c>
      <c r="U20" s="35">
        <v>2000</v>
      </c>
      <c r="V20" s="35">
        <f t="shared" si="9"/>
        <v>3087.45</v>
      </c>
    </row>
    <row r="21" spans="1:22" s="32" customFormat="1" ht="32.25" customHeight="1" x14ac:dyDescent="0.25">
      <c r="A21" s="33">
        <v>13</v>
      </c>
      <c r="B21" s="34" t="s">
        <v>76</v>
      </c>
      <c r="C21" s="33">
        <v>35</v>
      </c>
      <c r="D21" s="33">
        <v>3</v>
      </c>
      <c r="E21" s="33">
        <v>420</v>
      </c>
      <c r="F21" s="33">
        <v>125</v>
      </c>
      <c r="G21" s="33">
        <f t="shared" si="0"/>
        <v>295</v>
      </c>
      <c r="H21" s="35">
        <f t="shared" si="1"/>
        <v>3850</v>
      </c>
      <c r="I21" s="35">
        <f t="shared" si="2"/>
        <v>10500</v>
      </c>
      <c r="J21" s="35">
        <f t="shared" si="3"/>
        <v>53760</v>
      </c>
      <c r="K21" s="35">
        <f t="shared" si="10"/>
        <v>29500</v>
      </c>
      <c r="L21" s="35">
        <f t="shared" si="4"/>
        <v>15000</v>
      </c>
      <c r="M21" s="35">
        <f t="shared" si="5"/>
        <v>12000</v>
      </c>
      <c r="N21" s="35">
        <f t="shared" si="6"/>
        <v>6230.5</v>
      </c>
      <c r="O21" s="36">
        <f t="shared" si="7"/>
        <v>130840.5</v>
      </c>
      <c r="P21" s="36">
        <f>'PL2 MUC CHI PHI'!P21</f>
        <v>3177.45</v>
      </c>
      <c r="Q21" s="35">
        <f t="shared" si="8"/>
        <v>3177.45</v>
      </c>
      <c r="R21" s="35">
        <f t="shared" si="11"/>
        <v>3177.45</v>
      </c>
      <c r="S21" s="35">
        <v>3000</v>
      </c>
      <c r="T21" s="35">
        <v>2500</v>
      </c>
      <c r="U21" s="35">
        <v>2000</v>
      </c>
      <c r="V21" s="35">
        <f t="shared" si="9"/>
        <v>3177.45</v>
      </c>
    </row>
    <row r="22" spans="1:22" s="32" customFormat="1" ht="24.75" customHeight="1" x14ac:dyDescent="0.25">
      <c r="A22" s="33">
        <v>14</v>
      </c>
      <c r="B22" s="34" t="s">
        <v>77</v>
      </c>
      <c r="C22" s="33">
        <v>35</v>
      </c>
      <c r="D22" s="33">
        <v>3</v>
      </c>
      <c r="E22" s="33">
        <v>420</v>
      </c>
      <c r="F22" s="33">
        <v>125</v>
      </c>
      <c r="G22" s="33">
        <f t="shared" si="0"/>
        <v>295</v>
      </c>
      <c r="H22" s="35">
        <f t="shared" si="1"/>
        <v>3850</v>
      </c>
      <c r="I22" s="35">
        <f t="shared" si="2"/>
        <v>10500</v>
      </c>
      <c r="J22" s="35">
        <f t="shared" si="3"/>
        <v>53760</v>
      </c>
      <c r="K22" s="35">
        <f t="shared" si="10"/>
        <v>29500</v>
      </c>
      <c r="L22" s="35">
        <f t="shared" si="4"/>
        <v>15000</v>
      </c>
      <c r="M22" s="35">
        <f t="shared" si="5"/>
        <v>12000</v>
      </c>
      <c r="N22" s="35">
        <f t="shared" si="6"/>
        <v>6230.5</v>
      </c>
      <c r="O22" s="36">
        <f t="shared" si="7"/>
        <v>130840.5</v>
      </c>
      <c r="P22" s="36">
        <f>'PL2 MUC CHI PHI'!P22</f>
        <v>3177.45</v>
      </c>
      <c r="Q22" s="35">
        <f t="shared" si="8"/>
        <v>3177.45</v>
      </c>
      <c r="R22" s="35">
        <f t="shared" si="11"/>
        <v>3177.45</v>
      </c>
      <c r="S22" s="35">
        <v>3000</v>
      </c>
      <c r="T22" s="35">
        <v>2500</v>
      </c>
      <c r="U22" s="35">
        <v>2000</v>
      </c>
      <c r="V22" s="35">
        <f t="shared" si="9"/>
        <v>3177.45</v>
      </c>
    </row>
    <row r="23" spans="1:22" s="32" customFormat="1" ht="24.75" customHeight="1" x14ac:dyDescent="0.25">
      <c r="A23" s="33">
        <v>15</v>
      </c>
      <c r="B23" s="34" t="s">
        <v>78</v>
      </c>
      <c r="C23" s="33">
        <v>35</v>
      </c>
      <c r="D23" s="33">
        <v>2</v>
      </c>
      <c r="E23" s="33">
        <v>280</v>
      </c>
      <c r="F23" s="33">
        <v>85</v>
      </c>
      <c r="G23" s="33">
        <f t="shared" si="0"/>
        <v>195</v>
      </c>
      <c r="H23" s="35">
        <f t="shared" si="1"/>
        <v>3850</v>
      </c>
      <c r="I23" s="35">
        <f t="shared" si="2"/>
        <v>7000</v>
      </c>
      <c r="J23" s="35">
        <f t="shared" si="3"/>
        <v>35840</v>
      </c>
      <c r="K23" s="35">
        <f>G23*100</f>
        <v>19500</v>
      </c>
      <c r="L23" s="35">
        <f t="shared" si="4"/>
        <v>10000</v>
      </c>
      <c r="M23" s="35">
        <f t="shared" si="5"/>
        <v>8000</v>
      </c>
      <c r="N23" s="35">
        <f t="shared" si="6"/>
        <v>4209.5</v>
      </c>
      <c r="O23" s="36">
        <f t="shared" si="7"/>
        <v>88399.5</v>
      </c>
      <c r="P23" s="36">
        <f>'PL2 MUC CHI PHI'!P23</f>
        <v>2186.85</v>
      </c>
      <c r="Q23" s="35">
        <f t="shared" si="8"/>
        <v>2186.85</v>
      </c>
      <c r="R23" s="35">
        <f t="shared" si="11"/>
        <v>2186.85</v>
      </c>
      <c r="S23" s="35">
        <f t="shared" ref="S23:S29" si="12">P23</f>
        <v>2186.85</v>
      </c>
      <c r="T23" s="35">
        <f>P23</f>
        <v>2186.85</v>
      </c>
      <c r="U23" s="35">
        <v>2000</v>
      </c>
      <c r="V23" s="35">
        <f t="shared" si="9"/>
        <v>2186.85</v>
      </c>
    </row>
    <row r="24" spans="1:22" s="32" customFormat="1" ht="24.75" customHeight="1" x14ac:dyDescent="0.25">
      <c r="A24" s="33">
        <v>16</v>
      </c>
      <c r="B24" s="34" t="s">
        <v>79</v>
      </c>
      <c r="C24" s="33">
        <v>35</v>
      </c>
      <c r="D24" s="33">
        <v>2</v>
      </c>
      <c r="E24" s="33">
        <v>280</v>
      </c>
      <c r="F24" s="33">
        <v>85</v>
      </c>
      <c r="G24" s="33">
        <f t="shared" si="0"/>
        <v>195</v>
      </c>
      <c r="H24" s="35">
        <f t="shared" si="1"/>
        <v>3850</v>
      </c>
      <c r="I24" s="35">
        <f t="shared" si="2"/>
        <v>7000</v>
      </c>
      <c r="J24" s="35">
        <f t="shared" si="3"/>
        <v>35840</v>
      </c>
      <c r="K24" s="35">
        <f t="shared" si="10"/>
        <v>19500</v>
      </c>
      <c r="L24" s="35">
        <f t="shared" si="4"/>
        <v>10000</v>
      </c>
      <c r="M24" s="35">
        <f t="shared" si="5"/>
        <v>8000</v>
      </c>
      <c r="N24" s="35">
        <f t="shared" si="6"/>
        <v>4209.5</v>
      </c>
      <c r="O24" s="36">
        <f t="shared" si="7"/>
        <v>88399.5</v>
      </c>
      <c r="P24" s="36">
        <f>'PL2 MUC CHI PHI'!P24</f>
        <v>2186.85</v>
      </c>
      <c r="Q24" s="35">
        <f t="shared" si="8"/>
        <v>2186.85</v>
      </c>
      <c r="R24" s="35">
        <f t="shared" si="11"/>
        <v>2186.85</v>
      </c>
      <c r="S24" s="35">
        <f t="shared" si="12"/>
        <v>2186.85</v>
      </c>
      <c r="T24" s="35">
        <f t="shared" ref="T24:T27" si="13">P24</f>
        <v>2186.85</v>
      </c>
      <c r="U24" s="35">
        <v>2000</v>
      </c>
      <c r="V24" s="35">
        <f t="shared" si="9"/>
        <v>2186.85</v>
      </c>
    </row>
    <row r="25" spans="1:22" s="32" customFormat="1" ht="24.75" customHeight="1" x14ac:dyDescent="0.25">
      <c r="A25" s="33">
        <v>17</v>
      </c>
      <c r="B25" s="34" t="s">
        <v>80</v>
      </c>
      <c r="C25" s="33">
        <v>35</v>
      </c>
      <c r="D25" s="33">
        <v>2</v>
      </c>
      <c r="E25" s="33">
        <v>280</v>
      </c>
      <c r="F25" s="33">
        <v>85</v>
      </c>
      <c r="G25" s="33">
        <f t="shared" si="0"/>
        <v>195</v>
      </c>
      <c r="H25" s="35">
        <f t="shared" si="1"/>
        <v>3850</v>
      </c>
      <c r="I25" s="35">
        <f t="shared" si="2"/>
        <v>7000</v>
      </c>
      <c r="J25" s="35">
        <f t="shared" si="3"/>
        <v>35840</v>
      </c>
      <c r="K25" s="35">
        <f t="shared" si="10"/>
        <v>19500</v>
      </c>
      <c r="L25" s="35">
        <f t="shared" si="4"/>
        <v>10000</v>
      </c>
      <c r="M25" s="35">
        <f t="shared" si="5"/>
        <v>8000</v>
      </c>
      <c r="N25" s="35">
        <f t="shared" si="6"/>
        <v>4209.5</v>
      </c>
      <c r="O25" s="36">
        <f t="shared" si="7"/>
        <v>88399.5</v>
      </c>
      <c r="P25" s="36">
        <f>'PL2 MUC CHI PHI'!P25</f>
        <v>2186.85</v>
      </c>
      <c r="Q25" s="35">
        <f t="shared" si="8"/>
        <v>2186.85</v>
      </c>
      <c r="R25" s="35">
        <f t="shared" si="11"/>
        <v>2186.85</v>
      </c>
      <c r="S25" s="35">
        <f t="shared" si="12"/>
        <v>2186.85</v>
      </c>
      <c r="T25" s="35">
        <f t="shared" si="13"/>
        <v>2186.85</v>
      </c>
      <c r="U25" s="35">
        <v>2000</v>
      </c>
      <c r="V25" s="35">
        <f t="shared" si="9"/>
        <v>2186.85</v>
      </c>
    </row>
    <row r="26" spans="1:22" s="32" customFormat="1" ht="32.25" customHeight="1" x14ac:dyDescent="0.25">
      <c r="A26" s="33">
        <v>18</v>
      </c>
      <c r="B26" s="34" t="s">
        <v>81</v>
      </c>
      <c r="C26" s="33">
        <v>35</v>
      </c>
      <c r="D26" s="33">
        <v>2</v>
      </c>
      <c r="E26" s="33">
        <v>280</v>
      </c>
      <c r="F26" s="33">
        <v>85</v>
      </c>
      <c r="G26" s="33">
        <f t="shared" si="0"/>
        <v>195</v>
      </c>
      <c r="H26" s="35">
        <f t="shared" si="1"/>
        <v>3850</v>
      </c>
      <c r="I26" s="35">
        <f t="shared" si="2"/>
        <v>7000</v>
      </c>
      <c r="J26" s="35">
        <f t="shared" si="3"/>
        <v>35840</v>
      </c>
      <c r="K26" s="35">
        <f t="shared" si="10"/>
        <v>19500</v>
      </c>
      <c r="L26" s="35">
        <f t="shared" si="4"/>
        <v>10000</v>
      </c>
      <c r="M26" s="35">
        <f t="shared" si="5"/>
        <v>8000</v>
      </c>
      <c r="N26" s="35">
        <f t="shared" si="6"/>
        <v>4209.5</v>
      </c>
      <c r="O26" s="36">
        <f t="shared" si="7"/>
        <v>88399.5</v>
      </c>
      <c r="P26" s="36">
        <f>'PL2 MUC CHI PHI'!P26</f>
        <v>2186.85</v>
      </c>
      <c r="Q26" s="35">
        <f t="shared" si="8"/>
        <v>2186.85</v>
      </c>
      <c r="R26" s="35">
        <f t="shared" si="11"/>
        <v>2186.85</v>
      </c>
      <c r="S26" s="35">
        <f t="shared" si="12"/>
        <v>2186.85</v>
      </c>
      <c r="T26" s="35">
        <f t="shared" si="13"/>
        <v>2186.85</v>
      </c>
      <c r="U26" s="35">
        <v>2000</v>
      </c>
      <c r="V26" s="35">
        <f t="shared" si="9"/>
        <v>2186.85</v>
      </c>
    </row>
    <row r="27" spans="1:22" s="32" customFormat="1" ht="24.75" customHeight="1" x14ac:dyDescent="0.25">
      <c r="A27" s="33">
        <v>19</v>
      </c>
      <c r="B27" s="34" t="s">
        <v>82</v>
      </c>
      <c r="C27" s="33">
        <v>35</v>
      </c>
      <c r="D27" s="33">
        <v>2</v>
      </c>
      <c r="E27" s="33">
        <v>280</v>
      </c>
      <c r="F27" s="33">
        <v>85</v>
      </c>
      <c r="G27" s="33">
        <f t="shared" si="0"/>
        <v>195</v>
      </c>
      <c r="H27" s="35">
        <f t="shared" si="1"/>
        <v>3850</v>
      </c>
      <c r="I27" s="35">
        <f t="shared" si="2"/>
        <v>7000</v>
      </c>
      <c r="J27" s="35">
        <f t="shared" si="3"/>
        <v>35840</v>
      </c>
      <c r="K27" s="35">
        <f t="shared" si="10"/>
        <v>19500</v>
      </c>
      <c r="L27" s="35">
        <f t="shared" si="4"/>
        <v>10000</v>
      </c>
      <c r="M27" s="35">
        <f t="shared" si="5"/>
        <v>8000</v>
      </c>
      <c r="N27" s="35">
        <f t="shared" si="6"/>
        <v>4209.5</v>
      </c>
      <c r="O27" s="36">
        <f t="shared" si="7"/>
        <v>88399.5</v>
      </c>
      <c r="P27" s="36">
        <f>'PL2 MUC CHI PHI'!P27</f>
        <v>2186.85</v>
      </c>
      <c r="Q27" s="35">
        <f t="shared" si="8"/>
        <v>2186.85</v>
      </c>
      <c r="R27" s="35">
        <f t="shared" si="11"/>
        <v>2186.85</v>
      </c>
      <c r="S27" s="35">
        <f t="shared" si="12"/>
        <v>2186.85</v>
      </c>
      <c r="T27" s="35">
        <f t="shared" si="13"/>
        <v>2186.85</v>
      </c>
      <c r="U27" s="35">
        <v>2000</v>
      </c>
      <c r="V27" s="35">
        <f t="shared" si="9"/>
        <v>2186.85</v>
      </c>
    </row>
    <row r="28" spans="1:22" s="32" customFormat="1" ht="24.75" customHeight="1" x14ac:dyDescent="0.25">
      <c r="A28" s="33">
        <v>20</v>
      </c>
      <c r="B28" s="34" t="s">
        <v>83</v>
      </c>
      <c r="C28" s="33">
        <v>35</v>
      </c>
      <c r="D28" s="33">
        <v>2</v>
      </c>
      <c r="E28" s="33">
        <v>280</v>
      </c>
      <c r="F28" s="33">
        <v>85</v>
      </c>
      <c r="G28" s="33">
        <f t="shared" si="0"/>
        <v>195</v>
      </c>
      <c r="H28" s="35">
        <f t="shared" si="1"/>
        <v>3850</v>
      </c>
      <c r="I28" s="35">
        <f t="shared" si="2"/>
        <v>7000</v>
      </c>
      <c r="J28" s="35">
        <f t="shared" si="3"/>
        <v>35840</v>
      </c>
      <c r="K28" s="35">
        <f>G28*100</f>
        <v>19500</v>
      </c>
      <c r="L28" s="35">
        <f t="shared" si="4"/>
        <v>10000</v>
      </c>
      <c r="M28" s="35">
        <f t="shared" si="5"/>
        <v>8000</v>
      </c>
      <c r="N28" s="35">
        <f t="shared" si="6"/>
        <v>4209.5</v>
      </c>
      <c r="O28" s="36">
        <f t="shared" si="7"/>
        <v>88399.5</v>
      </c>
      <c r="P28" s="36">
        <f>'PL2 MUC CHI PHI'!P28</f>
        <v>2264.9193333333333</v>
      </c>
      <c r="Q28" s="35">
        <f t="shared" si="8"/>
        <v>2264.9193333333333</v>
      </c>
      <c r="R28" s="35">
        <f>P28</f>
        <v>2264.9193333333333</v>
      </c>
      <c r="S28" s="35">
        <f t="shared" si="12"/>
        <v>2264.9193333333333</v>
      </c>
      <c r="T28" s="35">
        <f>P28</f>
        <v>2264.9193333333333</v>
      </c>
      <c r="U28" s="35">
        <v>2000</v>
      </c>
      <c r="V28" s="35">
        <f t="shared" si="9"/>
        <v>2264.9193333333333</v>
      </c>
    </row>
    <row r="29" spans="1:22" s="32" customFormat="1" ht="24.75" customHeight="1" x14ac:dyDescent="0.25">
      <c r="A29" s="33">
        <v>21</v>
      </c>
      <c r="B29" s="34" t="s">
        <v>84</v>
      </c>
      <c r="C29" s="33">
        <v>35</v>
      </c>
      <c r="D29" s="33">
        <v>1</v>
      </c>
      <c r="E29" s="33">
        <v>140</v>
      </c>
      <c r="F29" s="33">
        <v>42</v>
      </c>
      <c r="G29" s="33">
        <f t="shared" si="0"/>
        <v>98</v>
      </c>
      <c r="H29" s="35">
        <f t="shared" si="1"/>
        <v>3850</v>
      </c>
      <c r="I29" s="35">
        <f t="shared" si="2"/>
        <v>3500</v>
      </c>
      <c r="J29" s="35">
        <f t="shared" si="3"/>
        <v>17920</v>
      </c>
      <c r="K29" s="35">
        <f t="shared" si="10"/>
        <v>9800</v>
      </c>
      <c r="L29" s="35">
        <f t="shared" si="4"/>
        <v>5000</v>
      </c>
      <c r="M29" s="35">
        <f t="shared" si="5"/>
        <v>4000</v>
      </c>
      <c r="N29" s="35">
        <f t="shared" si="6"/>
        <v>2203.5</v>
      </c>
      <c r="O29" s="36">
        <f t="shared" si="7"/>
        <v>46273.5</v>
      </c>
      <c r="P29" s="36">
        <f>'PL2 MUC CHI PHI'!P29</f>
        <v>1193.25</v>
      </c>
      <c r="Q29" s="35">
        <f t="shared" si="8"/>
        <v>1193.25</v>
      </c>
      <c r="R29" s="35">
        <f t="shared" si="11"/>
        <v>1193.25</v>
      </c>
      <c r="S29" s="35">
        <f t="shared" si="12"/>
        <v>1193.25</v>
      </c>
      <c r="T29" s="35">
        <f>Q29</f>
        <v>1193.25</v>
      </c>
      <c r="U29" s="35">
        <f>R29</f>
        <v>1193.25</v>
      </c>
      <c r="V29" s="35">
        <f t="shared" si="9"/>
        <v>1193.25</v>
      </c>
    </row>
    <row r="30" spans="1:22" s="42" customFormat="1" ht="24.75" customHeight="1" x14ac:dyDescent="0.25">
      <c r="A30" s="33">
        <v>22</v>
      </c>
      <c r="B30" s="37" t="s">
        <v>85</v>
      </c>
      <c r="C30" s="33">
        <v>35</v>
      </c>
      <c r="D30" s="38">
        <v>3</v>
      </c>
      <c r="E30" s="39">
        <v>420</v>
      </c>
      <c r="F30" s="39">
        <v>125</v>
      </c>
      <c r="G30" s="33">
        <f t="shared" si="0"/>
        <v>295</v>
      </c>
      <c r="H30" s="40">
        <f t="shared" si="1"/>
        <v>3850</v>
      </c>
      <c r="I30" s="40">
        <f t="shared" si="2"/>
        <v>10500</v>
      </c>
      <c r="J30" s="35">
        <f t="shared" si="3"/>
        <v>53760</v>
      </c>
      <c r="K30" s="40">
        <f t="shared" si="10"/>
        <v>29500</v>
      </c>
      <c r="L30" s="40">
        <f t="shared" si="4"/>
        <v>15000</v>
      </c>
      <c r="M30" s="35">
        <f t="shared" si="5"/>
        <v>12000</v>
      </c>
      <c r="N30" s="35">
        <f t="shared" si="6"/>
        <v>6230.5</v>
      </c>
      <c r="O30" s="41">
        <f t="shared" si="7"/>
        <v>130840.5</v>
      </c>
      <c r="P30" s="36">
        <f>'PL2 MUC CHI PHI'!P30</f>
        <v>3087.45</v>
      </c>
      <c r="Q30" s="35">
        <f t="shared" si="8"/>
        <v>3087.45</v>
      </c>
      <c r="R30" s="35">
        <f t="shared" si="11"/>
        <v>3087.45</v>
      </c>
      <c r="S30" s="35">
        <v>3000</v>
      </c>
      <c r="T30" s="35">
        <v>2500</v>
      </c>
      <c r="U30" s="35">
        <v>2000</v>
      </c>
      <c r="V30" s="35">
        <f t="shared" si="9"/>
        <v>3087.45</v>
      </c>
    </row>
    <row r="31" spans="1:22" s="42" customFormat="1" ht="24.75" customHeight="1" x14ac:dyDescent="0.25">
      <c r="A31" s="33">
        <v>23</v>
      </c>
      <c r="B31" s="37" t="s">
        <v>86</v>
      </c>
      <c r="C31" s="33">
        <v>35</v>
      </c>
      <c r="D31" s="38">
        <v>2</v>
      </c>
      <c r="E31" s="39">
        <v>280</v>
      </c>
      <c r="F31" s="33">
        <v>85</v>
      </c>
      <c r="G31" s="33">
        <f t="shared" si="0"/>
        <v>195</v>
      </c>
      <c r="H31" s="40">
        <f t="shared" si="1"/>
        <v>3850</v>
      </c>
      <c r="I31" s="40">
        <f t="shared" si="2"/>
        <v>7000</v>
      </c>
      <c r="J31" s="35">
        <f t="shared" si="3"/>
        <v>35840</v>
      </c>
      <c r="K31" s="40">
        <f t="shared" si="10"/>
        <v>19500</v>
      </c>
      <c r="L31" s="40">
        <f t="shared" si="4"/>
        <v>10000</v>
      </c>
      <c r="M31" s="35">
        <f t="shared" si="5"/>
        <v>8000</v>
      </c>
      <c r="N31" s="35">
        <f t="shared" si="6"/>
        <v>4209.5</v>
      </c>
      <c r="O31" s="41">
        <f t="shared" si="7"/>
        <v>88399.5</v>
      </c>
      <c r="P31" s="36">
        <f>'PL2 MUC CHI PHI'!P31</f>
        <v>2186.85</v>
      </c>
      <c r="Q31" s="35">
        <f t="shared" si="8"/>
        <v>2186.85</v>
      </c>
      <c r="R31" s="35">
        <f t="shared" si="11"/>
        <v>2186.85</v>
      </c>
      <c r="S31" s="35">
        <f>P31</f>
        <v>2186.85</v>
      </c>
      <c r="T31" s="35">
        <f>Q31</f>
        <v>2186.85</v>
      </c>
      <c r="U31" s="35">
        <v>2000</v>
      </c>
      <c r="V31" s="35">
        <f t="shared" si="9"/>
        <v>2186.85</v>
      </c>
    </row>
    <row r="32" spans="1:22" s="42" customFormat="1" ht="24.75" customHeight="1" x14ac:dyDescent="0.25">
      <c r="A32" s="33">
        <v>24</v>
      </c>
      <c r="B32" s="37" t="s">
        <v>87</v>
      </c>
      <c r="C32" s="33">
        <v>35</v>
      </c>
      <c r="D32" s="38">
        <v>2</v>
      </c>
      <c r="E32" s="39">
        <v>280</v>
      </c>
      <c r="F32" s="33">
        <v>85</v>
      </c>
      <c r="G32" s="33">
        <f t="shared" si="0"/>
        <v>195</v>
      </c>
      <c r="H32" s="40">
        <f t="shared" si="1"/>
        <v>3850</v>
      </c>
      <c r="I32" s="40">
        <f t="shared" si="2"/>
        <v>7000</v>
      </c>
      <c r="J32" s="35">
        <f t="shared" si="3"/>
        <v>35840</v>
      </c>
      <c r="K32" s="40">
        <f t="shared" si="10"/>
        <v>19500</v>
      </c>
      <c r="L32" s="40">
        <f t="shared" si="4"/>
        <v>10000</v>
      </c>
      <c r="M32" s="35">
        <f t="shared" si="5"/>
        <v>8000</v>
      </c>
      <c r="N32" s="35">
        <f t="shared" si="6"/>
        <v>4209.5</v>
      </c>
      <c r="O32" s="41">
        <f t="shared" si="7"/>
        <v>88399.5</v>
      </c>
      <c r="P32" s="36">
        <f>'PL2 MUC CHI PHI'!P32</f>
        <v>2186.85</v>
      </c>
      <c r="Q32" s="35">
        <f t="shared" si="8"/>
        <v>2186.85</v>
      </c>
      <c r="R32" s="35">
        <f t="shared" si="11"/>
        <v>2186.85</v>
      </c>
      <c r="S32" s="35">
        <f>P32</f>
        <v>2186.85</v>
      </c>
      <c r="T32" s="35">
        <f t="shared" ref="T32:T35" si="14">Q32</f>
        <v>2186.85</v>
      </c>
      <c r="U32" s="35">
        <v>2000</v>
      </c>
      <c r="V32" s="35">
        <f t="shared" si="9"/>
        <v>2186.85</v>
      </c>
    </row>
    <row r="33" spans="1:22" s="42" customFormat="1" ht="24.75" customHeight="1" x14ac:dyDescent="0.25">
      <c r="A33" s="33">
        <v>25</v>
      </c>
      <c r="B33" s="37" t="s">
        <v>88</v>
      </c>
      <c r="C33" s="33">
        <v>35</v>
      </c>
      <c r="D33" s="38">
        <v>2</v>
      </c>
      <c r="E33" s="39">
        <v>280</v>
      </c>
      <c r="F33" s="33">
        <v>85</v>
      </c>
      <c r="G33" s="33">
        <f t="shared" si="0"/>
        <v>195</v>
      </c>
      <c r="H33" s="40">
        <f t="shared" si="1"/>
        <v>3850</v>
      </c>
      <c r="I33" s="40">
        <f t="shared" si="2"/>
        <v>7000</v>
      </c>
      <c r="J33" s="35">
        <f t="shared" si="3"/>
        <v>35840</v>
      </c>
      <c r="K33" s="40">
        <f t="shared" si="10"/>
        <v>19500</v>
      </c>
      <c r="L33" s="40">
        <f t="shared" si="4"/>
        <v>10000</v>
      </c>
      <c r="M33" s="35">
        <f t="shared" si="5"/>
        <v>8000</v>
      </c>
      <c r="N33" s="35">
        <f t="shared" si="6"/>
        <v>4209.5</v>
      </c>
      <c r="O33" s="41">
        <f t="shared" si="7"/>
        <v>88399.5</v>
      </c>
      <c r="P33" s="36">
        <f>'PL2 MUC CHI PHI'!P33</f>
        <v>2186.85</v>
      </c>
      <c r="Q33" s="35">
        <f t="shared" si="8"/>
        <v>2186.85</v>
      </c>
      <c r="R33" s="35">
        <f t="shared" si="11"/>
        <v>2186.85</v>
      </c>
      <c r="S33" s="35">
        <f>P33</f>
        <v>2186.85</v>
      </c>
      <c r="T33" s="35">
        <f t="shared" si="14"/>
        <v>2186.85</v>
      </c>
      <c r="U33" s="35">
        <v>2000</v>
      </c>
      <c r="V33" s="35">
        <f t="shared" si="9"/>
        <v>2186.85</v>
      </c>
    </row>
    <row r="34" spans="1:22" s="42" customFormat="1" ht="24.75" customHeight="1" x14ac:dyDescent="0.25">
      <c r="A34" s="33">
        <v>26</v>
      </c>
      <c r="B34" s="37" t="s">
        <v>89</v>
      </c>
      <c r="C34" s="33">
        <v>35</v>
      </c>
      <c r="D34" s="38">
        <v>2</v>
      </c>
      <c r="E34" s="39">
        <v>280</v>
      </c>
      <c r="F34" s="33">
        <v>85</v>
      </c>
      <c r="G34" s="33">
        <f t="shared" si="0"/>
        <v>195</v>
      </c>
      <c r="H34" s="40">
        <f t="shared" si="1"/>
        <v>3850</v>
      </c>
      <c r="I34" s="40">
        <f t="shared" si="2"/>
        <v>7000</v>
      </c>
      <c r="J34" s="35">
        <f t="shared" si="3"/>
        <v>35840</v>
      </c>
      <c r="K34" s="40">
        <f t="shared" si="10"/>
        <v>19500</v>
      </c>
      <c r="L34" s="40">
        <f t="shared" si="4"/>
        <v>10000</v>
      </c>
      <c r="M34" s="35">
        <f t="shared" si="5"/>
        <v>8000</v>
      </c>
      <c r="N34" s="35">
        <f t="shared" si="6"/>
        <v>4209.5</v>
      </c>
      <c r="O34" s="41">
        <f t="shared" si="7"/>
        <v>88399.5</v>
      </c>
      <c r="P34" s="36">
        <f>'PL2 MUC CHI PHI'!P34</f>
        <v>2186.85</v>
      </c>
      <c r="Q34" s="35">
        <f t="shared" si="8"/>
        <v>2186.85</v>
      </c>
      <c r="R34" s="35">
        <f t="shared" si="11"/>
        <v>2186.85</v>
      </c>
      <c r="S34" s="35">
        <f>P34</f>
        <v>2186.85</v>
      </c>
      <c r="T34" s="35">
        <f t="shared" si="14"/>
        <v>2186.85</v>
      </c>
      <c r="U34" s="35">
        <v>2000</v>
      </c>
      <c r="V34" s="35">
        <f t="shared" si="9"/>
        <v>2186.85</v>
      </c>
    </row>
    <row r="35" spans="1:22" s="32" customFormat="1" ht="24.75" customHeight="1" x14ac:dyDescent="0.25">
      <c r="A35" s="33">
        <v>27</v>
      </c>
      <c r="B35" s="34" t="s">
        <v>90</v>
      </c>
      <c r="C35" s="33">
        <v>35</v>
      </c>
      <c r="D35" s="33">
        <v>2</v>
      </c>
      <c r="E35" s="33">
        <v>280</v>
      </c>
      <c r="F35" s="33">
        <v>85</v>
      </c>
      <c r="G35" s="33">
        <f t="shared" si="0"/>
        <v>195</v>
      </c>
      <c r="H35" s="35">
        <f t="shared" si="1"/>
        <v>3850</v>
      </c>
      <c r="I35" s="35">
        <f t="shared" si="2"/>
        <v>7000</v>
      </c>
      <c r="J35" s="35">
        <f t="shared" si="3"/>
        <v>35840</v>
      </c>
      <c r="K35" s="35">
        <f t="shared" si="10"/>
        <v>19500</v>
      </c>
      <c r="L35" s="35">
        <f t="shared" si="4"/>
        <v>10000</v>
      </c>
      <c r="M35" s="35">
        <f t="shared" si="5"/>
        <v>8000</v>
      </c>
      <c r="N35" s="35">
        <f t="shared" si="6"/>
        <v>4209.5</v>
      </c>
      <c r="O35" s="36">
        <f t="shared" si="7"/>
        <v>88399.5</v>
      </c>
      <c r="P35" s="36">
        <f>'PL2 MUC CHI PHI'!P35</f>
        <v>2186.85</v>
      </c>
      <c r="Q35" s="35">
        <f t="shared" si="8"/>
        <v>2186.85</v>
      </c>
      <c r="R35" s="35">
        <f t="shared" si="11"/>
        <v>2186.85</v>
      </c>
      <c r="S35" s="35">
        <f>P35</f>
        <v>2186.85</v>
      </c>
      <c r="T35" s="35">
        <f t="shared" si="14"/>
        <v>2186.85</v>
      </c>
      <c r="U35" s="35">
        <v>2000</v>
      </c>
      <c r="V35" s="35">
        <f t="shared" si="9"/>
        <v>2186.85</v>
      </c>
    </row>
    <row r="36" spans="1:22" s="32" customFormat="1" ht="32.25" customHeight="1" x14ac:dyDescent="0.25">
      <c r="A36" s="33">
        <v>28</v>
      </c>
      <c r="B36" s="34" t="s">
        <v>91</v>
      </c>
      <c r="C36" s="33">
        <v>35</v>
      </c>
      <c r="D36" s="33">
        <v>3</v>
      </c>
      <c r="E36" s="33">
        <v>420</v>
      </c>
      <c r="F36" s="33">
        <v>125</v>
      </c>
      <c r="G36" s="33">
        <f t="shared" si="0"/>
        <v>295</v>
      </c>
      <c r="H36" s="35">
        <f t="shared" si="1"/>
        <v>3850</v>
      </c>
      <c r="I36" s="35">
        <f t="shared" si="2"/>
        <v>10500</v>
      </c>
      <c r="J36" s="35">
        <f t="shared" si="3"/>
        <v>53760</v>
      </c>
      <c r="K36" s="35">
        <f t="shared" si="10"/>
        <v>29500</v>
      </c>
      <c r="L36" s="35">
        <f t="shared" si="4"/>
        <v>15000</v>
      </c>
      <c r="M36" s="35">
        <f t="shared" si="5"/>
        <v>12000</v>
      </c>
      <c r="N36" s="35">
        <f t="shared" si="6"/>
        <v>6230.5</v>
      </c>
      <c r="O36" s="36">
        <f t="shared" si="7"/>
        <v>130840.5</v>
      </c>
      <c r="P36" s="36">
        <f>'PL2 MUC CHI PHI'!P36</f>
        <v>3087.45</v>
      </c>
      <c r="Q36" s="35">
        <f t="shared" si="8"/>
        <v>3087.45</v>
      </c>
      <c r="R36" s="35">
        <f t="shared" si="11"/>
        <v>3087.45</v>
      </c>
      <c r="S36" s="35">
        <v>3000</v>
      </c>
      <c r="T36" s="35">
        <v>2500</v>
      </c>
      <c r="U36" s="35">
        <v>2000</v>
      </c>
      <c r="V36" s="35">
        <f t="shared" si="9"/>
        <v>3087.45</v>
      </c>
    </row>
    <row r="37" spans="1:22" s="32" customFormat="1" ht="24.75" customHeight="1" x14ac:dyDescent="0.25">
      <c r="A37" s="33">
        <v>29</v>
      </c>
      <c r="B37" s="34" t="s">
        <v>92</v>
      </c>
      <c r="C37" s="33">
        <v>35</v>
      </c>
      <c r="D37" s="33">
        <v>3</v>
      </c>
      <c r="E37" s="33">
        <v>420</v>
      </c>
      <c r="F37" s="33">
        <v>125</v>
      </c>
      <c r="G37" s="33">
        <f t="shared" si="0"/>
        <v>295</v>
      </c>
      <c r="H37" s="35">
        <f t="shared" si="1"/>
        <v>3850</v>
      </c>
      <c r="I37" s="35">
        <f t="shared" si="2"/>
        <v>10500</v>
      </c>
      <c r="J37" s="35">
        <f t="shared" si="3"/>
        <v>53760</v>
      </c>
      <c r="K37" s="35">
        <f t="shared" si="10"/>
        <v>29500</v>
      </c>
      <c r="L37" s="35">
        <f t="shared" si="4"/>
        <v>15000</v>
      </c>
      <c r="M37" s="35">
        <f t="shared" si="5"/>
        <v>12000</v>
      </c>
      <c r="N37" s="35">
        <f t="shared" si="6"/>
        <v>6230.5</v>
      </c>
      <c r="O37" s="36">
        <f t="shared" si="7"/>
        <v>130840.5</v>
      </c>
      <c r="P37" s="36">
        <f>'PL2 MUC CHI PHI'!P37</f>
        <v>3087.45</v>
      </c>
      <c r="Q37" s="35">
        <f t="shared" si="8"/>
        <v>3087.45</v>
      </c>
      <c r="R37" s="35">
        <f>P37</f>
        <v>3087.45</v>
      </c>
      <c r="S37" s="35">
        <v>3000</v>
      </c>
      <c r="T37" s="35">
        <v>2500</v>
      </c>
      <c r="U37" s="35">
        <v>2000</v>
      </c>
      <c r="V37" s="35">
        <f t="shared" si="9"/>
        <v>3087.45</v>
      </c>
    </row>
    <row r="38" spans="1:22" s="48" customFormat="1" ht="32.25" hidden="1" customHeight="1" x14ac:dyDescent="0.25">
      <c r="A38" s="43">
        <v>22</v>
      </c>
      <c r="B38" s="44" t="s">
        <v>93</v>
      </c>
      <c r="C38" s="43">
        <v>35</v>
      </c>
      <c r="D38" s="43">
        <v>2</v>
      </c>
      <c r="E38" s="43">
        <v>280</v>
      </c>
      <c r="F38" s="43">
        <v>85</v>
      </c>
      <c r="G38" s="43">
        <f t="shared" si="0"/>
        <v>195</v>
      </c>
      <c r="H38" s="45">
        <f t="shared" si="1"/>
        <v>3850</v>
      </c>
      <c r="I38" s="45">
        <f t="shared" si="2"/>
        <v>7000</v>
      </c>
      <c r="J38" s="45">
        <f t="shared" si="3"/>
        <v>35840</v>
      </c>
      <c r="K38" s="45">
        <f t="shared" si="10"/>
        <v>19500</v>
      </c>
      <c r="L38" s="45">
        <f t="shared" si="4"/>
        <v>10000</v>
      </c>
      <c r="M38" s="45">
        <f t="shared" si="5"/>
        <v>8000</v>
      </c>
      <c r="N38" s="45">
        <f t="shared" si="6"/>
        <v>4209.5</v>
      </c>
      <c r="O38" s="46">
        <f t="shared" si="7"/>
        <v>88399.5</v>
      </c>
      <c r="P38" s="36">
        <f>'PL2 MUC CHI PHI'!P38</f>
        <v>2167.1999999999998</v>
      </c>
      <c r="Q38" s="35">
        <f t="shared" si="8"/>
        <v>2167.1999999999998</v>
      </c>
      <c r="R38" s="30"/>
      <c r="S38" s="47"/>
      <c r="T38" s="47"/>
      <c r="U38" s="30"/>
      <c r="V38" s="35">
        <f t="shared" si="9"/>
        <v>2167.1999999999998</v>
      </c>
    </row>
    <row r="39" spans="1:22" s="48" customFormat="1" ht="18.75" hidden="1" customHeight="1" x14ac:dyDescent="0.25">
      <c r="A39" s="43">
        <v>17</v>
      </c>
      <c r="B39" s="44" t="s">
        <v>94</v>
      </c>
      <c r="C39" s="43">
        <v>35</v>
      </c>
      <c r="D39" s="43">
        <v>2</v>
      </c>
      <c r="E39" s="43">
        <v>280</v>
      </c>
      <c r="F39" s="43">
        <v>85</v>
      </c>
      <c r="G39" s="43">
        <f t="shared" si="0"/>
        <v>195</v>
      </c>
      <c r="H39" s="45">
        <f t="shared" si="1"/>
        <v>3850</v>
      </c>
      <c r="I39" s="45">
        <f t="shared" si="2"/>
        <v>7000</v>
      </c>
      <c r="J39" s="45">
        <f t="shared" si="3"/>
        <v>35840</v>
      </c>
      <c r="K39" s="45">
        <f t="shared" si="10"/>
        <v>19500</v>
      </c>
      <c r="L39" s="45">
        <f t="shared" si="4"/>
        <v>10000</v>
      </c>
      <c r="M39" s="45">
        <f t="shared" si="5"/>
        <v>8000</v>
      </c>
      <c r="N39" s="45">
        <f t="shared" si="6"/>
        <v>4209.5</v>
      </c>
      <c r="O39" s="46">
        <f t="shared" si="7"/>
        <v>88399.5</v>
      </c>
      <c r="P39" s="36">
        <f>'PL2 MUC CHI PHI'!P39</f>
        <v>2167.1999999999998</v>
      </c>
      <c r="Q39" s="35">
        <f t="shared" si="8"/>
        <v>2167.1999999999998</v>
      </c>
      <c r="R39" s="30"/>
      <c r="S39" s="47"/>
      <c r="T39" s="47"/>
      <c r="U39" s="30"/>
      <c r="V39" s="35">
        <f t="shared" si="9"/>
        <v>2167.1999999999998</v>
      </c>
    </row>
    <row r="40" spans="1:22" s="48" customFormat="1" ht="18.75" hidden="1" customHeight="1" x14ac:dyDescent="0.25">
      <c r="A40" s="43">
        <v>23</v>
      </c>
      <c r="B40" s="44" t="s">
        <v>95</v>
      </c>
      <c r="C40" s="43">
        <v>35</v>
      </c>
      <c r="D40" s="43">
        <v>2</v>
      </c>
      <c r="E40" s="43">
        <v>280</v>
      </c>
      <c r="F40" s="43">
        <v>85</v>
      </c>
      <c r="G40" s="43">
        <f t="shared" si="0"/>
        <v>195</v>
      </c>
      <c r="H40" s="45">
        <f t="shared" si="1"/>
        <v>3850</v>
      </c>
      <c r="I40" s="45">
        <f t="shared" si="2"/>
        <v>7000</v>
      </c>
      <c r="J40" s="45">
        <f t="shared" si="3"/>
        <v>35840</v>
      </c>
      <c r="K40" s="45">
        <f t="shared" si="10"/>
        <v>19500</v>
      </c>
      <c r="L40" s="45">
        <f t="shared" si="4"/>
        <v>10000</v>
      </c>
      <c r="M40" s="45">
        <f t="shared" si="5"/>
        <v>8000</v>
      </c>
      <c r="N40" s="45">
        <f t="shared" si="6"/>
        <v>4209.5</v>
      </c>
      <c r="O40" s="46">
        <f t="shared" si="7"/>
        <v>88399.5</v>
      </c>
      <c r="P40" s="36">
        <f>'PL2 MUC CHI PHI'!P40</f>
        <v>2167.1999999999998</v>
      </c>
      <c r="Q40" s="35">
        <f t="shared" si="8"/>
        <v>2167.1999999999998</v>
      </c>
      <c r="R40" s="30"/>
      <c r="S40" s="47"/>
      <c r="T40" s="47"/>
      <c r="U40" s="30"/>
      <c r="V40" s="35">
        <f t="shared" si="9"/>
        <v>2167.1999999999998</v>
      </c>
    </row>
    <row r="41" spans="1:22" s="48" customFormat="1" ht="32.25" hidden="1" customHeight="1" x14ac:dyDescent="0.25">
      <c r="A41" s="43">
        <v>4</v>
      </c>
      <c r="B41" s="44" t="s">
        <v>96</v>
      </c>
      <c r="C41" s="43">
        <v>35</v>
      </c>
      <c r="D41" s="43">
        <v>3</v>
      </c>
      <c r="E41" s="43">
        <v>420</v>
      </c>
      <c r="F41" s="43">
        <v>125</v>
      </c>
      <c r="G41" s="43">
        <f t="shared" si="0"/>
        <v>295</v>
      </c>
      <c r="H41" s="45">
        <f t="shared" si="1"/>
        <v>3850</v>
      </c>
      <c r="I41" s="45">
        <f t="shared" si="2"/>
        <v>10500</v>
      </c>
      <c r="J41" s="45">
        <f t="shared" si="3"/>
        <v>53760</v>
      </c>
      <c r="K41" s="45">
        <f t="shared" si="10"/>
        <v>29500</v>
      </c>
      <c r="L41" s="45">
        <f t="shared" si="4"/>
        <v>15000</v>
      </c>
      <c r="M41" s="45">
        <f t="shared" si="5"/>
        <v>12000</v>
      </c>
      <c r="N41" s="45">
        <f t="shared" si="6"/>
        <v>6230.5</v>
      </c>
      <c r="O41" s="46">
        <f t="shared" si="7"/>
        <v>130840.5</v>
      </c>
      <c r="P41" s="36">
        <f>'PL2 MUC CHI PHI'!P41</f>
        <v>3184.8</v>
      </c>
      <c r="Q41" s="35">
        <f t="shared" si="8"/>
        <v>3184.8</v>
      </c>
      <c r="R41" s="30"/>
      <c r="S41" s="47"/>
      <c r="T41" s="47"/>
      <c r="U41" s="30"/>
      <c r="V41" s="35">
        <f t="shared" si="9"/>
        <v>3184.8</v>
      </c>
    </row>
    <row r="42" spans="1:22" s="53" customFormat="1" ht="18.75" hidden="1" customHeight="1" x14ac:dyDescent="0.25">
      <c r="A42" s="43">
        <v>27</v>
      </c>
      <c r="B42" s="49" t="s">
        <v>97</v>
      </c>
      <c r="C42" s="50">
        <v>35</v>
      </c>
      <c r="D42" s="50">
        <v>1</v>
      </c>
      <c r="E42" s="50">
        <v>140</v>
      </c>
      <c r="F42" s="50">
        <v>42</v>
      </c>
      <c r="G42" s="50">
        <f t="shared" si="0"/>
        <v>98</v>
      </c>
      <c r="H42" s="51">
        <f t="shared" si="1"/>
        <v>3850</v>
      </c>
      <c r="I42" s="51">
        <f t="shared" si="2"/>
        <v>3500</v>
      </c>
      <c r="J42" s="45">
        <f t="shared" si="3"/>
        <v>17920</v>
      </c>
      <c r="K42" s="51">
        <f t="shared" si="10"/>
        <v>9800</v>
      </c>
      <c r="L42" s="51">
        <f t="shared" si="4"/>
        <v>5000</v>
      </c>
      <c r="M42" s="45">
        <f t="shared" si="5"/>
        <v>4000</v>
      </c>
      <c r="N42" s="45">
        <f t="shared" si="6"/>
        <v>2203.5</v>
      </c>
      <c r="O42" s="52">
        <f t="shared" si="7"/>
        <v>46273.5</v>
      </c>
      <c r="P42" s="36">
        <f>'PL2 MUC CHI PHI'!P42</f>
        <v>1158.5999999999999</v>
      </c>
      <c r="Q42" s="35">
        <f t="shared" si="8"/>
        <v>1158.5999999999999</v>
      </c>
      <c r="R42" s="30"/>
      <c r="S42" s="47"/>
      <c r="T42" s="47"/>
      <c r="U42" s="30"/>
      <c r="V42" s="35">
        <f t="shared" si="9"/>
        <v>1158.5999999999999</v>
      </c>
    </row>
    <row r="43" spans="1:22" s="53" customFormat="1" ht="18.75" hidden="1" customHeight="1" x14ac:dyDescent="0.25">
      <c r="A43" s="43">
        <v>29</v>
      </c>
      <c r="B43" s="54" t="s">
        <v>98</v>
      </c>
      <c r="C43" s="43">
        <v>35</v>
      </c>
      <c r="D43" s="46">
        <v>2</v>
      </c>
      <c r="E43" s="55">
        <v>280</v>
      </c>
      <c r="F43" s="43">
        <v>85</v>
      </c>
      <c r="G43" s="43">
        <f t="shared" si="0"/>
        <v>195</v>
      </c>
      <c r="H43" s="51">
        <f t="shared" si="1"/>
        <v>3850</v>
      </c>
      <c r="I43" s="51">
        <f t="shared" si="2"/>
        <v>7000</v>
      </c>
      <c r="J43" s="45">
        <f t="shared" si="3"/>
        <v>35840</v>
      </c>
      <c r="K43" s="51">
        <f t="shared" si="10"/>
        <v>19500</v>
      </c>
      <c r="L43" s="51">
        <f t="shared" si="4"/>
        <v>10000</v>
      </c>
      <c r="M43" s="45">
        <f t="shared" si="5"/>
        <v>8000</v>
      </c>
      <c r="N43" s="45">
        <f t="shared" si="6"/>
        <v>4209.5</v>
      </c>
      <c r="O43" s="52">
        <f t="shared" si="7"/>
        <v>88399.5</v>
      </c>
      <c r="P43" s="36">
        <f>'PL2 MUC CHI PHI'!P43</f>
        <v>2167.1999999999998</v>
      </c>
      <c r="Q43" s="35">
        <f t="shared" si="8"/>
        <v>2167.1999999999998</v>
      </c>
      <c r="R43" s="30"/>
      <c r="S43" s="47"/>
      <c r="T43" s="47"/>
      <c r="U43" s="30"/>
      <c r="V43" s="35">
        <f t="shared" si="9"/>
        <v>2167.1999999999998</v>
      </c>
    </row>
    <row r="44" spans="1:22" s="48" customFormat="1" ht="18.75" hidden="1" customHeight="1" x14ac:dyDescent="0.25">
      <c r="A44" s="43">
        <v>36</v>
      </c>
      <c r="B44" s="44" t="s">
        <v>99</v>
      </c>
      <c r="C44" s="43">
        <v>35</v>
      </c>
      <c r="D44" s="43">
        <v>3</v>
      </c>
      <c r="E44" s="43">
        <v>420</v>
      </c>
      <c r="F44" s="43">
        <v>125</v>
      </c>
      <c r="G44" s="43">
        <f t="shared" si="0"/>
        <v>295</v>
      </c>
      <c r="H44" s="45">
        <f t="shared" si="1"/>
        <v>3850</v>
      </c>
      <c r="I44" s="45">
        <f t="shared" si="2"/>
        <v>10500</v>
      </c>
      <c r="J44" s="45">
        <f t="shared" si="3"/>
        <v>53760</v>
      </c>
      <c r="K44" s="45">
        <f t="shared" si="10"/>
        <v>29500</v>
      </c>
      <c r="L44" s="45">
        <f t="shared" si="4"/>
        <v>15000</v>
      </c>
      <c r="M44" s="45">
        <f t="shared" si="5"/>
        <v>12000</v>
      </c>
      <c r="N44" s="45">
        <f t="shared" si="6"/>
        <v>6230.5</v>
      </c>
      <c r="O44" s="46">
        <f t="shared" si="7"/>
        <v>130840.5</v>
      </c>
      <c r="P44" s="36">
        <f>'PL2 MUC CHI PHI'!P44</f>
        <v>3184.8</v>
      </c>
      <c r="Q44" s="35">
        <f t="shared" si="8"/>
        <v>3184.8</v>
      </c>
      <c r="R44" s="30"/>
      <c r="S44" s="47"/>
      <c r="T44" s="47"/>
      <c r="U44" s="30"/>
      <c r="V44" s="35">
        <f t="shared" si="9"/>
        <v>3184.8</v>
      </c>
    </row>
    <row r="45" spans="1:22" s="48" customFormat="1" ht="24.75" hidden="1" customHeight="1" x14ac:dyDescent="0.25">
      <c r="A45" s="43">
        <v>5</v>
      </c>
      <c r="B45" s="44" t="s">
        <v>100</v>
      </c>
      <c r="C45" s="43">
        <v>35</v>
      </c>
      <c r="D45" s="43">
        <v>3</v>
      </c>
      <c r="E45" s="43">
        <v>420</v>
      </c>
      <c r="F45" s="43">
        <v>125</v>
      </c>
      <c r="G45" s="43">
        <f t="shared" si="0"/>
        <v>295</v>
      </c>
      <c r="H45" s="45">
        <f t="shared" si="1"/>
        <v>3850</v>
      </c>
      <c r="I45" s="45">
        <f t="shared" si="2"/>
        <v>10500</v>
      </c>
      <c r="J45" s="45">
        <f t="shared" si="3"/>
        <v>53760</v>
      </c>
      <c r="K45" s="45">
        <f t="shared" si="10"/>
        <v>29500</v>
      </c>
      <c r="L45" s="45">
        <f t="shared" si="4"/>
        <v>15000</v>
      </c>
      <c r="M45" s="45">
        <f t="shared" si="5"/>
        <v>12000</v>
      </c>
      <c r="N45" s="45">
        <f t="shared" si="6"/>
        <v>6230.5</v>
      </c>
      <c r="O45" s="46">
        <f t="shared" si="7"/>
        <v>130840.5</v>
      </c>
      <c r="P45" s="36">
        <f>'PL2 MUC CHI PHI'!P45</f>
        <v>3184.8</v>
      </c>
      <c r="Q45" s="35">
        <f t="shared" si="8"/>
        <v>3184.8</v>
      </c>
      <c r="R45" s="30"/>
      <c r="S45" s="47"/>
      <c r="T45" s="47"/>
      <c r="U45" s="30"/>
      <c r="V45" s="35">
        <f t="shared" si="9"/>
        <v>3184.8</v>
      </c>
    </row>
    <row r="46" spans="1:22" s="32" customFormat="1" ht="26.25" customHeight="1" x14ac:dyDescent="0.25">
      <c r="A46" s="30" t="s">
        <v>101</v>
      </c>
      <c r="B46" s="31" t="s">
        <v>102</v>
      </c>
      <c r="C46" s="33"/>
      <c r="D46" s="30"/>
      <c r="E46" s="30"/>
      <c r="F46" s="30"/>
      <c r="G46" s="33"/>
      <c r="H46" s="35"/>
      <c r="I46" s="35"/>
      <c r="J46" s="35"/>
      <c r="K46" s="30"/>
      <c r="L46" s="35"/>
      <c r="M46" s="35"/>
      <c r="N46" s="35"/>
      <c r="O46" s="36"/>
      <c r="P46" s="36"/>
      <c r="Q46" s="35"/>
      <c r="R46" s="30"/>
      <c r="S46" s="47"/>
      <c r="T46" s="47"/>
      <c r="U46" s="30"/>
      <c r="V46" s="35"/>
    </row>
    <row r="47" spans="1:22" s="32" customFormat="1" ht="24.75" customHeight="1" x14ac:dyDescent="0.25">
      <c r="A47" s="33">
        <v>30</v>
      </c>
      <c r="B47" s="34" t="s">
        <v>103</v>
      </c>
      <c r="C47" s="33">
        <v>35</v>
      </c>
      <c r="D47" s="33">
        <v>3</v>
      </c>
      <c r="E47" s="33">
        <v>420</v>
      </c>
      <c r="F47" s="33">
        <v>125</v>
      </c>
      <c r="G47" s="33">
        <f t="shared" ref="G47:G59" si="15">E47-F47</f>
        <v>295</v>
      </c>
      <c r="H47" s="35">
        <f t="shared" ref="H47:H59" si="16">C47*110</f>
        <v>3850</v>
      </c>
      <c r="I47" s="35">
        <f t="shared" ref="I47:I59" si="17">C47*D47*100</f>
        <v>10500</v>
      </c>
      <c r="J47" s="35">
        <f t="shared" ref="J47:J59" si="18">E47*128</f>
        <v>53760</v>
      </c>
      <c r="K47" s="35">
        <f>G47*150</f>
        <v>44250</v>
      </c>
      <c r="L47" s="35">
        <f t="shared" ref="L47:L59" si="19">D47*5000</f>
        <v>15000</v>
      </c>
      <c r="M47" s="35">
        <f t="shared" ref="M47:M59" si="20">D47*4000</f>
        <v>12000</v>
      </c>
      <c r="N47" s="35">
        <f t="shared" ref="N47:N59" si="21">(H47+I47+J47+K47+L47+M47)*5%</f>
        <v>6968</v>
      </c>
      <c r="O47" s="36">
        <f t="shared" ref="O47:O59" si="22">SUM(H47:N47)</f>
        <v>146328</v>
      </c>
      <c r="P47" s="36">
        <f>'PL2 MUC CHI PHI'!P47</f>
        <v>3619.95</v>
      </c>
      <c r="Q47" s="35">
        <f t="shared" si="8"/>
        <v>3619.95</v>
      </c>
      <c r="R47" s="35">
        <f>P47</f>
        <v>3619.95</v>
      </c>
      <c r="S47" s="35">
        <v>3000</v>
      </c>
      <c r="T47" s="35">
        <v>2500</v>
      </c>
      <c r="U47" s="35">
        <v>2000</v>
      </c>
      <c r="V47" s="35">
        <f t="shared" si="9"/>
        <v>3619.95</v>
      </c>
    </row>
    <row r="48" spans="1:22" s="32" customFormat="1" ht="24.75" customHeight="1" x14ac:dyDescent="0.25">
      <c r="A48" s="33">
        <v>31</v>
      </c>
      <c r="B48" s="34" t="s">
        <v>104</v>
      </c>
      <c r="C48" s="33">
        <v>35</v>
      </c>
      <c r="D48" s="33">
        <v>3</v>
      </c>
      <c r="E48" s="33">
        <v>420</v>
      </c>
      <c r="F48" s="33">
        <v>125</v>
      </c>
      <c r="G48" s="33">
        <f t="shared" si="15"/>
        <v>295</v>
      </c>
      <c r="H48" s="35">
        <f t="shared" si="16"/>
        <v>3850</v>
      </c>
      <c r="I48" s="35">
        <f t="shared" si="17"/>
        <v>10500</v>
      </c>
      <c r="J48" s="35">
        <f t="shared" si="18"/>
        <v>53760</v>
      </c>
      <c r="K48" s="35">
        <f t="shared" ref="K48:K59" si="23">G48*150</f>
        <v>44250</v>
      </c>
      <c r="L48" s="35">
        <f t="shared" si="19"/>
        <v>15000</v>
      </c>
      <c r="M48" s="35">
        <f t="shared" si="20"/>
        <v>12000</v>
      </c>
      <c r="N48" s="35">
        <f t="shared" si="21"/>
        <v>6968</v>
      </c>
      <c r="O48" s="36">
        <f t="shared" si="22"/>
        <v>146328</v>
      </c>
      <c r="P48" s="36">
        <f>'PL2 MUC CHI PHI'!P48</f>
        <v>3619.95</v>
      </c>
      <c r="Q48" s="35">
        <f t="shared" si="8"/>
        <v>3619.95</v>
      </c>
      <c r="R48" s="35">
        <f t="shared" ref="R48:R61" si="24">P48</f>
        <v>3619.95</v>
      </c>
      <c r="S48" s="35">
        <v>3000</v>
      </c>
      <c r="T48" s="35">
        <v>2500</v>
      </c>
      <c r="U48" s="35">
        <v>2000</v>
      </c>
      <c r="V48" s="35">
        <f t="shared" si="9"/>
        <v>3619.95</v>
      </c>
    </row>
    <row r="49" spans="1:22" s="32" customFormat="1" ht="24.75" customHeight="1" x14ac:dyDescent="0.25">
      <c r="A49" s="33">
        <v>32</v>
      </c>
      <c r="B49" s="34" t="s">
        <v>105</v>
      </c>
      <c r="C49" s="33">
        <v>35</v>
      </c>
      <c r="D49" s="33">
        <v>3</v>
      </c>
      <c r="E49" s="33">
        <v>420</v>
      </c>
      <c r="F49" s="33">
        <v>125</v>
      </c>
      <c r="G49" s="33">
        <f t="shared" si="15"/>
        <v>295</v>
      </c>
      <c r="H49" s="35">
        <f t="shared" si="16"/>
        <v>3850</v>
      </c>
      <c r="I49" s="35">
        <f t="shared" si="17"/>
        <v>10500</v>
      </c>
      <c r="J49" s="35">
        <f t="shared" si="18"/>
        <v>53760</v>
      </c>
      <c r="K49" s="35">
        <f t="shared" si="23"/>
        <v>44250</v>
      </c>
      <c r="L49" s="35">
        <f t="shared" si="19"/>
        <v>15000</v>
      </c>
      <c r="M49" s="35">
        <f t="shared" si="20"/>
        <v>12000</v>
      </c>
      <c r="N49" s="35">
        <f t="shared" si="21"/>
        <v>6968</v>
      </c>
      <c r="O49" s="36">
        <f t="shared" si="22"/>
        <v>146328</v>
      </c>
      <c r="P49" s="36">
        <f>'PL2 MUC CHI PHI'!P49</f>
        <v>3619.95</v>
      </c>
      <c r="Q49" s="35">
        <f t="shared" si="8"/>
        <v>3619.95</v>
      </c>
      <c r="R49" s="35">
        <f t="shared" si="24"/>
        <v>3619.95</v>
      </c>
      <c r="S49" s="35">
        <v>3000</v>
      </c>
      <c r="T49" s="35">
        <v>2500</v>
      </c>
      <c r="U49" s="35">
        <v>2000</v>
      </c>
      <c r="V49" s="35">
        <f t="shared" si="9"/>
        <v>3619.95</v>
      </c>
    </row>
    <row r="50" spans="1:22" s="32" customFormat="1" ht="24.75" customHeight="1" x14ac:dyDescent="0.25">
      <c r="A50" s="33">
        <v>33</v>
      </c>
      <c r="B50" s="34" t="s">
        <v>106</v>
      </c>
      <c r="C50" s="33">
        <v>35</v>
      </c>
      <c r="D50" s="33">
        <v>3</v>
      </c>
      <c r="E50" s="33">
        <v>420</v>
      </c>
      <c r="F50" s="33">
        <v>125</v>
      </c>
      <c r="G50" s="33">
        <f t="shared" si="15"/>
        <v>295</v>
      </c>
      <c r="H50" s="35">
        <f t="shared" si="16"/>
        <v>3850</v>
      </c>
      <c r="I50" s="35">
        <f t="shared" si="17"/>
        <v>10500</v>
      </c>
      <c r="J50" s="35">
        <f t="shared" si="18"/>
        <v>53760</v>
      </c>
      <c r="K50" s="35">
        <f t="shared" si="23"/>
        <v>44250</v>
      </c>
      <c r="L50" s="35">
        <f t="shared" si="19"/>
        <v>15000</v>
      </c>
      <c r="M50" s="35">
        <f t="shared" si="20"/>
        <v>12000</v>
      </c>
      <c r="N50" s="35">
        <f t="shared" si="21"/>
        <v>6968</v>
      </c>
      <c r="O50" s="36">
        <f t="shared" si="22"/>
        <v>146328</v>
      </c>
      <c r="P50" s="36">
        <f>'PL2 MUC CHI PHI'!P50</f>
        <v>3643.7466666666664</v>
      </c>
      <c r="Q50" s="35">
        <f t="shared" si="8"/>
        <v>3643.7466666666664</v>
      </c>
      <c r="R50" s="35">
        <f t="shared" si="24"/>
        <v>3643.7466666666664</v>
      </c>
      <c r="S50" s="35">
        <v>3000</v>
      </c>
      <c r="T50" s="35">
        <v>2500</v>
      </c>
      <c r="U50" s="35">
        <v>2000</v>
      </c>
      <c r="V50" s="35">
        <f t="shared" si="9"/>
        <v>3643.7466666666664</v>
      </c>
    </row>
    <row r="51" spans="1:22" s="32" customFormat="1" ht="24.75" customHeight="1" x14ac:dyDescent="0.25">
      <c r="A51" s="33">
        <v>34</v>
      </c>
      <c r="B51" s="34" t="s">
        <v>107</v>
      </c>
      <c r="C51" s="33">
        <v>35</v>
      </c>
      <c r="D51" s="33">
        <v>3</v>
      </c>
      <c r="E51" s="33">
        <v>420</v>
      </c>
      <c r="F51" s="33">
        <v>125</v>
      </c>
      <c r="G51" s="33">
        <f t="shared" si="15"/>
        <v>295</v>
      </c>
      <c r="H51" s="35">
        <f t="shared" si="16"/>
        <v>3850</v>
      </c>
      <c r="I51" s="35">
        <f t="shared" si="17"/>
        <v>10500</v>
      </c>
      <c r="J51" s="35">
        <f t="shared" si="18"/>
        <v>53760</v>
      </c>
      <c r="K51" s="35">
        <f t="shared" si="23"/>
        <v>44250</v>
      </c>
      <c r="L51" s="35">
        <f t="shared" si="19"/>
        <v>15000</v>
      </c>
      <c r="M51" s="35">
        <f t="shared" si="20"/>
        <v>12000</v>
      </c>
      <c r="N51" s="35">
        <f t="shared" si="21"/>
        <v>6968</v>
      </c>
      <c r="O51" s="36">
        <f t="shared" si="22"/>
        <v>146328</v>
      </c>
      <c r="P51" s="36">
        <f>'PL2 MUC CHI PHI'!P51</f>
        <v>3643.7466666666664</v>
      </c>
      <c r="Q51" s="35">
        <f t="shared" si="8"/>
        <v>3643.7466666666664</v>
      </c>
      <c r="R51" s="35">
        <f t="shared" si="24"/>
        <v>3643.7466666666664</v>
      </c>
      <c r="S51" s="35">
        <v>3000</v>
      </c>
      <c r="T51" s="35">
        <v>2500</v>
      </c>
      <c r="U51" s="35">
        <v>2000</v>
      </c>
      <c r="V51" s="35">
        <f t="shared" si="9"/>
        <v>3643.7466666666664</v>
      </c>
    </row>
    <row r="52" spans="1:22" s="32" customFormat="1" ht="24.75" customHeight="1" x14ac:dyDescent="0.25">
      <c r="A52" s="33">
        <v>35</v>
      </c>
      <c r="B52" s="34" t="s">
        <v>108</v>
      </c>
      <c r="C52" s="33">
        <v>35</v>
      </c>
      <c r="D52" s="33">
        <v>3</v>
      </c>
      <c r="E52" s="33">
        <v>420</v>
      </c>
      <c r="F52" s="33">
        <v>125</v>
      </c>
      <c r="G52" s="33">
        <f t="shared" si="15"/>
        <v>295</v>
      </c>
      <c r="H52" s="35">
        <f t="shared" si="16"/>
        <v>3850</v>
      </c>
      <c r="I52" s="35">
        <f t="shared" si="17"/>
        <v>10500</v>
      </c>
      <c r="J52" s="35">
        <f t="shared" si="18"/>
        <v>53760</v>
      </c>
      <c r="K52" s="35">
        <f t="shared" si="23"/>
        <v>44250</v>
      </c>
      <c r="L52" s="35">
        <f t="shared" si="19"/>
        <v>15000</v>
      </c>
      <c r="M52" s="35">
        <f t="shared" si="20"/>
        <v>12000</v>
      </c>
      <c r="N52" s="35">
        <f t="shared" si="21"/>
        <v>6968</v>
      </c>
      <c r="O52" s="36">
        <f t="shared" si="22"/>
        <v>146328</v>
      </c>
      <c r="P52" s="36">
        <f>'PL2 MUC CHI PHI'!P52</f>
        <v>3643.7466666666664</v>
      </c>
      <c r="Q52" s="35">
        <f t="shared" si="8"/>
        <v>3643.7466666666664</v>
      </c>
      <c r="R52" s="35">
        <f t="shared" si="24"/>
        <v>3643.7466666666664</v>
      </c>
      <c r="S52" s="35">
        <v>3000</v>
      </c>
      <c r="T52" s="35">
        <v>2500</v>
      </c>
      <c r="U52" s="35">
        <v>2000</v>
      </c>
      <c r="V52" s="35">
        <f t="shared" si="9"/>
        <v>3643.7466666666664</v>
      </c>
    </row>
    <row r="53" spans="1:22" s="32" customFormat="1" ht="24.75" customHeight="1" x14ac:dyDescent="0.25">
      <c r="A53" s="33">
        <v>36</v>
      </c>
      <c r="B53" s="34" t="s">
        <v>109</v>
      </c>
      <c r="C53" s="33">
        <v>35</v>
      </c>
      <c r="D53" s="33">
        <v>2</v>
      </c>
      <c r="E53" s="33">
        <v>280</v>
      </c>
      <c r="F53" s="33">
        <v>85</v>
      </c>
      <c r="G53" s="33">
        <f t="shared" si="15"/>
        <v>195</v>
      </c>
      <c r="H53" s="35">
        <f t="shared" si="16"/>
        <v>3850</v>
      </c>
      <c r="I53" s="35">
        <f t="shared" si="17"/>
        <v>7000</v>
      </c>
      <c r="J53" s="35">
        <f t="shared" si="18"/>
        <v>35840</v>
      </c>
      <c r="K53" s="35">
        <f t="shared" si="23"/>
        <v>29250</v>
      </c>
      <c r="L53" s="35">
        <f t="shared" si="19"/>
        <v>10000</v>
      </c>
      <c r="M53" s="35">
        <f t="shared" si="20"/>
        <v>8000</v>
      </c>
      <c r="N53" s="35">
        <f t="shared" si="21"/>
        <v>4697</v>
      </c>
      <c r="O53" s="36">
        <f t="shared" si="22"/>
        <v>98637</v>
      </c>
      <c r="P53" s="36">
        <f>'PL2 MUC CHI PHI'!P53</f>
        <v>2452.35</v>
      </c>
      <c r="Q53" s="35">
        <f t="shared" si="8"/>
        <v>2452.35</v>
      </c>
      <c r="R53" s="35">
        <f>P53</f>
        <v>2452.35</v>
      </c>
      <c r="S53" s="35">
        <f>Q53</f>
        <v>2452.35</v>
      </c>
      <c r="T53" s="35">
        <f>P53</f>
        <v>2452.35</v>
      </c>
      <c r="U53" s="35">
        <v>2000</v>
      </c>
      <c r="V53" s="35">
        <f t="shared" si="9"/>
        <v>2452.35</v>
      </c>
    </row>
    <row r="54" spans="1:22" s="32" customFormat="1" ht="24.75" customHeight="1" x14ac:dyDescent="0.25">
      <c r="A54" s="33">
        <v>37</v>
      </c>
      <c r="B54" s="34" t="s">
        <v>110</v>
      </c>
      <c r="C54" s="33">
        <v>35</v>
      </c>
      <c r="D54" s="33">
        <v>3</v>
      </c>
      <c r="E54" s="33">
        <v>420</v>
      </c>
      <c r="F54" s="33">
        <v>125</v>
      </c>
      <c r="G54" s="33">
        <f t="shared" si="15"/>
        <v>295</v>
      </c>
      <c r="H54" s="35">
        <f t="shared" si="16"/>
        <v>3850</v>
      </c>
      <c r="I54" s="35">
        <f t="shared" si="17"/>
        <v>10500</v>
      </c>
      <c r="J54" s="35">
        <f t="shared" si="18"/>
        <v>53760</v>
      </c>
      <c r="K54" s="35">
        <f t="shared" si="23"/>
        <v>44250</v>
      </c>
      <c r="L54" s="35">
        <f t="shared" si="19"/>
        <v>15000</v>
      </c>
      <c r="M54" s="35">
        <f t="shared" si="20"/>
        <v>12000</v>
      </c>
      <c r="N54" s="35">
        <f t="shared" si="21"/>
        <v>6968</v>
      </c>
      <c r="O54" s="36">
        <f t="shared" si="22"/>
        <v>146328</v>
      </c>
      <c r="P54" s="36">
        <f>'PL2 MUC CHI PHI'!P54</f>
        <v>3619.95</v>
      </c>
      <c r="Q54" s="35">
        <f t="shared" si="8"/>
        <v>3619.95</v>
      </c>
      <c r="R54" s="35">
        <f t="shared" si="24"/>
        <v>3619.95</v>
      </c>
      <c r="S54" s="35">
        <v>3000</v>
      </c>
      <c r="T54" s="35">
        <v>2500</v>
      </c>
      <c r="U54" s="35">
        <v>2000</v>
      </c>
      <c r="V54" s="35">
        <f t="shared" si="9"/>
        <v>3619.95</v>
      </c>
    </row>
    <row r="55" spans="1:22" s="32" customFormat="1" ht="32.25" customHeight="1" x14ac:dyDescent="0.25">
      <c r="A55" s="33">
        <v>38</v>
      </c>
      <c r="B55" s="34" t="s">
        <v>111</v>
      </c>
      <c r="C55" s="33">
        <v>35</v>
      </c>
      <c r="D55" s="33">
        <v>3</v>
      </c>
      <c r="E55" s="33">
        <v>420</v>
      </c>
      <c r="F55" s="33">
        <v>125</v>
      </c>
      <c r="G55" s="33">
        <f t="shared" si="15"/>
        <v>295</v>
      </c>
      <c r="H55" s="35">
        <f t="shared" si="16"/>
        <v>3850</v>
      </c>
      <c r="I55" s="35">
        <f t="shared" si="17"/>
        <v>10500</v>
      </c>
      <c r="J55" s="35">
        <f t="shared" si="18"/>
        <v>53760</v>
      </c>
      <c r="K55" s="35">
        <f t="shared" si="23"/>
        <v>44250</v>
      </c>
      <c r="L55" s="35">
        <f t="shared" si="19"/>
        <v>15000</v>
      </c>
      <c r="M55" s="35">
        <f t="shared" si="20"/>
        <v>12000</v>
      </c>
      <c r="N55" s="35">
        <f t="shared" si="21"/>
        <v>6968</v>
      </c>
      <c r="O55" s="36">
        <f t="shared" si="22"/>
        <v>146328</v>
      </c>
      <c r="P55" s="36">
        <f>'PL2 MUC CHI PHI'!P55</f>
        <v>3643.7466666666664</v>
      </c>
      <c r="Q55" s="35">
        <f t="shared" si="8"/>
        <v>3643.7466666666664</v>
      </c>
      <c r="R55" s="35">
        <f t="shared" si="24"/>
        <v>3643.7466666666664</v>
      </c>
      <c r="S55" s="35">
        <v>3000</v>
      </c>
      <c r="T55" s="35">
        <v>2500</v>
      </c>
      <c r="U55" s="35">
        <v>2000</v>
      </c>
      <c r="V55" s="35">
        <f t="shared" si="9"/>
        <v>3643.7466666666664</v>
      </c>
    </row>
    <row r="56" spans="1:22" s="32" customFormat="1" ht="32.25" customHeight="1" x14ac:dyDescent="0.25">
      <c r="A56" s="33">
        <v>39</v>
      </c>
      <c r="B56" s="37" t="s">
        <v>112</v>
      </c>
      <c r="C56" s="33">
        <v>35</v>
      </c>
      <c r="D56" s="38">
        <v>3</v>
      </c>
      <c r="E56" s="39">
        <v>420</v>
      </c>
      <c r="F56" s="33">
        <v>125</v>
      </c>
      <c r="G56" s="33">
        <f t="shared" si="15"/>
        <v>295</v>
      </c>
      <c r="H56" s="35">
        <f t="shared" si="16"/>
        <v>3850</v>
      </c>
      <c r="I56" s="35">
        <f t="shared" si="17"/>
        <v>10500</v>
      </c>
      <c r="J56" s="35">
        <f t="shared" si="18"/>
        <v>53760</v>
      </c>
      <c r="K56" s="35">
        <f t="shared" si="23"/>
        <v>44250</v>
      </c>
      <c r="L56" s="35">
        <f t="shared" si="19"/>
        <v>15000</v>
      </c>
      <c r="M56" s="35">
        <f t="shared" si="20"/>
        <v>12000</v>
      </c>
      <c r="N56" s="35">
        <f t="shared" si="21"/>
        <v>6968</v>
      </c>
      <c r="O56" s="36">
        <f t="shared" si="22"/>
        <v>146328</v>
      </c>
      <c r="P56" s="36">
        <f>'PL2 MUC CHI PHI'!P56</f>
        <v>3643.7466666666664</v>
      </c>
      <c r="Q56" s="35">
        <f t="shared" si="8"/>
        <v>3643.7466666666664</v>
      </c>
      <c r="R56" s="35">
        <f t="shared" si="24"/>
        <v>3643.7466666666664</v>
      </c>
      <c r="S56" s="35">
        <v>3000</v>
      </c>
      <c r="T56" s="35">
        <v>2500</v>
      </c>
      <c r="U56" s="35">
        <v>2000</v>
      </c>
      <c r="V56" s="35">
        <f t="shared" si="9"/>
        <v>3643.7466666666664</v>
      </c>
    </row>
    <row r="57" spans="1:22" s="32" customFormat="1" ht="32.25" customHeight="1" x14ac:dyDescent="0.25">
      <c r="A57" s="33">
        <v>40</v>
      </c>
      <c r="B57" s="37" t="s">
        <v>113</v>
      </c>
      <c r="C57" s="33">
        <v>35</v>
      </c>
      <c r="D57" s="38">
        <v>3</v>
      </c>
      <c r="E57" s="39">
        <v>420</v>
      </c>
      <c r="F57" s="33">
        <v>125</v>
      </c>
      <c r="G57" s="33">
        <f t="shared" si="15"/>
        <v>295</v>
      </c>
      <c r="H57" s="35">
        <f t="shared" si="16"/>
        <v>3850</v>
      </c>
      <c r="I57" s="35">
        <f t="shared" si="17"/>
        <v>10500</v>
      </c>
      <c r="J57" s="35">
        <f t="shared" si="18"/>
        <v>53760</v>
      </c>
      <c r="K57" s="35">
        <f t="shared" si="23"/>
        <v>44250</v>
      </c>
      <c r="L57" s="35">
        <f t="shared" si="19"/>
        <v>15000</v>
      </c>
      <c r="M57" s="35">
        <f t="shared" si="20"/>
        <v>12000</v>
      </c>
      <c r="N57" s="35">
        <f t="shared" si="21"/>
        <v>6968</v>
      </c>
      <c r="O57" s="36">
        <f t="shared" si="22"/>
        <v>146328</v>
      </c>
      <c r="P57" s="36">
        <f>'PL2 MUC CHI PHI'!P57</f>
        <v>3643.7466666666664</v>
      </c>
      <c r="Q57" s="35">
        <f t="shared" si="8"/>
        <v>3643.7466666666664</v>
      </c>
      <c r="R57" s="35">
        <f t="shared" si="24"/>
        <v>3643.7466666666664</v>
      </c>
      <c r="S57" s="35">
        <v>3000</v>
      </c>
      <c r="T57" s="35">
        <v>2500</v>
      </c>
      <c r="U57" s="35">
        <v>2000</v>
      </c>
      <c r="V57" s="35">
        <f t="shared" si="9"/>
        <v>3643.7466666666664</v>
      </c>
    </row>
    <row r="58" spans="1:22" s="32" customFormat="1" ht="24.75" customHeight="1" x14ac:dyDescent="0.25">
      <c r="A58" s="33">
        <v>41</v>
      </c>
      <c r="B58" s="37" t="s">
        <v>114</v>
      </c>
      <c r="C58" s="33">
        <v>35</v>
      </c>
      <c r="D58" s="38">
        <v>3</v>
      </c>
      <c r="E58" s="39">
        <v>420</v>
      </c>
      <c r="F58" s="33">
        <v>125</v>
      </c>
      <c r="G58" s="33">
        <f t="shared" si="15"/>
        <v>295</v>
      </c>
      <c r="H58" s="35">
        <f t="shared" si="16"/>
        <v>3850</v>
      </c>
      <c r="I58" s="35">
        <f t="shared" si="17"/>
        <v>10500</v>
      </c>
      <c r="J58" s="35">
        <f t="shared" si="18"/>
        <v>53760</v>
      </c>
      <c r="K58" s="35">
        <f t="shared" si="23"/>
        <v>44250</v>
      </c>
      <c r="L58" s="35">
        <f t="shared" si="19"/>
        <v>15000</v>
      </c>
      <c r="M58" s="35">
        <f t="shared" si="20"/>
        <v>12000</v>
      </c>
      <c r="N58" s="35">
        <f t="shared" si="21"/>
        <v>6968</v>
      </c>
      <c r="O58" s="36">
        <f t="shared" si="22"/>
        <v>146328</v>
      </c>
      <c r="P58" s="36">
        <f>'PL2 MUC CHI PHI'!P58</f>
        <v>3643.7466666666664</v>
      </c>
      <c r="Q58" s="35">
        <f t="shared" si="8"/>
        <v>3643.7466666666664</v>
      </c>
      <c r="R58" s="35">
        <f t="shared" si="24"/>
        <v>3643.7466666666664</v>
      </c>
      <c r="S58" s="35">
        <v>3000</v>
      </c>
      <c r="T58" s="35">
        <v>2500</v>
      </c>
      <c r="U58" s="35">
        <v>2000</v>
      </c>
      <c r="V58" s="35">
        <f t="shared" si="9"/>
        <v>3643.7466666666664</v>
      </c>
    </row>
    <row r="59" spans="1:22" s="32" customFormat="1" ht="24.75" customHeight="1" x14ac:dyDescent="0.25">
      <c r="A59" s="33">
        <v>42</v>
      </c>
      <c r="B59" s="34" t="s">
        <v>115</v>
      </c>
      <c r="C59" s="33">
        <v>35</v>
      </c>
      <c r="D59" s="33">
        <v>3</v>
      </c>
      <c r="E59" s="33">
        <v>420</v>
      </c>
      <c r="F59" s="33">
        <v>125</v>
      </c>
      <c r="G59" s="33">
        <f t="shared" si="15"/>
        <v>295</v>
      </c>
      <c r="H59" s="35">
        <f t="shared" si="16"/>
        <v>3850</v>
      </c>
      <c r="I59" s="35">
        <f t="shared" si="17"/>
        <v>10500</v>
      </c>
      <c r="J59" s="35">
        <f t="shared" si="18"/>
        <v>53760</v>
      </c>
      <c r="K59" s="35">
        <f t="shared" si="23"/>
        <v>44250</v>
      </c>
      <c r="L59" s="35">
        <f t="shared" si="19"/>
        <v>15000</v>
      </c>
      <c r="M59" s="35">
        <f t="shared" si="20"/>
        <v>12000</v>
      </c>
      <c r="N59" s="35">
        <f t="shared" si="21"/>
        <v>6968</v>
      </c>
      <c r="O59" s="36">
        <f t="shared" si="22"/>
        <v>146328</v>
      </c>
      <c r="P59" s="36">
        <f>'PL2 MUC CHI PHI'!P59</f>
        <v>3619.95</v>
      </c>
      <c r="Q59" s="35">
        <f t="shared" si="8"/>
        <v>3619.95</v>
      </c>
      <c r="R59" s="35">
        <f t="shared" si="24"/>
        <v>3619.95</v>
      </c>
      <c r="S59" s="35">
        <v>3000</v>
      </c>
      <c r="T59" s="35">
        <v>2500</v>
      </c>
      <c r="U59" s="35">
        <v>2000</v>
      </c>
      <c r="V59" s="35">
        <f t="shared" si="9"/>
        <v>3619.95</v>
      </c>
    </row>
    <row r="60" spans="1:22" s="32" customFormat="1" ht="24.75" customHeight="1" x14ac:dyDescent="0.25">
      <c r="A60" s="33">
        <v>43</v>
      </c>
      <c r="B60" s="34" t="s">
        <v>116</v>
      </c>
      <c r="C60" s="33"/>
      <c r="D60" s="33">
        <v>3</v>
      </c>
      <c r="E60" s="33">
        <v>420</v>
      </c>
      <c r="F60" s="33"/>
      <c r="G60" s="33"/>
      <c r="H60" s="35"/>
      <c r="I60" s="35"/>
      <c r="J60" s="35"/>
      <c r="K60" s="35"/>
      <c r="L60" s="35"/>
      <c r="M60" s="35"/>
      <c r="N60" s="35"/>
      <c r="O60" s="36"/>
      <c r="P60" s="36">
        <f>'PL2 MUC CHI PHI'!P60</f>
        <v>3643.7466666666664</v>
      </c>
      <c r="Q60" s="35">
        <f t="shared" si="8"/>
        <v>3643.7466666666664</v>
      </c>
      <c r="R60" s="35">
        <f t="shared" si="24"/>
        <v>3643.7466666666664</v>
      </c>
      <c r="S60" s="35">
        <v>3000</v>
      </c>
      <c r="T60" s="35">
        <v>2500</v>
      </c>
      <c r="U60" s="35">
        <v>2000</v>
      </c>
      <c r="V60" s="35">
        <f>P60</f>
        <v>3643.7466666666664</v>
      </c>
    </row>
    <row r="61" spans="1:22" s="32" customFormat="1" ht="27" customHeight="1" x14ac:dyDescent="0.25">
      <c r="A61" s="33">
        <v>44</v>
      </c>
      <c r="B61" s="34" t="s">
        <v>196</v>
      </c>
      <c r="C61" s="33"/>
      <c r="D61" s="33">
        <v>3</v>
      </c>
      <c r="E61" s="33">
        <v>420</v>
      </c>
      <c r="F61" s="33"/>
      <c r="G61" s="33"/>
      <c r="H61" s="35"/>
      <c r="I61" s="35"/>
      <c r="J61" s="35"/>
      <c r="K61" s="35"/>
      <c r="L61" s="35"/>
      <c r="M61" s="35"/>
      <c r="N61" s="35"/>
      <c r="O61" s="36"/>
      <c r="P61" s="36">
        <f>'PL2 MUC CHI PHI'!P61</f>
        <v>3619.95</v>
      </c>
      <c r="Q61" s="35">
        <f t="shared" si="8"/>
        <v>3619.95</v>
      </c>
      <c r="R61" s="35">
        <f t="shared" si="24"/>
        <v>3619.95</v>
      </c>
      <c r="S61" s="35">
        <v>3000</v>
      </c>
      <c r="T61" s="35">
        <v>2500</v>
      </c>
      <c r="U61" s="35">
        <v>2000</v>
      </c>
      <c r="V61" s="35">
        <f>P61</f>
        <v>3619.95</v>
      </c>
    </row>
    <row r="62" spans="1:22" s="32" customFormat="1" ht="25.5" customHeight="1" x14ac:dyDescent="0.25">
      <c r="A62" s="33">
        <v>45</v>
      </c>
      <c r="B62" s="62" t="s">
        <v>202</v>
      </c>
      <c r="C62" s="33"/>
      <c r="D62" s="94">
        <v>3</v>
      </c>
      <c r="E62" s="94">
        <v>588</v>
      </c>
      <c r="F62" s="94">
        <v>168</v>
      </c>
      <c r="G62" s="94">
        <v>420</v>
      </c>
      <c r="H62" s="35"/>
      <c r="I62" s="35"/>
      <c r="J62" s="35"/>
      <c r="K62" s="35"/>
      <c r="L62" s="35"/>
      <c r="M62" s="35"/>
      <c r="N62" s="35"/>
      <c r="O62" s="36"/>
      <c r="P62" s="36">
        <f>'PL2 MUC CHI PHI'!P62</f>
        <v>12265.857142857143</v>
      </c>
      <c r="Q62" s="35">
        <v>6000</v>
      </c>
      <c r="R62" s="35">
        <v>4000</v>
      </c>
      <c r="S62" s="35">
        <v>3000</v>
      </c>
      <c r="T62" s="35">
        <v>2500</v>
      </c>
      <c r="U62" s="35">
        <v>2000</v>
      </c>
      <c r="V62" s="35">
        <v>12265.857142857143</v>
      </c>
    </row>
    <row r="63" spans="1:22" s="32" customFormat="1" ht="25.5" customHeight="1" x14ac:dyDescent="0.25">
      <c r="A63" s="33">
        <v>46</v>
      </c>
      <c r="B63" s="62" t="s">
        <v>203</v>
      </c>
      <c r="C63" s="33"/>
      <c r="D63" s="94">
        <v>5</v>
      </c>
      <c r="E63" s="94">
        <v>920</v>
      </c>
      <c r="F63" s="94">
        <v>168</v>
      </c>
      <c r="G63" s="94">
        <v>752</v>
      </c>
      <c r="H63" s="35"/>
      <c r="I63" s="35"/>
      <c r="J63" s="35"/>
      <c r="K63" s="35"/>
      <c r="L63" s="35"/>
      <c r="M63" s="35"/>
      <c r="N63" s="35"/>
      <c r="O63" s="36"/>
      <c r="P63" s="36">
        <f>'PL2 MUC CHI PHI'!P63</f>
        <v>14813.714285714286</v>
      </c>
      <c r="Q63" s="35">
        <v>6000</v>
      </c>
      <c r="R63" s="35">
        <v>4000</v>
      </c>
      <c r="S63" s="35">
        <v>3000</v>
      </c>
      <c r="T63" s="35">
        <v>2500</v>
      </c>
      <c r="U63" s="35">
        <v>2000</v>
      </c>
      <c r="V63" s="35">
        <f>1210*12</f>
        <v>14520</v>
      </c>
    </row>
    <row r="64" spans="1:22" s="32" customFormat="1" ht="32.25" customHeight="1" x14ac:dyDescent="0.25">
      <c r="A64" s="30" t="s">
        <v>117</v>
      </c>
      <c r="B64" s="31" t="s">
        <v>118</v>
      </c>
      <c r="C64" s="33" t="s">
        <v>119</v>
      </c>
      <c r="D64" s="30"/>
      <c r="E64" s="30"/>
      <c r="F64" s="30"/>
      <c r="G64" s="33"/>
      <c r="H64" s="35"/>
      <c r="I64" s="35"/>
      <c r="J64" s="35"/>
      <c r="K64" s="30"/>
      <c r="L64" s="35"/>
      <c r="M64" s="35"/>
      <c r="N64" s="35"/>
      <c r="O64" s="36"/>
      <c r="P64" s="36"/>
      <c r="Q64" s="35"/>
      <c r="R64" s="30"/>
      <c r="S64" s="47"/>
      <c r="T64" s="35"/>
      <c r="U64" s="30"/>
      <c r="V64" s="35"/>
    </row>
    <row r="65" spans="1:22" s="32" customFormat="1" ht="23.25" customHeight="1" x14ac:dyDescent="0.25">
      <c r="A65" s="33">
        <v>47</v>
      </c>
      <c r="B65" s="34" t="s">
        <v>120</v>
      </c>
      <c r="C65" s="33">
        <v>35</v>
      </c>
      <c r="D65" s="33">
        <v>3</v>
      </c>
      <c r="E65" s="33">
        <v>420</v>
      </c>
      <c r="F65" s="33">
        <v>125</v>
      </c>
      <c r="G65" s="33">
        <f t="shared" ref="G65:G98" si="25">E65-F65</f>
        <v>295</v>
      </c>
      <c r="H65" s="35">
        <f t="shared" ref="H65:H98" si="26">C65*110</f>
        <v>3850</v>
      </c>
      <c r="I65" s="35">
        <f t="shared" ref="I65:I98" si="27">C65*D65*100</f>
        <v>10500</v>
      </c>
      <c r="J65" s="35">
        <f t="shared" ref="J65:J98" si="28">E65*128</f>
        <v>53760</v>
      </c>
      <c r="K65" s="35">
        <f>G65*120</f>
        <v>35400</v>
      </c>
      <c r="L65" s="35">
        <f t="shared" ref="L65:L98" si="29">D65*5000</f>
        <v>15000</v>
      </c>
      <c r="M65" s="35">
        <f t="shared" ref="M65:M98" si="30">D65*4000</f>
        <v>12000</v>
      </c>
      <c r="N65" s="35">
        <f t="shared" ref="N65:N81" si="31">(H65+I65+J65+K65+L65+M65)*5%</f>
        <v>6525.5</v>
      </c>
      <c r="O65" s="36">
        <f t="shared" ref="O65:O81" si="32">SUM(H65:N65)</f>
        <v>137035.5</v>
      </c>
      <c r="P65" s="36">
        <f>'PL2 MUC CHI PHI'!P65</f>
        <v>3264.45</v>
      </c>
      <c r="Q65" s="35">
        <f t="shared" si="8"/>
        <v>3264.45</v>
      </c>
      <c r="R65" s="35">
        <f t="shared" ref="R65:R98" si="33">P65</f>
        <v>3264.45</v>
      </c>
      <c r="S65" s="35">
        <v>3000</v>
      </c>
      <c r="T65" s="35">
        <v>2500</v>
      </c>
      <c r="U65" s="35">
        <v>2000</v>
      </c>
      <c r="V65" s="35">
        <f t="shared" si="9"/>
        <v>3264.45</v>
      </c>
    </row>
    <row r="66" spans="1:22" s="32" customFormat="1" ht="23.25" customHeight="1" x14ac:dyDescent="0.25">
      <c r="A66" s="33">
        <v>48</v>
      </c>
      <c r="B66" s="34" t="s">
        <v>121</v>
      </c>
      <c r="C66" s="33">
        <v>35</v>
      </c>
      <c r="D66" s="33">
        <v>3</v>
      </c>
      <c r="E66" s="33">
        <v>420</v>
      </c>
      <c r="F66" s="33">
        <v>125</v>
      </c>
      <c r="G66" s="33">
        <f t="shared" si="25"/>
        <v>295</v>
      </c>
      <c r="H66" s="35">
        <f t="shared" si="26"/>
        <v>3850</v>
      </c>
      <c r="I66" s="35">
        <f t="shared" si="27"/>
        <v>10500</v>
      </c>
      <c r="J66" s="35">
        <f t="shared" si="28"/>
        <v>53760</v>
      </c>
      <c r="K66" s="35">
        <f t="shared" ref="K66:K97" si="34">G66*120</f>
        <v>35400</v>
      </c>
      <c r="L66" s="35">
        <f t="shared" si="29"/>
        <v>15000</v>
      </c>
      <c r="M66" s="35">
        <f t="shared" si="30"/>
        <v>12000</v>
      </c>
      <c r="N66" s="35">
        <f t="shared" si="31"/>
        <v>6525.5</v>
      </c>
      <c r="O66" s="36">
        <f t="shared" si="32"/>
        <v>137035.5</v>
      </c>
      <c r="P66" s="36">
        <f>'PL2 MUC CHI PHI'!P66</f>
        <v>3354.45</v>
      </c>
      <c r="Q66" s="35">
        <f t="shared" si="8"/>
        <v>3354.45</v>
      </c>
      <c r="R66" s="35">
        <f t="shared" si="33"/>
        <v>3354.45</v>
      </c>
      <c r="S66" s="35">
        <v>3000</v>
      </c>
      <c r="T66" s="35">
        <v>2500</v>
      </c>
      <c r="U66" s="35">
        <v>2000</v>
      </c>
      <c r="V66" s="35">
        <f t="shared" si="9"/>
        <v>3354.45</v>
      </c>
    </row>
    <row r="67" spans="1:22" s="32" customFormat="1" ht="23.25" customHeight="1" x14ac:dyDescent="0.25">
      <c r="A67" s="33">
        <v>49</v>
      </c>
      <c r="B67" s="34" t="s">
        <v>122</v>
      </c>
      <c r="C67" s="33">
        <v>35</v>
      </c>
      <c r="D67" s="33">
        <v>3</v>
      </c>
      <c r="E67" s="33">
        <v>420</v>
      </c>
      <c r="F67" s="33">
        <v>125</v>
      </c>
      <c r="G67" s="33">
        <f t="shared" si="25"/>
        <v>295</v>
      </c>
      <c r="H67" s="35">
        <f t="shared" si="26"/>
        <v>3850</v>
      </c>
      <c r="I67" s="35">
        <f t="shared" si="27"/>
        <v>10500</v>
      </c>
      <c r="J67" s="35">
        <f t="shared" si="28"/>
        <v>53760</v>
      </c>
      <c r="K67" s="35">
        <f t="shared" si="34"/>
        <v>35400</v>
      </c>
      <c r="L67" s="35">
        <f t="shared" si="29"/>
        <v>15000</v>
      </c>
      <c r="M67" s="35">
        <f t="shared" si="30"/>
        <v>12000</v>
      </c>
      <c r="N67" s="35">
        <f t="shared" si="31"/>
        <v>6525.5</v>
      </c>
      <c r="O67" s="36">
        <f t="shared" si="32"/>
        <v>137035.5</v>
      </c>
      <c r="P67" s="36">
        <f>'PL2 MUC CHI PHI'!P67</f>
        <v>3354.45</v>
      </c>
      <c r="Q67" s="35">
        <f t="shared" si="8"/>
        <v>3354.45</v>
      </c>
      <c r="R67" s="35">
        <f t="shared" si="33"/>
        <v>3354.45</v>
      </c>
      <c r="S67" s="35">
        <v>3000</v>
      </c>
      <c r="T67" s="35">
        <v>2500</v>
      </c>
      <c r="U67" s="35">
        <v>2000</v>
      </c>
      <c r="V67" s="35">
        <f t="shared" si="9"/>
        <v>3354.45</v>
      </c>
    </row>
    <row r="68" spans="1:22" s="32" customFormat="1" ht="23.25" customHeight="1" x14ac:dyDescent="0.25">
      <c r="A68" s="33">
        <v>50</v>
      </c>
      <c r="B68" s="34" t="s">
        <v>123</v>
      </c>
      <c r="C68" s="33">
        <v>35</v>
      </c>
      <c r="D68" s="33">
        <v>1.5</v>
      </c>
      <c r="E68" s="33">
        <v>210</v>
      </c>
      <c r="F68" s="33">
        <f>E68*0.3</f>
        <v>63</v>
      </c>
      <c r="G68" s="33">
        <f t="shared" si="25"/>
        <v>147</v>
      </c>
      <c r="H68" s="35">
        <f t="shared" si="26"/>
        <v>3850</v>
      </c>
      <c r="I68" s="35">
        <f t="shared" si="27"/>
        <v>5250</v>
      </c>
      <c r="J68" s="35">
        <f t="shared" si="28"/>
        <v>26880</v>
      </c>
      <c r="K68" s="35">
        <f t="shared" si="34"/>
        <v>17640</v>
      </c>
      <c r="L68" s="35">
        <f t="shared" si="29"/>
        <v>7500</v>
      </c>
      <c r="M68" s="35">
        <f t="shared" si="30"/>
        <v>6000</v>
      </c>
      <c r="N68" s="35">
        <f t="shared" si="31"/>
        <v>3356</v>
      </c>
      <c r="O68" s="36">
        <f t="shared" si="32"/>
        <v>70476</v>
      </c>
      <c r="P68" s="36">
        <f>'PL2 MUC CHI PHI'!P68</f>
        <v>1775.85</v>
      </c>
      <c r="Q68" s="35">
        <f t="shared" si="8"/>
        <v>1775.85</v>
      </c>
      <c r="R68" s="35">
        <f t="shared" si="33"/>
        <v>1775.85</v>
      </c>
      <c r="S68" s="35">
        <f>Q68</f>
        <v>1775.85</v>
      </c>
      <c r="T68" s="35">
        <f>R68</f>
        <v>1775.85</v>
      </c>
      <c r="U68" s="35">
        <v>2000</v>
      </c>
      <c r="V68" s="35">
        <f t="shared" si="9"/>
        <v>1775.85</v>
      </c>
    </row>
    <row r="69" spans="1:22" s="32" customFormat="1" ht="23.25" customHeight="1" x14ac:dyDescent="0.25">
      <c r="A69" s="33">
        <v>51</v>
      </c>
      <c r="B69" s="34" t="s">
        <v>124</v>
      </c>
      <c r="C69" s="33">
        <v>35</v>
      </c>
      <c r="D69" s="33">
        <v>2</v>
      </c>
      <c r="E69" s="33">
        <v>280</v>
      </c>
      <c r="F69" s="33">
        <v>85</v>
      </c>
      <c r="G69" s="33">
        <f t="shared" si="25"/>
        <v>195</v>
      </c>
      <c r="H69" s="35">
        <f t="shared" si="26"/>
        <v>3850</v>
      </c>
      <c r="I69" s="35">
        <f t="shared" si="27"/>
        <v>7000</v>
      </c>
      <c r="J69" s="35">
        <f t="shared" si="28"/>
        <v>35840</v>
      </c>
      <c r="K69" s="35">
        <f t="shared" si="34"/>
        <v>23400</v>
      </c>
      <c r="L69" s="35">
        <f t="shared" si="29"/>
        <v>10000</v>
      </c>
      <c r="M69" s="35">
        <f t="shared" si="30"/>
        <v>8000</v>
      </c>
      <c r="N69" s="35">
        <f t="shared" si="31"/>
        <v>4404.5</v>
      </c>
      <c r="O69" s="36">
        <f t="shared" si="32"/>
        <v>92494.5</v>
      </c>
      <c r="P69" s="36">
        <f>'PL2 MUC CHI PHI'!P69</f>
        <v>2321.25</v>
      </c>
      <c r="Q69" s="35">
        <f t="shared" si="8"/>
        <v>2321.25</v>
      </c>
      <c r="R69" s="35">
        <f t="shared" si="33"/>
        <v>2321.25</v>
      </c>
      <c r="S69" s="35">
        <f>Q69</f>
        <v>2321.25</v>
      </c>
      <c r="T69" s="35">
        <f>P69</f>
        <v>2321.25</v>
      </c>
      <c r="U69" s="35">
        <v>2000</v>
      </c>
      <c r="V69" s="35">
        <f t="shared" si="9"/>
        <v>2321.25</v>
      </c>
    </row>
    <row r="70" spans="1:22" s="32" customFormat="1" ht="23.25" customHeight="1" x14ac:dyDescent="0.25">
      <c r="A70" s="33">
        <v>52</v>
      </c>
      <c r="B70" s="34" t="s">
        <v>125</v>
      </c>
      <c r="C70" s="33">
        <v>35</v>
      </c>
      <c r="D70" s="33">
        <v>3</v>
      </c>
      <c r="E70" s="33">
        <v>420</v>
      </c>
      <c r="F70" s="33">
        <v>125</v>
      </c>
      <c r="G70" s="33">
        <f t="shared" si="25"/>
        <v>295</v>
      </c>
      <c r="H70" s="35">
        <f t="shared" si="26"/>
        <v>3850</v>
      </c>
      <c r="I70" s="35">
        <f t="shared" si="27"/>
        <v>10500</v>
      </c>
      <c r="J70" s="35">
        <f t="shared" si="28"/>
        <v>53760</v>
      </c>
      <c r="K70" s="35">
        <f t="shared" si="34"/>
        <v>35400</v>
      </c>
      <c r="L70" s="35">
        <f t="shared" si="29"/>
        <v>15000</v>
      </c>
      <c r="M70" s="35">
        <f t="shared" si="30"/>
        <v>12000</v>
      </c>
      <c r="N70" s="35">
        <f t="shared" si="31"/>
        <v>6525.5</v>
      </c>
      <c r="O70" s="36">
        <f t="shared" si="32"/>
        <v>137035.5</v>
      </c>
      <c r="P70" s="36">
        <f>'PL2 MUC CHI PHI'!P70</f>
        <v>3264.45</v>
      </c>
      <c r="Q70" s="35">
        <f t="shared" si="8"/>
        <v>3264.45</v>
      </c>
      <c r="R70" s="35">
        <f t="shared" si="33"/>
        <v>3264.45</v>
      </c>
      <c r="S70" s="35">
        <v>3000</v>
      </c>
      <c r="T70" s="35">
        <v>2500</v>
      </c>
      <c r="U70" s="35">
        <v>2000</v>
      </c>
      <c r="V70" s="35">
        <f t="shared" si="9"/>
        <v>3264.45</v>
      </c>
    </row>
    <row r="71" spans="1:22" s="32" customFormat="1" ht="32.25" customHeight="1" x14ac:dyDescent="0.25">
      <c r="A71" s="33">
        <v>53</v>
      </c>
      <c r="B71" s="34" t="s">
        <v>126</v>
      </c>
      <c r="C71" s="33">
        <v>35</v>
      </c>
      <c r="D71" s="33">
        <v>3</v>
      </c>
      <c r="E71" s="33">
        <v>420</v>
      </c>
      <c r="F71" s="33">
        <v>125</v>
      </c>
      <c r="G71" s="33">
        <f t="shared" si="25"/>
        <v>295</v>
      </c>
      <c r="H71" s="35">
        <f t="shared" si="26"/>
        <v>3850</v>
      </c>
      <c r="I71" s="35">
        <f t="shared" si="27"/>
        <v>10500</v>
      </c>
      <c r="J71" s="35">
        <f t="shared" si="28"/>
        <v>53760</v>
      </c>
      <c r="K71" s="35">
        <f>G71*120</f>
        <v>35400</v>
      </c>
      <c r="L71" s="35">
        <f t="shared" si="29"/>
        <v>15000</v>
      </c>
      <c r="M71" s="35">
        <f t="shared" si="30"/>
        <v>12000</v>
      </c>
      <c r="N71" s="35">
        <f t="shared" si="31"/>
        <v>6525.5</v>
      </c>
      <c r="O71" s="36">
        <f t="shared" si="32"/>
        <v>137035.5</v>
      </c>
      <c r="P71" s="36">
        <f>'PL2 MUC CHI PHI'!P71</f>
        <v>3354.45</v>
      </c>
      <c r="Q71" s="35">
        <f t="shared" si="8"/>
        <v>3354.45</v>
      </c>
      <c r="R71" s="35">
        <f t="shared" si="33"/>
        <v>3354.45</v>
      </c>
      <c r="S71" s="35">
        <v>3000</v>
      </c>
      <c r="T71" s="35">
        <v>2500</v>
      </c>
      <c r="U71" s="35">
        <v>2000</v>
      </c>
      <c r="V71" s="35">
        <f t="shared" si="9"/>
        <v>3354.45</v>
      </c>
    </row>
    <row r="72" spans="1:22" s="32" customFormat="1" ht="32.25" customHeight="1" x14ac:dyDescent="0.25">
      <c r="A72" s="33">
        <v>54</v>
      </c>
      <c r="B72" s="34" t="s">
        <v>127</v>
      </c>
      <c r="C72" s="33">
        <v>35</v>
      </c>
      <c r="D72" s="33">
        <v>2</v>
      </c>
      <c r="E72" s="33">
        <v>280</v>
      </c>
      <c r="F72" s="33">
        <v>85</v>
      </c>
      <c r="G72" s="33">
        <f t="shared" si="25"/>
        <v>195</v>
      </c>
      <c r="H72" s="35">
        <f t="shared" si="26"/>
        <v>3850</v>
      </c>
      <c r="I72" s="35">
        <f t="shared" si="27"/>
        <v>7000</v>
      </c>
      <c r="J72" s="35">
        <f t="shared" si="28"/>
        <v>35840</v>
      </c>
      <c r="K72" s="35">
        <f t="shared" si="34"/>
        <v>23400</v>
      </c>
      <c r="L72" s="35">
        <f t="shared" si="29"/>
        <v>10000</v>
      </c>
      <c r="M72" s="35">
        <f t="shared" si="30"/>
        <v>8000</v>
      </c>
      <c r="N72" s="35">
        <f t="shared" si="31"/>
        <v>4404.5</v>
      </c>
      <c r="O72" s="36">
        <f t="shared" si="32"/>
        <v>92494.5</v>
      </c>
      <c r="P72" s="36">
        <f>'PL2 MUC CHI PHI'!P72</f>
        <v>2321.25</v>
      </c>
      <c r="Q72" s="35">
        <f t="shared" si="8"/>
        <v>2321.25</v>
      </c>
      <c r="R72" s="35">
        <f t="shared" si="33"/>
        <v>2321.25</v>
      </c>
      <c r="S72" s="35">
        <f>Q72</f>
        <v>2321.25</v>
      </c>
      <c r="T72" s="35">
        <f>P72</f>
        <v>2321.25</v>
      </c>
      <c r="U72" s="35">
        <v>2000</v>
      </c>
      <c r="V72" s="35">
        <f t="shared" si="9"/>
        <v>2321.25</v>
      </c>
    </row>
    <row r="73" spans="1:22" s="32" customFormat="1" ht="32.25" customHeight="1" x14ac:dyDescent="0.25">
      <c r="A73" s="33">
        <v>55</v>
      </c>
      <c r="B73" s="34" t="s">
        <v>128</v>
      </c>
      <c r="C73" s="33">
        <v>35</v>
      </c>
      <c r="D73" s="33">
        <v>3</v>
      </c>
      <c r="E73" s="33">
        <v>420</v>
      </c>
      <c r="F73" s="33">
        <v>125</v>
      </c>
      <c r="G73" s="33">
        <f t="shared" si="25"/>
        <v>295</v>
      </c>
      <c r="H73" s="35">
        <f t="shared" si="26"/>
        <v>3850</v>
      </c>
      <c r="I73" s="35">
        <f t="shared" si="27"/>
        <v>10500</v>
      </c>
      <c r="J73" s="35">
        <f t="shared" si="28"/>
        <v>53760</v>
      </c>
      <c r="K73" s="35">
        <f t="shared" si="34"/>
        <v>35400</v>
      </c>
      <c r="L73" s="35">
        <f t="shared" si="29"/>
        <v>15000</v>
      </c>
      <c r="M73" s="35">
        <f t="shared" si="30"/>
        <v>12000</v>
      </c>
      <c r="N73" s="35">
        <f t="shared" si="31"/>
        <v>6525.5</v>
      </c>
      <c r="O73" s="36">
        <f t="shared" si="32"/>
        <v>137035.5</v>
      </c>
      <c r="P73" s="36">
        <f>'PL2 MUC CHI PHI'!P73</f>
        <v>3264.45</v>
      </c>
      <c r="Q73" s="35">
        <f t="shared" si="8"/>
        <v>3264.45</v>
      </c>
      <c r="R73" s="35">
        <f t="shared" si="33"/>
        <v>3264.45</v>
      </c>
      <c r="S73" s="35">
        <v>3000</v>
      </c>
      <c r="T73" s="35">
        <v>2500</v>
      </c>
      <c r="U73" s="35">
        <v>2000</v>
      </c>
      <c r="V73" s="35">
        <f t="shared" si="9"/>
        <v>3264.45</v>
      </c>
    </row>
    <row r="74" spans="1:22" s="32" customFormat="1" ht="20.25" customHeight="1" x14ac:dyDescent="0.25">
      <c r="A74" s="33">
        <v>56</v>
      </c>
      <c r="B74" s="34" t="s">
        <v>129</v>
      </c>
      <c r="C74" s="33">
        <v>35</v>
      </c>
      <c r="D74" s="33">
        <v>1</v>
      </c>
      <c r="E74" s="33">
        <v>140</v>
      </c>
      <c r="F74" s="33">
        <v>42</v>
      </c>
      <c r="G74" s="33">
        <f t="shared" si="25"/>
        <v>98</v>
      </c>
      <c r="H74" s="35">
        <f t="shared" si="26"/>
        <v>3850</v>
      </c>
      <c r="I74" s="35">
        <f t="shared" si="27"/>
        <v>3500</v>
      </c>
      <c r="J74" s="35">
        <f t="shared" si="28"/>
        <v>17920</v>
      </c>
      <c r="K74" s="35">
        <f t="shared" si="34"/>
        <v>11760</v>
      </c>
      <c r="L74" s="35">
        <f t="shared" si="29"/>
        <v>5000</v>
      </c>
      <c r="M74" s="35">
        <f t="shared" si="30"/>
        <v>4000</v>
      </c>
      <c r="N74" s="35">
        <f t="shared" si="31"/>
        <v>2301.5</v>
      </c>
      <c r="O74" s="36">
        <f t="shared" si="32"/>
        <v>48331.5</v>
      </c>
      <c r="P74" s="36">
        <f>'PL2 MUC CHI PHI'!P74</f>
        <v>1230.45</v>
      </c>
      <c r="Q74" s="35">
        <f t="shared" si="8"/>
        <v>1230.45</v>
      </c>
      <c r="R74" s="35">
        <f t="shared" si="33"/>
        <v>1230.45</v>
      </c>
      <c r="S74" s="35">
        <f>Q74</f>
        <v>1230.45</v>
      </c>
      <c r="T74" s="35">
        <f>R74</f>
        <v>1230.45</v>
      </c>
      <c r="U74" s="35">
        <f>S74</f>
        <v>1230.45</v>
      </c>
      <c r="V74" s="35">
        <f t="shared" si="9"/>
        <v>1230.45</v>
      </c>
    </row>
    <row r="75" spans="1:22" s="32" customFormat="1" ht="20.25" customHeight="1" x14ac:dyDescent="0.25">
      <c r="A75" s="33">
        <v>57</v>
      </c>
      <c r="B75" s="34" t="s">
        <v>130</v>
      </c>
      <c r="C75" s="33">
        <v>35</v>
      </c>
      <c r="D75" s="33">
        <v>3</v>
      </c>
      <c r="E75" s="33">
        <v>420</v>
      </c>
      <c r="F75" s="33">
        <v>125</v>
      </c>
      <c r="G75" s="33">
        <f t="shared" si="25"/>
        <v>295</v>
      </c>
      <c r="H75" s="35">
        <f t="shared" si="26"/>
        <v>3850</v>
      </c>
      <c r="I75" s="35">
        <f t="shared" si="27"/>
        <v>10500</v>
      </c>
      <c r="J75" s="35">
        <f t="shared" si="28"/>
        <v>53760</v>
      </c>
      <c r="K75" s="35">
        <f t="shared" si="34"/>
        <v>35400</v>
      </c>
      <c r="L75" s="35">
        <f t="shared" si="29"/>
        <v>15000</v>
      </c>
      <c r="M75" s="35">
        <f t="shared" si="30"/>
        <v>12000</v>
      </c>
      <c r="N75" s="35">
        <f t="shared" si="31"/>
        <v>6525.5</v>
      </c>
      <c r="O75" s="36">
        <f t="shared" si="32"/>
        <v>137035.5</v>
      </c>
      <c r="P75" s="36">
        <f>'PL2 MUC CHI PHI'!P75</f>
        <v>3264.45</v>
      </c>
      <c r="Q75" s="35">
        <f t="shared" si="8"/>
        <v>3264.45</v>
      </c>
      <c r="R75" s="35">
        <f t="shared" si="33"/>
        <v>3264.45</v>
      </c>
      <c r="S75" s="35">
        <v>3000</v>
      </c>
      <c r="T75" s="35">
        <v>2500</v>
      </c>
      <c r="U75" s="35">
        <v>2000</v>
      </c>
      <c r="V75" s="35">
        <f t="shared" si="9"/>
        <v>3264.45</v>
      </c>
    </row>
    <row r="76" spans="1:22" s="32" customFormat="1" ht="20.25" customHeight="1" x14ac:dyDescent="0.25">
      <c r="A76" s="33">
        <v>58</v>
      </c>
      <c r="B76" s="34" t="s">
        <v>131</v>
      </c>
      <c r="C76" s="33">
        <v>35</v>
      </c>
      <c r="D76" s="33">
        <v>3</v>
      </c>
      <c r="E76" s="33">
        <v>420</v>
      </c>
      <c r="F76" s="33">
        <v>125</v>
      </c>
      <c r="G76" s="33">
        <f t="shared" si="25"/>
        <v>295</v>
      </c>
      <c r="H76" s="35">
        <f t="shared" si="26"/>
        <v>3850</v>
      </c>
      <c r="I76" s="35">
        <f t="shared" si="27"/>
        <v>10500</v>
      </c>
      <c r="J76" s="35">
        <f t="shared" si="28"/>
        <v>53760</v>
      </c>
      <c r="K76" s="35">
        <f>G76*120</f>
        <v>35400</v>
      </c>
      <c r="L76" s="35">
        <f t="shared" si="29"/>
        <v>15000</v>
      </c>
      <c r="M76" s="35">
        <f t="shared" si="30"/>
        <v>12000</v>
      </c>
      <c r="N76" s="35">
        <f t="shared" si="31"/>
        <v>6525.5</v>
      </c>
      <c r="O76" s="36">
        <f t="shared" si="32"/>
        <v>137035.5</v>
      </c>
      <c r="P76" s="36">
        <f>'PL2 MUC CHI PHI'!P76</f>
        <v>3264.45</v>
      </c>
      <c r="Q76" s="35">
        <f t="shared" si="8"/>
        <v>3264.45</v>
      </c>
      <c r="R76" s="35">
        <f t="shared" si="33"/>
        <v>3264.45</v>
      </c>
      <c r="S76" s="35">
        <v>3000</v>
      </c>
      <c r="T76" s="35">
        <v>2500</v>
      </c>
      <c r="U76" s="35">
        <v>2000</v>
      </c>
      <c r="V76" s="35">
        <f t="shared" si="9"/>
        <v>3264.45</v>
      </c>
    </row>
    <row r="77" spans="1:22" s="32" customFormat="1" ht="32.25" customHeight="1" x14ac:dyDescent="0.25">
      <c r="A77" s="33">
        <v>59</v>
      </c>
      <c r="B77" s="34" t="s">
        <v>132</v>
      </c>
      <c r="C77" s="33">
        <v>35</v>
      </c>
      <c r="D77" s="33">
        <v>2</v>
      </c>
      <c r="E77" s="33">
        <v>280</v>
      </c>
      <c r="F77" s="33">
        <v>85</v>
      </c>
      <c r="G77" s="33">
        <f t="shared" si="25"/>
        <v>195</v>
      </c>
      <c r="H77" s="35">
        <f t="shared" si="26"/>
        <v>3850</v>
      </c>
      <c r="I77" s="35">
        <f t="shared" si="27"/>
        <v>7000</v>
      </c>
      <c r="J77" s="35">
        <f t="shared" si="28"/>
        <v>35840</v>
      </c>
      <c r="K77" s="35">
        <f t="shared" si="34"/>
        <v>23400</v>
      </c>
      <c r="L77" s="35">
        <f t="shared" si="29"/>
        <v>10000</v>
      </c>
      <c r="M77" s="35">
        <f t="shared" si="30"/>
        <v>8000</v>
      </c>
      <c r="N77" s="35">
        <f t="shared" si="31"/>
        <v>4404.5</v>
      </c>
      <c r="O77" s="36">
        <f t="shared" si="32"/>
        <v>92494.5</v>
      </c>
      <c r="P77" s="36">
        <f>'PL2 MUC CHI PHI'!P77</f>
        <v>2321.25</v>
      </c>
      <c r="Q77" s="35">
        <f t="shared" si="8"/>
        <v>2321.25</v>
      </c>
      <c r="R77" s="35">
        <f t="shared" si="33"/>
        <v>2321.25</v>
      </c>
      <c r="S77" s="35">
        <f>Q77</f>
        <v>2321.25</v>
      </c>
      <c r="T77" s="35">
        <f>P77</f>
        <v>2321.25</v>
      </c>
      <c r="U77" s="35">
        <v>2000</v>
      </c>
      <c r="V77" s="35">
        <f t="shared" si="9"/>
        <v>2321.25</v>
      </c>
    </row>
    <row r="78" spans="1:22" s="32" customFormat="1" ht="32.25" customHeight="1" x14ac:dyDescent="0.25">
      <c r="A78" s="33">
        <v>60</v>
      </c>
      <c r="B78" s="34" t="s">
        <v>133</v>
      </c>
      <c r="C78" s="33">
        <v>35</v>
      </c>
      <c r="D78" s="33">
        <v>3</v>
      </c>
      <c r="E78" s="33">
        <v>420</v>
      </c>
      <c r="F78" s="33">
        <v>125</v>
      </c>
      <c r="G78" s="33">
        <f t="shared" si="25"/>
        <v>295</v>
      </c>
      <c r="H78" s="35">
        <f t="shared" si="26"/>
        <v>3850</v>
      </c>
      <c r="I78" s="35">
        <f t="shared" si="27"/>
        <v>10500</v>
      </c>
      <c r="J78" s="35">
        <f t="shared" si="28"/>
        <v>53760</v>
      </c>
      <c r="K78" s="35">
        <f t="shared" si="34"/>
        <v>35400</v>
      </c>
      <c r="L78" s="35">
        <f t="shared" si="29"/>
        <v>15000</v>
      </c>
      <c r="M78" s="35">
        <f t="shared" si="30"/>
        <v>12000</v>
      </c>
      <c r="N78" s="35">
        <f t="shared" si="31"/>
        <v>6525.5</v>
      </c>
      <c r="O78" s="36">
        <f t="shared" si="32"/>
        <v>137035.5</v>
      </c>
      <c r="P78" s="36">
        <f>'PL2 MUC CHI PHI'!P78</f>
        <v>3264.45</v>
      </c>
      <c r="Q78" s="35">
        <f t="shared" ref="Q78:Q98" si="35">P78</f>
        <v>3264.45</v>
      </c>
      <c r="R78" s="35">
        <f t="shared" si="33"/>
        <v>3264.45</v>
      </c>
      <c r="S78" s="35">
        <v>3000</v>
      </c>
      <c r="T78" s="35">
        <v>2500</v>
      </c>
      <c r="U78" s="35">
        <v>2000</v>
      </c>
      <c r="V78" s="35">
        <f t="shared" ref="V78:V98" si="36">P78</f>
        <v>3264.45</v>
      </c>
    </row>
    <row r="79" spans="1:22" s="32" customFormat="1" ht="32.25" customHeight="1" x14ac:dyDescent="0.25">
      <c r="A79" s="33">
        <v>61</v>
      </c>
      <c r="B79" s="34" t="s">
        <v>134</v>
      </c>
      <c r="C79" s="33">
        <v>35</v>
      </c>
      <c r="D79" s="33">
        <v>1</v>
      </c>
      <c r="E79" s="33">
        <v>140</v>
      </c>
      <c r="F79" s="33">
        <f>E79*0.3</f>
        <v>42</v>
      </c>
      <c r="G79" s="33">
        <f t="shared" si="25"/>
        <v>98</v>
      </c>
      <c r="H79" s="35">
        <f t="shared" si="26"/>
        <v>3850</v>
      </c>
      <c r="I79" s="35">
        <f t="shared" si="27"/>
        <v>3500</v>
      </c>
      <c r="J79" s="35">
        <f t="shared" si="28"/>
        <v>17920</v>
      </c>
      <c r="K79" s="35">
        <f t="shared" si="34"/>
        <v>11760</v>
      </c>
      <c r="L79" s="35">
        <f t="shared" si="29"/>
        <v>5000</v>
      </c>
      <c r="M79" s="35">
        <f t="shared" si="30"/>
        <v>4000</v>
      </c>
      <c r="N79" s="35">
        <f t="shared" si="31"/>
        <v>2301.5</v>
      </c>
      <c r="O79" s="36">
        <f t="shared" si="32"/>
        <v>48331.5</v>
      </c>
      <c r="P79" s="36">
        <f>'PL2 MUC CHI PHI'!P79</f>
        <v>1230.45</v>
      </c>
      <c r="Q79" s="35">
        <f t="shared" si="35"/>
        <v>1230.45</v>
      </c>
      <c r="R79" s="35">
        <f t="shared" si="33"/>
        <v>1230.45</v>
      </c>
      <c r="S79" s="35">
        <f>Q79</f>
        <v>1230.45</v>
      </c>
      <c r="T79" s="35">
        <f>R79</f>
        <v>1230.45</v>
      </c>
      <c r="U79" s="35">
        <f>S79</f>
        <v>1230.45</v>
      </c>
      <c r="V79" s="35">
        <f t="shared" si="36"/>
        <v>1230.45</v>
      </c>
    </row>
    <row r="80" spans="1:22" s="32" customFormat="1" ht="32.25" customHeight="1" x14ac:dyDescent="0.25">
      <c r="A80" s="33">
        <v>62</v>
      </c>
      <c r="B80" s="34" t="s">
        <v>135</v>
      </c>
      <c r="C80" s="33">
        <v>35</v>
      </c>
      <c r="D80" s="33">
        <v>2</v>
      </c>
      <c r="E80" s="33">
        <v>280</v>
      </c>
      <c r="F80" s="33">
        <v>85</v>
      </c>
      <c r="G80" s="33">
        <f t="shared" si="25"/>
        <v>195</v>
      </c>
      <c r="H80" s="35">
        <f t="shared" si="26"/>
        <v>3850</v>
      </c>
      <c r="I80" s="35">
        <f t="shared" si="27"/>
        <v>7000</v>
      </c>
      <c r="J80" s="35">
        <f t="shared" si="28"/>
        <v>35840</v>
      </c>
      <c r="K80" s="35">
        <f t="shared" si="34"/>
        <v>23400</v>
      </c>
      <c r="L80" s="35">
        <f t="shared" si="29"/>
        <v>10000</v>
      </c>
      <c r="M80" s="35">
        <f t="shared" si="30"/>
        <v>8000</v>
      </c>
      <c r="N80" s="35">
        <f t="shared" si="31"/>
        <v>4404.5</v>
      </c>
      <c r="O80" s="36">
        <f t="shared" si="32"/>
        <v>92494.5</v>
      </c>
      <c r="P80" s="36">
        <f>'PL2 MUC CHI PHI'!P80</f>
        <v>2321.25</v>
      </c>
      <c r="Q80" s="35">
        <f t="shared" si="35"/>
        <v>2321.25</v>
      </c>
      <c r="R80" s="35">
        <f t="shared" si="33"/>
        <v>2321.25</v>
      </c>
      <c r="S80" s="35">
        <f>Q80</f>
        <v>2321.25</v>
      </c>
      <c r="T80" s="35">
        <f>P80</f>
        <v>2321.25</v>
      </c>
      <c r="U80" s="35">
        <v>2000</v>
      </c>
      <c r="V80" s="35">
        <f t="shared" si="36"/>
        <v>2321.25</v>
      </c>
    </row>
    <row r="81" spans="1:22" s="32" customFormat="1" ht="24.75" customHeight="1" x14ac:dyDescent="0.25">
      <c r="A81" s="33">
        <v>63</v>
      </c>
      <c r="B81" s="34" t="s">
        <v>207</v>
      </c>
      <c r="C81" s="33">
        <v>35</v>
      </c>
      <c r="D81" s="33">
        <v>3</v>
      </c>
      <c r="E81" s="33">
        <v>420</v>
      </c>
      <c r="F81" s="33">
        <v>125</v>
      </c>
      <c r="G81" s="33">
        <f t="shared" si="25"/>
        <v>295</v>
      </c>
      <c r="H81" s="35">
        <f t="shared" si="26"/>
        <v>3850</v>
      </c>
      <c r="I81" s="35">
        <f t="shared" si="27"/>
        <v>10500</v>
      </c>
      <c r="J81" s="35">
        <f t="shared" si="28"/>
        <v>53760</v>
      </c>
      <c r="K81" s="35">
        <f t="shared" si="34"/>
        <v>35400</v>
      </c>
      <c r="L81" s="35">
        <f t="shared" si="29"/>
        <v>15000</v>
      </c>
      <c r="M81" s="35">
        <f t="shared" si="30"/>
        <v>12000</v>
      </c>
      <c r="N81" s="35">
        <f t="shared" si="31"/>
        <v>6525.5</v>
      </c>
      <c r="O81" s="36">
        <f t="shared" si="32"/>
        <v>137035.5</v>
      </c>
      <c r="P81" s="36">
        <f>'PL2 MUC CHI PHI'!P81</f>
        <v>3264.45</v>
      </c>
      <c r="Q81" s="35">
        <f t="shared" si="35"/>
        <v>3264.45</v>
      </c>
      <c r="R81" s="35">
        <f t="shared" si="33"/>
        <v>3264.45</v>
      </c>
      <c r="S81" s="35">
        <v>3000</v>
      </c>
      <c r="T81" s="35">
        <v>2500</v>
      </c>
      <c r="U81" s="35">
        <v>2000</v>
      </c>
      <c r="V81" s="35">
        <f t="shared" si="36"/>
        <v>3264.45</v>
      </c>
    </row>
    <row r="82" spans="1:22" s="32" customFormat="1" ht="21.75" customHeight="1" x14ac:dyDescent="0.25">
      <c r="A82" s="33">
        <v>64</v>
      </c>
      <c r="B82" s="34" t="s">
        <v>136</v>
      </c>
      <c r="C82" s="33">
        <v>35</v>
      </c>
      <c r="D82" s="33">
        <v>3</v>
      </c>
      <c r="E82" s="33">
        <v>420</v>
      </c>
      <c r="F82" s="33">
        <v>125</v>
      </c>
      <c r="G82" s="33">
        <f t="shared" si="25"/>
        <v>295</v>
      </c>
      <c r="H82" s="35">
        <f t="shared" si="26"/>
        <v>3850</v>
      </c>
      <c r="I82" s="35">
        <f t="shared" si="27"/>
        <v>10500</v>
      </c>
      <c r="J82" s="35">
        <f t="shared" si="28"/>
        <v>53760</v>
      </c>
      <c r="K82" s="35">
        <f>G82*120</f>
        <v>35400</v>
      </c>
      <c r="L82" s="35">
        <f t="shared" si="29"/>
        <v>15000</v>
      </c>
      <c r="M82" s="35">
        <f t="shared" si="30"/>
        <v>12000</v>
      </c>
      <c r="N82" s="35">
        <f>(H82+I82+J82+K82+L82+M82)*5%</f>
        <v>6525.5</v>
      </c>
      <c r="O82" s="36">
        <f>SUM(H82:N82)</f>
        <v>137035.5</v>
      </c>
      <c r="P82" s="36">
        <f>'PL2 MUC CHI PHI'!P82</f>
        <v>3264.45</v>
      </c>
      <c r="Q82" s="35">
        <f t="shared" si="35"/>
        <v>3264.45</v>
      </c>
      <c r="R82" s="35">
        <f t="shared" si="33"/>
        <v>3264.45</v>
      </c>
      <c r="S82" s="35">
        <v>3000</v>
      </c>
      <c r="T82" s="35">
        <v>2500</v>
      </c>
      <c r="U82" s="35">
        <v>2000</v>
      </c>
      <c r="V82" s="35">
        <f t="shared" si="36"/>
        <v>3264.45</v>
      </c>
    </row>
    <row r="83" spans="1:22" s="32" customFormat="1" ht="21.75" customHeight="1" x14ac:dyDescent="0.25">
      <c r="A83" s="33">
        <v>65</v>
      </c>
      <c r="B83" s="34" t="s">
        <v>137</v>
      </c>
      <c r="C83" s="33">
        <v>35</v>
      </c>
      <c r="D83" s="33">
        <v>1</v>
      </c>
      <c r="E83" s="33">
        <v>140</v>
      </c>
      <c r="F83" s="33">
        <v>42</v>
      </c>
      <c r="G83" s="33">
        <f t="shared" si="25"/>
        <v>98</v>
      </c>
      <c r="H83" s="35">
        <f t="shared" si="26"/>
        <v>3850</v>
      </c>
      <c r="I83" s="35">
        <f t="shared" si="27"/>
        <v>3500</v>
      </c>
      <c r="J83" s="35">
        <f t="shared" si="28"/>
        <v>17920</v>
      </c>
      <c r="K83" s="35">
        <f t="shared" si="34"/>
        <v>11760</v>
      </c>
      <c r="L83" s="35">
        <f t="shared" si="29"/>
        <v>5000</v>
      </c>
      <c r="M83" s="35">
        <f t="shared" si="30"/>
        <v>4000</v>
      </c>
      <c r="N83" s="35">
        <f t="shared" ref="N83:N97" si="37">(H83+I83+J83+K83+L83+M83)*5%</f>
        <v>2301.5</v>
      </c>
      <c r="O83" s="36">
        <f t="shared" ref="O83:O97" si="38">SUM(H83:N83)</f>
        <v>48331.5</v>
      </c>
      <c r="P83" s="36">
        <f>'PL2 MUC CHI PHI'!P83</f>
        <v>1230.45</v>
      </c>
      <c r="Q83" s="35">
        <f t="shared" si="35"/>
        <v>1230.45</v>
      </c>
      <c r="R83" s="35">
        <f t="shared" si="33"/>
        <v>1230.45</v>
      </c>
      <c r="S83" s="35">
        <f>Q83</f>
        <v>1230.45</v>
      </c>
      <c r="T83" s="35">
        <f>R83</f>
        <v>1230.45</v>
      </c>
      <c r="U83" s="35">
        <f>S83</f>
        <v>1230.45</v>
      </c>
      <c r="V83" s="35">
        <f t="shared" si="36"/>
        <v>1230.45</v>
      </c>
    </row>
    <row r="84" spans="1:22" s="32" customFormat="1" ht="21.75" customHeight="1" x14ac:dyDescent="0.25">
      <c r="A84" s="33">
        <v>66</v>
      </c>
      <c r="B84" s="34" t="s">
        <v>138</v>
      </c>
      <c r="C84" s="33">
        <v>35</v>
      </c>
      <c r="D84" s="33">
        <v>3</v>
      </c>
      <c r="E84" s="33">
        <v>420</v>
      </c>
      <c r="F84" s="33">
        <v>125</v>
      </c>
      <c r="G84" s="33">
        <f t="shared" si="25"/>
        <v>295</v>
      </c>
      <c r="H84" s="35">
        <f t="shared" si="26"/>
        <v>3850</v>
      </c>
      <c r="I84" s="35">
        <f t="shared" si="27"/>
        <v>10500</v>
      </c>
      <c r="J84" s="35">
        <f t="shared" si="28"/>
        <v>53760</v>
      </c>
      <c r="K84" s="35">
        <f t="shared" si="34"/>
        <v>35400</v>
      </c>
      <c r="L84" s="35">
        <f t="shared" si="29"/>
        <v>15000</v>
      </c>
      <c r="M84" s="35">
        <f t="shared" si="30"/>
        <v>12000</v>
      </c>
      <c r="N84" s="35">
        <f t="shared" si="37"/>
        <v>6525.5</v>
      </c>
      <c r="O84" s="36">
        <f t="shared" si="38"/>
        <v>137035.5</v>
      </c>
      <c r="P84" s="36">
        <f>'PL2 MUC CHI PHI'!P84</f>
        <v>3354.45</v>
      </c>
      <c r="Q84" s="35">
        <f t="shared" si="35"/>
        <v>3354.45</v>
      </c>
      <c r="R84" s="35">
        <f t="shared" si="33"/>
        <v>3354.45</v>
      </c>
      <c r="S84" s="35">
        <v>3000</v>
      </c>
      <c r="T84" s="35">
        <v>2500</v>
      </c>
      <c r="U84" s="35">
        <v>2000</v>
      </c>
      <c r="V84" s="35">
        <f t="shared" si="36"/>
        <v>3354.45</v>
      </c>
    </row>
    <row r="85" spans="1:22" s="32" customFormat="1" ht="21.75" customHeight="1" x14ac:dyDescent="0.25">
      <c r="A85" s="33">
        <v>67</v>
      </c>
      <c r="B85" s="34" t="s">
        <v>139</v>
      </c>
      <c r="C85" s="33">
        <v>35</v>
      </c>
      <c r="D85" s="33">
        <v>3</v>
      </c>
      <c r="E85" s="33">
        <v>420</v>
      </c>
      <c r="F85" s="33">
        <v>125</v>
      </c>
      <c r="G85" s="33">
        <f t="shared" si="25"/>
        <v>295</v>
      </c>
      <c r="H85" s="35">
        <f t="shared" si="26"/>
        <v>3850</v>
      </c>
      <c r="I85" s="35">
        <f t="shared" si="27"/>
        <v>10500</v>
      </c>
      <c r="J85" s="35">
        <f t="shared" si="28"/>
        <v>53760</v>
      </c>
      <c r="K85" s="35">
        <f t="shared" si="34"/>
        <v>35400</v>
      </c>
      <c r="L85" s="35">
        <f t="shared" si="29"/>
        <v>15000</v>
      </c>
      <c r="M85" s="35">
        <f t="shared" si="30"/>
        <v>12000</v>
      </c>
      <c r="N85" s="35">
        <f t="shared" si="37"/>
        <v>6525.5</v>
      </c>
      <c r="O85" s="36">
        <f t="shared" si="38"/>
        <v>137035.5</v>
      </c>
      <c r="P85" s="36">
        <f>'PL2 MUC CHI PHI'!P85</f>
        <v>3354.45</v>
      </c>
      <c r="Q85" s="35">
        <f t="shared" si="35"/>
        <v>3354.45</v>
      </c>
      <c r="R85" s="35">
        <f t="shared" si="33"/>
        <v>3354.45</v>
      </c>
      <c r="S85" s="35">
        <v>3000</v>
      </c>
      <c r="T85" s="35">
        <v>2500</v>
      </c>
      <c r="U85" s="35">
        <v>2000</v>
      </c>
      <c r="V85" s="35">
        <f t="shared" si="36"/>
        <v>3354.45</v>
      </c>
    </row>
    <row r="86" spans="1:22" s="32" customFormat="1" ht="21.75" customHeight="1" x14ac:dyDescent="0.25">
      <c r="A86" s="33">
        <v>68</v>
      </c>
      <c r="B86" s="34" t="s">
        <v>140</v>
      </c>
      <c r="C86" s="33">
        <v>35</v>
      </c>
      <c r="D86" s="33">
        <v>2</v>
      </c>
      <c r="E86" s="33">
        <v>280</v>
      </c>
      <c r="F86" s="33">
        <v>80</v>
      </c>
      <c r="G86" s="33">
        <f t="shared" si="25"/>
        <v>200</v>
      </c>
      <c r="H86" s="35">
        <f t="shared" si="26"/>
        <v>3850</v>
      </c>
      <c r="I86" s="35">
        <f t="shared" si="27"/>
        <v>7000</v>
      </c>
      <c r="J86" s="35">
        <f t="shared" si="28"/>
        <v>35840</v>
      </c>
      <c r="K86" s="35">
        <f t="shared" si="34"/>
        <v>24000</v>
      </c>
      <c r="L86" s="35">
        <f t="shared" si="29"/>
        <v>10000</v>
      </c>
      <c r="M86" s="35">
        <f t="shared" si="30"/>
        <v>8000</v>
      </c>
      <c r="N86" s="35">
        <f t="shared" si="37"/>
        <v>4434.5</v>
      </c>
      <c r="O86" s="36">
        <f t="shared" si="38"/>
        <v>93124.5</v>
      </c>
      <c r="P86" s="36">
        <f>'PL2 MUC CHI PHI'!P86</f>
        <v>2321.25</v>
      </c>
      <c r="Q86" s="35">
        <f t="shared" si="35"/>
        <v>2321.25</v>
      </c>
      <c r="R86" s="35">
        <f t="shared" si="33"/>
        <v>2321.25</v>
      </c>
      <c r="S86" s="35">
        <f>Q86</f>
        <v>2321.25</v>
      </c>
      <c r="T86" s="35">
        <f>P86</f>
        <v>2321.25</v>
      </c>
      <c r="U86" s="35">
        <v>2000</v>
      </c>
      <c r="V86" s="35">
        <f t="shared" si="36"/>
        <v>2321.25</v>
      </c>
    </row>
    <row r="87" spans="1:22" s="32" customFormat="1" ht="21.75" customHeight="1" x14ac:dyDescent="0.25">
      <c r="A87" s="33">
        <v>69</v>
      </c>
      <c r="B87" s="34" t="s">
        <v>141</v>
      </c>
      <c r="C87" s="33">
        <v>35</v>
      </c>
      <c r="D87" s="33">
        <v>3</v>
      </c>
      <c r="E87" s="33">
        <v>420</v>
      </c>
      <c r="F87" s="33">
        <v>125</v>
      </c>
      <c r="G87" s="33">
        <f t="shared" si="25"/>
        <v>295</v>
      </c>
      <c r="H87" s="35">
        <f t="shared" si="26"/>
        <v>3850</v>
      </c>
      <c r="I87" s="35">
        <f t="shared" si="27"/>
        <v>10500</v>
      </c>
      <c r="J87" s="35">
        <f t="shared" si="28"/>
        <v>53760</v>
      </c>
      <c r="K87" s="35">
        <f t="shared" si="34"/>
        <v>35400</v>
      </c>
      <c r="L87" s="35">
        <f t="shared" si="29"/>
        <v>15000</v>
      </c>
      <c r="M87" s="35">
        <f t="shared" si="30"/>
        <v>12000</v>
      </c>
      <c r="N87" s="35">
        <f t="shared" si="37"/>
        <v>6525.5</v>
      </c>
      <c r="O87" s="36">
        <f t="shared" si="38"/>
        <v>137035.5</v>
      </c>
      <c r="P87" s="36">
        <f>'PL2 MUC CHI PHI'!P87</f>
        <v>3354.45</v>
      </c>
      <c r="Q87" s="35">
        <f t="shared" si="35"/>
        <v>3354.45</v>
      </c>
      <c r="R87" s="35">
        <f t="shared" si="33"/>
        <v>3354.45</v>
      </c>
      <c r="S87" s="35">
        <v>3000</v>
      </c>
      <c r="T87" s="35">
        <v>2500</v>
      </c>
      <c r="U87" s="35">
        <v>2000</v>
      </c>
      <c r="V87" s="35">
        <f t="shared" si="36"/>
        <v>3354.45</v>
      </c>
    </row>
    <row r="88" spans="1:22" s="48" customFormat="1" ht="32.25" hidden="1" customHeight="1" x14ac:dyDescent="0.25">
      <c r="A88" s="33">
        <v>68</v>
      </c>
      <c r="B88" s="44" t="s">
        <v>142</v>
      </c>
      <c r="C88" s="43">
        <v>35</v>
      </c>
      <c r="D88" s="43">
        <v>3</v>
      </c>
      <c r="E88" s="43">
        <v>420</v>
      </c>
      <c r="F88" s="43">
        <v>125</v>
      </c>
      <c r="G88" s="43">
        <f t="shared" si="25"/>
        <v>295</v>
      </c>
      <c r="H88" s="45">
        <f t="shared" si="26"/>
        <v>3850</v>
      </c>
      <c r="I88" s="45">
        <f t="shared" si="27"/>
        <v>10500</v>
      </c>
      <c r="J88" s="45">
        <f t="shared" si="28"/>
        <v>53760</v>
      </c>
      <c r="K88" s="45">
        <f t="shared" si="34"/>
        <v>35400</v>
      </c>
      <c r="L88" s="45">
        <f t="shared" si="29"/>
        <v>15000</v>
      </c>
      <c r="M88" s="45">
        <f t="shared" si="30"/>
        <v>12000</v>
      </c>
      <c r="N88" s="45">
        <f t="shared" si="37"/>
        <v>6525.5</v>
      </c>
      <c r="O88" s="46">
        <f t="shared" si="38"/>
        <v>137035.5</v>
      </c>
      <c r="P88" s="36">
        <f>'PL2 MUC CHI PHI'!P88</f>
        <v>3354.45</v>
      </c>
      <c r="Q88" s="35">
        <f t="shared" si="35"/>
        <v>3354.45</v>
      </c>
      <c r="R88" s="35">
        <f t="shared" si="33"/>
        <v>3354.45</v>
      </c>
      <c r="S88" s="35">
        <v>3000</v>
      </c>
      <c r="T88" s="47"/>
      <c r="U88" s="30"/>
      <c r="V88" s="35">
        <f t="shared" si="36"/>
        <v>3354.45</v>
      </c>
    </row>
    <row r="89" spans="1:22" s="48" customFormat="1" ht="32.25" hidden="1" customHeight="1" x14ac:dyDescent="0.25">
      <c r="A89" s="33">
        <v>69</v>
      </c>
      <c r="B89" s="44" t="s">
        <v>143</v>
      </c>
      <c r="C89" s="43">
        <v>35</v>
      </c>
      <c r="D89" s="43">
        <v>3</v>
      </c>
      <c r="E89" s="43">
        <v>420</v>
      </c>
      <c r="F89" s="43">
        <v>125</v>
      </c>
      <c r="G89" s="43">
        <f t="shared" si="25"/>
        <v>295</v>
      </c>
      <c r="H89" s="45">
        <f t="shared" si="26"/>
        <v>3850</v>
      </c>
      <c r="I89" s="45">
        <f t="shared" si="27"/>
        <v>10500</v>
      </c>
      <c r="J89" s="45">
        <f t="shared" si="28"/>
        <v>53760</v>
      </c>
      <c r="K89" s="45">
        <f t="shared" si="34"/>
        <v>35400</v>
      </c>
      <c r="L89" s="45">
        <f t="shared" si="29"/>
        <v>15000</v>
      </c>
      <c r="M89" s="45">
        <f t="shared" si="30"/>
        <v>12000</v>
      </c>
      <c r="N89" s="45">
        <f t="shared" si="37"/>
        <v>6525.5</v>
      </c>
      <c r="O89" s="46">
        <f t="shared" si="38"/>
        <v>137035.5</v>
      </c>
      <c r="P89" s="36">
        <f>'PL2 MUC CHI PHI'!P89</f>
        <v>3354.45</v>
      </c>
      <c r="Q89" s="35">
        <f t="shared" si="35"/>
        <v>3354.45</v>
      </c>
      <c r="R89" s="35">
        <f t="shared" si="33"/>
        <v>3354.45</v>
      </c>
      <c r="S89" s="35">
        <v>3000</v>
      </c>
      <c r="T89" s="47"/>
      <c r="U89" s="30"/>
      <c r="V89" s="35">
        <f t="shared" si="36"/>
        <v>3354.45</v>
      </c>
    </row>
    <row r="90" spans="1:22" s="48" customFormat="1" ht="48.75" hidden="1" customHeight="1" x14ac:dyDescent="0.25">
      <c r="A90" s="33">
        <v>70</v>
      </c>
      <c r="B90" s="44" t="s">
        <v>144</v>
      </c>
      <c r="C90" s="43">
        <v>35</v>
      </c>
      <c r="D90" s="43">
        <v>3</v>
      </c>
      <c r="E90" s="43">
        <v>420</v>
      </c>
      <c r="F90" s="43">
        <v>125</v>
      </c>
      <c r="G90" s="43">
        <f t="shared" si="25"/>
        <v>295</v>
      </c>
      <c r="H90" s="45">
        <f t="shared" si="26"/>
        <v>3850</v>
      </c>
      <c r="I90" s="45">
        <f t="shared" si="27"/>
        <v>10500</v>
      </c>
      <c r="J90" s="45">
        <f t="shared" si="28"/>
        <v>53760</v>
      </c>
      <c r="K90" s="45">
        <f t="shared" si="34"/>
        <v>35400</v>
      </c>
      <c r="L90" s="45">
        <f t="shared" si="29"/>
        <v>15000</v>
      </c>
      <c r="M90" s="45">
        <f t="shared" si="30"/>
        <v>12000</v>
      </c>
      <c r="N90" s="45">
        <f t="shared" si="37"/>
        <v>6525.5</v>
      </c>
      <c r="O90" s="46">
        <f t="shared" si="38"/>
        <v>137035.5</v>
      </c>
      <c r="P90" s="36">
        <f>'PL2 MUC CHI PHI'!P90</f>
        <v>3354.45</v>
      </c>
      <c r="Q90" s="35">
        <f t="shared" si="35"/>
        <v>3354.45</v>
      </c>
      <c r="R90" s="35">
        <f t="shared" si="33"/>
        <v>3354.45</v>
      </c>
      <c r="S90" s="35">
        <v>3000</v>
      </c>
      <c r="T90" s="47"/>
      <c r="U90" s="30"/>
      <c r="V90" s="35">
        <f t="shared" si="36"/>
        <v>3354.45</v>
      </c>
    </row>
    <row r="91" spans="1:22" s="48" customFormat="1" ht="32.25" hidden="1" customHeight="1" x14ac:dyDescent="0.25">
      <c r="A91" s="33">
        <v>71</v>
      </c>
      <c r="B91" s="44" t="s">
        <v>145</v>
      </c>
      <c r="C91" s="43">
        <v>35</v>
      </c>
      <c r="D91" s="43">
        <v>2</v>
      </c>
      <c r="E91" s="43">
        <v>280</v>
      </c>
      <c r="F91" s="43">
        <v>85</v>
      </c>
      <c r="G91" s="43">
        <f t="shared" si="25"/>
        <v>195</v>
      </c>
      <c r="H91" s="45">
        <f t="shared" si="26"/>
        <v>3850</v>
      </c>
      <c r="I91" s="45">
        <f t="shared" si="27"/>
        <v>7000</v>
      </c>
      <c r="J91" s="45">
        <f t="shared" si="28"/>
        <v>35840</v>
      </c>
      <c r="K91" s="45">
        <f t="shared" si="34"/>
        <v>23400</v>
      </c>
      <c r="L91" s="45">
        <f t="shared" si="29"/>
        <v>10000</v>
      </c>
      <c r="M91" s="45">
        <f t="shared" si="30"/>
        <v>8000</v>
      </c>
      <c r="N91" s="45">
        <f t="shared" si="37"/>
        <v>4404.5</v>
      </c>
      <c r="O91" s="46">
        <f t="shared" si="38"/>
        <v>92494.5</v>
      </c>
      <c r="P91" s="36">
        <f>'PL2 MUC CHI PHI'!P91</f>
        <v>2276.85</v>
      </c>
      <c r="Q91" s="35">
        <f t="shared" si="35"/>
        <v>2276.85</v>
      </c>
      <c r="R91" s="35">
        <f t="shared" si="33"/>
        <v>2276.85</v>
      </c>
      <c r="S91" s="35">
        <v>3000</v>
      </c>
      <c r="T91" s="47"/>
      <c r="U91" s="30"/>
      <c r="V91" s="35">
        <f t="shared" si="36"/>
        <v>2276.85</v>
      </c>
    </row>
    <row r="92" spans="1:22" s="48" customFormat="1" ht="37.5" hidden="1" customHeight="1" x14ac:dyDescent="0.25">
      <c r="A92" s="33">
        <v>72</v>
      </c>
      <c r="B92" s="44" t="s">
        <v>146</v>
      </c>
      <c r="C92" s="43">
        <v>35</v>
      </c>
      <c r="D92" s="43">
        <v>3</v>
      </c>
      <c r="E92" s="43">
        <v>420</v>
      </c>
      <c r="F92" s="43">
        <v>125</v>
      </c>
      <c r="G92" s="43">
        <f t="shared" si="25"/>
        <v>295</v>
      </c>
      <c r="H92" s="45">
        <f t="shared" si="26"/>
        <v>3850</v>
      </c>
      <c r="I92" s="45">
        <f t="shared" si="27"/>
        <v>10500</v>
      </c>
      <c r="J92" s="45">
        <f t="shared" si="28"/>
        <v>53760</v>
      </c>
      <c r="K92" s="45">
        <f t="shared" si="34"/>
        <v>35400</v>
      </c>
      <c r="L92" s="45">
        <f t="shared" si="29"/>
        <v>15000</v>
      </c>
      <c r="M92" s="45">
        <f t="shared" si="30"/>
        <v>12000</v>
      </c>
      <c r="N92" s="45">
        <f t="shared" si="37"/>
        <v>6525.5</v>
      </c>
      <c r="O92" s="46">
        <f t="shared" si="38"/>
        <v>137035.5</v>
      </c>
      <c r="P92" s="36">
        <f>'PL2 MUC CHI PHI'!P92</f>
        <v>3354.45</v>
      </c>
      <c r="Q92" s="35">
        <f t="shared" si="35"/>
        <v>3354.45</v>
      </c>
      <c r="R92" s="35">
        <f t="shared" si="33"/>
        <v>3354.45</v>
      </c>
      <c r="S92" s="35">
        <v>3000</v>
      </c>
      <c r="T92" s="47"/>
      <c r="U92" s="30"/>
      <c r="V92" s="35">
        <f t="shared" si="36"/>
        <v>3354.45</v>
      </c>
    </row>
    <row r="93" spans="1:22" s="48" customFormat="1" ht="32.25" hidden="1" customHeight="1" x14ac:dyDescent="0.25">
      <c r="A93" s="33">
        <v>73</v>
      </c>
      <c r="B93" s="44" t="s">
        <v>147</v>
      </c>
      <c r="C93" s="43">
        <v>35</v>
      </c>
      <c r="D93" s="43">
        <v>1</v>
      </c>
      <c r="E93" s="43">
        <v>140</v>
      </c>
      <c r="F93" s="43">
        <f>E93*0.3</f>
        <v>42</v>
      </c>
      <c r="G93" s="43">
        <f t="shared" si="25"/>
        <v>98</v>
      </c>
      <c r="H93" s="45">
        <f t="shared" si="26"/>
        <v>3850</v>
      </c>
      <c r="I93" s="45">
        <f t="shared" si="27"/>
        <v>3500</v>
      </c>
      <c r="J93" s="45">
        <f t="shared" si="28"/>
        <v>17920</v>
      </c>
      <c r="K93" s="45">
        <f t="shared" si="34"/>
        <v>11760</v>
      </c>
      <c r="L93" s="45">
        <f t="shared" si="29"/>
        <v>5000</v>
      </c>
      <c r="M93" s="45">
        <f t="shared" si="30"/>
        <v>4000</v>
      </c>
      <c r="N93" s="45">
        <f t="shared" si="37"/>
        <v>2301.5</v>
      </c>
      <c r="O93" s="46">
        <f t="shared" si="38"/>
        <v>48331.5</v>
      </c>
      <c r="P93" s="36">
        <f>'PL2 MUC CHI PHI'!P93</f>
        <v>1210.05</v>
      </c>
      <c r="Q93" s="35">
        <f t="shared" si="35"/>
        <v>1210.05</v>
      </c>
      <c r="R93" s="35">
        <f t="shared" si="33"/>
        <v>1210.05</v>
      </c>
      <c r="S93" s="35">
        <v>3000</v>
      </c>
      <c r="T93" s="47"/>
      <c r="U93" s="30"/>
      <c r="V93" s="35">
        <f t="shared" si="36"/>
        <v>1210.05</v>
      </c>
    </row>
    <row r="94" spans="1:22" s="48" customFormat="1" ht="32.25" hidden="1" customHeight="1" x14ac:dyDescent="0.25">
      <c r="A94" s="33">
        <v>74</v>
      </c>
      <c r="B94" s="44" t="s">
        <v>148</v>
      </c>
      <c r="C94" s="43">
        <v>35</v>
      </c>
      <c r="D94" s="43">
        <v>1</v>
      </c>
      <c r="E94" s="43">
        <v>140</v>
      </c>
      <c r="F94" s="43">
        <f>E94*0.3</f>
        <v>42</v>
      </c>
      <c r="G94" s="43">
        <f t="shared" si="25"/>
        <v>98</v>
      </c>
      <c r="H94" s="45">
        <f t="shared" si="26"/>
        <v>3850</v>
      </c>
      <c r="I94" s="45">
        <f t="shared" si="27"/>
        <v>3500</v>
      </c>
      <c r="J94" s="45">
        <f t="shared" si="28"/>
        <v>17920</v>
      </c>
      <c r="K94" s="45">
        <f t="shared" si="34"/>
        <v>11760</v>
      </c>
      <c r="L94" s="45">
        <f t="shared" si="29"/>
        <v>5000</v>
      </c>
      <c r="M94" s="45">
        <f t="shared" si="30"/>
        <v>4000</v>
      </c>
      <c r="N94" s="45">
        <f t="shared" si="37"/>
        <v>2301.5</v>
      </c>
      <c r="O94" s="46">
        <f t="shared" si="38"/>
        <v>48331.5</v>
      </c>
      <c r="P94" s="36">
        <f>'PL2 MUC CHI PHI'!P94</f>
        <v>1210.05</v>
      </c>
      <c r="Q94" s="35">
        <f t="shared" si="35"/>
        <v>1210.05</v>
      </c>
      <c r="R94" s="35">
        <f t="shared" si="33"/>
        <v>1210.05</v>
      </c>
      <c r="S94" s="35">
        <v>3000</v>
      </c>
      <c r="T94" s="47"/>
      <c r="U94" s="30"/>
      <c r="V94" s="35">
        <f t="shared" si="36"/>
        <v>1210.05</v>
      </c>
    </row>
    <row r="95" spans="1:22" s="48" customFormat="1" ht="32.25" hidden="1" customHeight="1" x14ac:dyDescent="0.25">
      <c r="A95" s="33">
        <v>75</v>
      </c>
      <c r="B95" s="44" t="s">
        <v>149</v>
      </c>
      <c r="C95" s="43">
        <v>35</v>
      </c>
      <c r="D95" s="43">
        <v>3</v>
      </c>
      <c r="E95" s="43">
        <v>420</v>
      </c>
      <c r="F95" s="43">
        <v>125</v>
      </c>
      <c r="G95" s="43">
        <f t="shared" si="25"/>
        <v>295</v>
      </c>
      <c r="H95" s="45">
        <f t="shared" si="26"/>
        <v>3850</v>
      </c>
      <c r="I95" s="45">
        <f t="shared" si="27"/>
        <v>10500</v>
      </c>
      <c r="J95" s="45">
        <f t="shared" si="28"/>
        <v>53760</v>
      </c>
      <c r="K95" s="45">
        <f t="shared" si="34"/>
        <v>35400</v>
      </c>
      <c r="L95" s="45">
        <f t="shared" si="29"/>
        <v>15000</v>
      </c>
      <c r="M95" s="45">
        <f t="shared" si="30"/>
        <v>12000</v>
      </c>
      <c r="N95" s="45">
        <f t="shared" si="37"/>
        <v>6525.5</v>
      </c>
      <c r="O95" s="46">
        <f t="shared" si="38"/>
        <v>137035.5</v>
      </c>
      <c r="P95" s="36">
        <f>'PL2 MUC CHI PHI'!P95</f>
        <v>3354.45</v>
      </c>
      <c r="Q95" s="35">
        <f t="shared" si="35"/>
        <v>3354.45</v>
      </c>
      <c r="R95" s="35">
        <f t="shared" si="33"/>
        <v>3354.45</v>
      </c>
      <c r="S95" s="35">
        <v>3000</v>
      </c>
      <c r="T95" s="47"/>
      <c r="U95" s="30"/>
      <c r="V95" s="35">
        <f t="shared" si="36"/>
        <v>3354.45</v>
      </c>
    </row>
    <row r="96" spans="1:22" s="48" customFormat="1" ht="32.25" hidden="1" customHeight="1" x14ac:dyDescent="0.25">
      <c r="A96" s="33">
        <v>76</v>
      </c>
      <c r="B96" s="44" t="s">
        <v>150</v>
      </c>
      <c r="C96" s="43">
        <v>35</v>
      </c>
      <c r="D96" s="43">
        <v>1</v>
      </c>
      <c r="E96" s="43">
        <v>140</v>
      </c>
      <c r="F96" s="43">
        <v>42</v>
      </c>
      <c r="G96" s="43">
        <f t="shared" si="25"/>
        <v>98</v>
      </c>
      <c r="H96" s="45">
        <f t="shared" si="26"/>
        <v>3850</v>
      </c>
      <c r="I96" s="45">
        <f t="shared" si="27"/>
        <v>3500</v>
      </c>
      <c r="J96" s="45">
        <f t="shared" si="28"/>
        <v>17920</v>
      </c>
      <c r="K96" s="45">
        <f t="shared" si="34"/>
        <v>11760</v>
      </c>
      <c r="L96" s="45">
        <f t="shared" si="29"/>
        <v>5000</v>
      </c>
      <c r="M96" s="45">
        <f t="shared" si="30"/>
        <v>4000</v>
      </c>
      <c r="N96" s="45">
        <f t="shared" si="37"/>
        <v>2301.5</v>
      </c>
      <c r="O96" s="46">
        <f t="shared" si="38"/>
        <v>48331.5</v>
      </c>
      <c r="P96" s="36">
        <f>'PL2 MUC CHI PHI'!P96</f>
        <v>1210.05</v>
      </c>
      <c r="Q96" s="35">
        <f t="shared" si="35"/>
        <v>1210.05</v>
      </c>
      <c r="R96" s="35">
        <f t="shared" si="33"/>
        <v>1210.05</v>
      </c>
      <c r="S96" s="35">
        <v>3000</v>
      </c>
      <c r="T96" s="47"/>
      <c r="U96" s="30"/>
      <c r="V96" s="35">
        <f t="shared" si="36"/>
        <v>1210.05</v>
      </c>
    </row>
    <row r="97" spans="1:22" s="48" customFormat="1" ht="32.25" hidden="1" customHeight="1" x14ac:dyDescent="0.25">
      <c r="A97" s="33">
        <v>77</v>
      </c>
      <c r="B97" s="44" t="s">
        <v>151</v>
      </c>
      <c r="C97" s="43">
        <v>35</v>
      </c>
      <c r="D97" s="43">
        <v>1</v>
      </c>
      <c r="E97" s="43">
        <v>140</v>
      </c>
      <c r="F97" s="43">
        <v>42</v>
      </c>
      <c r="G97" s="43">
        <f t="shared" si="25"/>
        <v>98</v>
      </c>
      <c r="H97" s="45">
        <f t="shared" si="26"/>
        <v>3850</v>
      </c>
      <c r="I97" s="45">
        <f t="shared" si="27"/>
        <v>3500</v>
      </c>
      <c r="J97" s="45">
        <f t="shared" si="28"/>
        <v>17920</v>
      </c>
      <c r="K97" s="45">
        <f t="shared" si="34"/>
        <v>11760</v>
      </c>
      <c r="L97" s="45">
        <f t="shared" si="29"/>
        <v>5000</v>
      </c>
      <c r="M97" s="45">
        <f t="shared" si="30"/>
        <v>4000</v>
      </c>
      <c r="N97" s="45">
        <f t="shared" si="37"/>
        <v>2301.5</v>
      </c>
      <c r="O97" s="46">
        <f t="shared" si="38"/>
        <v>48331.5</v>
      </c>
      <c r="P97" s="36">
        <f>'PL2 MUC CHI PHI'!P97</f>
        <v>1210.05</v>
      </c>
      <c r="Q97" s="35">
        <f t="shared" si="35"/>
        <v>1210.05</v>
      </c>
      <c r="R97" s="35">
        <f t="shared" si="33"/>
        <v>1210.05</v>
      </c>
      <c r="S97" s="35">
        <v>3000</v>
      </c>
      <c r="T97" s="47"/>
      <c r="U97" s="30"/>
      <c r="V97" s="35">
        <f t="shared" si="36"/>
        <v>1210.05</v>
      </c>
    </row>
    <row r="98" spans="1:22" s="32" customFormat="1" ht="40.5" customHeight="1" x14ac:dyDescent="0.25">
      <c r="A98" s="56" t="s">
        <v>152</v>
      </c>
      <c r="B98" s="34" t="s">
        <v>153</v>
      </c>
      <c r="C98" s="33">
        <v>35</v>
      </c>
      <c r="D98" s="33">
        <v>3</v>
      </c>
      <c r="E98" s="33">
        <v>420</v>
      </c>
      <c r="F98" s="33">
        <v>125</v>
      </c>
      <c r="G98" s="33">
        <f t="shared" si="25"/>
        <v>295</v>
      </c>
      <c r="H98" s="35">
        <f t="shared" si="26"/>
        <v>3850</v>
      </c>
      <c r="I98" s="35">
        <f t="shared" si="27"/>
        <v>10500</v>
      </c>
      <c r="J98" s="35">
        <f t="shared" si="28"/>
        <v>53760</v>
      </c>
      <c r="K98" s="35">
        <f>G98*100</f>
        <v>29500</v>
      </c>
      <c r="L98" s="35">
        <f t="shared" si="29"/>
        <v>15000</v>
      </c>
      <c r="M98" s="35">
        <f t="shared" si="30"/>
        <v>12000</v>
      </c>
      <c r="N98" s="35">
        <f>(H98+I98+J98+K98+L98+M98)*5%</f>
        <v>6230.5</v>
      </c>
      <c r="O98" s="36">
        <f>SUM(H98:N98)</f>
        <v>130840.5</v>
      </c>
      <c r="P98" s="36">
        <f>'PL2 MUC CHI PHI'!P98</f>
        <v>3087.45</v>
      </c>
      <c r="Q98" s="35">
        <f t="shared" si="35"/>
        <v>3087.45</v>
      </c>
      <c r="R98" s="35">
        <f t="shared" si="33"/>
        <v>3087.45</v>
      </c>
      <c r="S98" s="35">
        <v>3000</v>
      </c>
      <c r="T98" s="35">
        <v>2500</v>
      </c>
      <c r="U98" s="35">
        <v>2000</v>
      </c>
      <c r="V98" s="35">
        <f t="shared" si="36"/>
        <v>3087.45</v>
      </c>
    </row>
    <row r="99" spans="1:22" s="60" customFormat="1" ht="21.95" customHeight="1" x14ac:dyDescent="0.25">
      <c r="A99" s="176" t="s">
        <v>154</v>
      </c>
      <c r="B99" s="176"/>
      <c r="C99" s="65"/>
      <c r="D99" s="57"/>
      <c r="E99" s="57"/>
      <c r="F99" s="57"/>
      <c r="G99" s="57"/>
      <c r="H99" s="57"/>
      <c r="I99" s="57"/>
      <c r="J99" s="57"/>
      <c r="K99" s="57"/>
      <c r="L99" s="57"/>
      <c r="M99" s="57"/>
      <c r="N99" s="57"/>
      <c r="O99" s="57"/>
      <c r="P99" s="57"/>
      <c r="Q99" s="58"/>
      <c r="R99" s="59"/>
      <c r="S99" s="59"/>
      <c r="T99" s="59"/>
      <c r="U99" s="59"/>
      <c r="V99" s="59"/>
    </row>
    <row r="100" spans="1:22" s="61" customFormat="1" ht="30" customHeight="1" x14ac:dyDescent="0.25">
      <c r="B100" s="169" t="s">
        <v>155</v>
      </c>
      <c r="C100" s="169"/>
      <c r="D100" s="169"/>
      <c r="E100" s="169"/>
      <c r="F100" s="169"/>
      <c r="G100" s="169"/>
      <c r="H100" s="169"/>
      <c r="I100" s="169"/>
      <c r="J100" s="169"/>
      <c r="K100" s="169"/>
      <c r="L100" s="169"/>
      <c r="M100" s="169"/>
      <c r="N100" s="169"/>
      <c r="O100" s="169"/>
      <c r="P100" s="169"/>
      <c r="Q100" s="169"/>
      <c r="R100" s="169"/>
      <c r="S100" s="169"/>
      <c r="T100" s="169"/>
      <c r="U100" s="169"/>
      <c r="V100" s="169"/>
    </row>
    <row r="101" spans="1:22" s="61" customFormat="1" ht="30" customHeight="1" x14ac:dyDescent="0.25">
      <c r="B101" s="169" t="s">
        <v>156</v>
      </c>
      <c r="C101" s="169"/>
      <c r="D101" s="169"/>
      <c r="E101" s="169"/>
      <c r="F101" s="169"/>
      <c r="G101" s="169"/>
      <c r="H101" s="169"/>
      <c r="I101" s="169"/>
      <c r="J101" s="169"/>
      <c r="K101" s="169"/>
      <c r="L101" s="169"/>
      <c r="M101" s="169"/>
      <c r="N101" s="169"/>
      <c r="O101" s="169"/>
      <c r="P101" s="169"/>
      <c r="Q101" s="169"/>
      <c r="R101" s="169"/>
      <c r="S101" s="169"/>
      <c r="T101" s="169"/>
      <c r="U101" s="169"/>
      <c r="V101" s="169"/>
    </row>
    <row r="102" spans="1:22" s="61" customFormat="1" ht="38.25" customHeight="1" x14ac:dyDescent="0.25">
      <c r="B102" s="169" t="s">
        <v>157</v>
      </c>
      <c r="C102" s="169"/>
      <c r="D102" s="169"/>
      <c r="E102" s="169"/>
      <c r="F102" s="169"/>
      <c r="G102" s="169"/>
      <c r="H102" s="169"/>
      <c r="I102" s="169"/>
      <c r="J102" s="169"/>
      <c r="K102" s="169"/>
      <c r="L102" s="169"/>
      <c r="M102" s="169"/>
      <c r="N102" s="169"/>
      <c r="O102" s="169"/>
      <c r="P102" s="169"/>
      <c r="Q102" s="169"/>
      <c r="R102" s="169"/>
      <c r="S102" s="169"/>
      <c r="T102" s="169"/>
      <c r="U102" s="169"/>
      <c r="V102" s="169"/>
    </row>
    <row r="103" spans="1:22" s="61" customFormat="1" ht="17.25" customHeight="1" x14ac:dyDescent="0.25">
      <c r="B103" s="169" t="s">
        <v>158</v>
      </c>
      <c r="C103" s="169"/>
      <c r="D103" s="169"/>
      <c r="E103" s="169"/>
      <c r="F103" s="169"/>
      <c r="G103" s="169"/>
      <c r="H103" s="169"/>
      <c r="I103" s="169"/>
      <c r="J103" s="169"/>
      <c r="K103" s="169"/>
      <c r="L103" s="169"/>
      <c r="M103" s="169"/>
      <c r="N103" s="169"/>
      <c r="O103" s="169"/>
      <c r="P103" s="169"/>
      <c r="Q103" s="169"/>
      <c r="R103" s="169"/>
      <c r="S103" s="169"/>
      <c r="T103" s="169"/>
      <c r="U103" s="169"/>
      <c r="V103" s="169"/>
    </row>
    <row r="104" spans="1:22" s="61" customFormat="1" ht="17.25" customHeight="1" x14ac:dyDescent="0.25">
      <c r="B104" s="169" t="s">
        <v>159</v>
      </c>
      <c r="C104" s="169"/>
      <c r="D104" s="169"/>
      <c r="E104" s="169"/>
      <c r="F104" s="169"/>
      <c r="G104" s="169"/>
      <c r="H104" s="169"/>
      <c r="I104" s="169"/>
      <c r="J104" s="169"/>
      <c r="K104" s="169"/>
      <c r="L104" s="169"/>
      <c r="M104" s="169"/>
      <c r="N104" s="169"/>
      <c r="O104" s="169"/>
      <c r="P104" s="169"/>
      <c r="Q104" s="169"/>
      <c r="R104" s="169"/>
      <c r="S104" s="169"/>
      <c r="T104" s="169"/>
      <c r="U104" s="169"/>
      <c r="V104" s="169"/>
    </row>
    <row r="105" spans="1:22" s="61" customFormat="1" ht="38.25" customHeight="1" x14ac:dyDescent="0.25">
      <c r="B105" s="169" t="s">
        <v>160</v>
      </c>
      <c r="C105" s="169"/>
      <c r="D105" s="169"/>
      <c r="E105" s="169"/>
      <c r="F105" s="169"/>
      <c r="G105" s="169"/>
      <c r="H105" s="169"/>
      <c r="I105" s="169"/>
      <c r="J105" s="169"/>
      <c r="K105" s="169"/>
      <c r="L105" s="169"/>
      <c r="M105" s="169"/>
      <c r="N105" s="169"/>
      <c r="O105" s="169"/>
      <c r="P105" s="169"/>
      <c r="Q105" s="169"/>
      <c r="R105" s="169"/>
      <c r="S105" s="169"/>
      <c r="T105" s="169"/>
      <c r="U105" s="169"/>
      <c r="V105" s="169"/>
    </row>
    <row r="106" spans="1:22" s="60" customFormat="1" ht="15.75" x14ac:dyDescent="0.25">
      <c r="H106" s="59"/>
      <c r="I106" s="59"/>
      <c r="J106" s="59"/>
      <c r="K106" s="59"/>
      <c r="L106" s="59"/>
      <c r="M106" s="59"/>
      <c r="N106" s="59"/>
      <c r="O106" s="59"/>
      <c r="Q106" s="59"/>
      <c r="R106" s="59"/>
      <c r="S106" s="59"/>
      <c r="T106" s="59"/>
      <c r="U106" s="59"/>
      <c r="V106" s="59"/>
    </row>
    <row r="107" spans="1:22" s="60" customFormat="1" ht="15.75" x14ac:dyDescent="0.25">
      <c r="H107" s="59"/>
      <c r="I107" s="59"/>
      <c r="J107" s="59"/>
      <c r="K107" s="59"/>
      <c r="L107" s="59"/>
      <c r="M107" s="59"/>
      <c r="N107" s="59"/>
      <c r="O107" s="59"/>
      <c r="Q107" s="59"/>
      <c r="R107" s="59"/>
      <c r="S107" s="59"/>
      <c r="T107" s="59"/>
      <c r="U107" s="59"/>
      <c r="V107" s="59"/>
    </row>
    <row r="108" spans="1:22" s="60" customFormat="1" ht="15.75" x14ac:dyDescent="0.25">
      <c r="H108" s="59"/>
      <c r="I108" s="59"/>
      <c r="J108" s="59"/>
      <c r="K108" s="59"/>
      <c r="L108" s="59"/>
      <c r="M108" s="59"/>
      <c r="N108" s="59"/>
      <c r="O108" s="59"/>
      <c r="Q108" s="59"/>
      <c r="R108" s="59"/>
      <c r="S108" s="59"/>
      <c r="T108" s="59"/>
      <c r="U108" s="59"/>
      <c r="V108" s="59"/>
    </row>
    <row r="109" spans="1:22" s="60" customFormat="1" ht="15.75" x14ac:dyDescent="0.25">
      <c r="H109" s="59"/>
      <c r="I109" s="59"/>
      <c r="J109" s="59"/>
      <c r="K109" s="59"/>
      <c r="L109" s="59"/>
      <c r="M109" s="59"/>
      <c r="N109" s="59"/>
      <c r="O109" s="59"/>
      <c r="Q109" s="59"/>
      <c r="R109" s="59"/>
      <c r="S109" s="59"/>
      <c r="T109" s="59"/>
      <c r="U109" s="59"/>
      <c r="V109" s="59"/>
    </row>
    <row r="110" spans="1:22" s="60" customFormat="1" ht="15.75" x14ac:dyDescent="0.25">
      <c r="H110" s="59"/>
      <c r="I110" s="59"/>
      <c r="J110" s="59"/>
      <c r="K110" s="59"/>
      <c r="L110" s="59"/>
      <c r="M110" s="59"/>
      <c r="N110" s="59"/>
      <c r="O110" s="59"/>
      <c r="Q110" s="59"/>
      <c r="R110" s="59"/>
      <c r="S110" s="59"/>
      <c r="T110" s="59"/>
      <c r="U110" s="59"/>
      <c r="V110" s="59"/>
    </row>
    <row r="111" spans="1:22" s="60" customFormat="1" ht="15.75" x14ac:dyDescent="0.25">
      <c r="H111" s="59"/>
      <c r="I111" s="59"/>
      <c r="J111" s="59"/>
      <c r="K111" s="59"/>
      <c r="L111" s="59"/>
      <c r="M111" s="59"/>
      <c r="N111" s="59"/>
      <c r="O111" s="59"/>
      <c r="Q111" s="59"/>
      <c r="R111" s="59"/>
      <c r="S111" s="59"/>
      <c r="T111" s="59"/>
      <c r="U111" s="59"/>
      <c r="V111" s="59"/>
    </row>
    <row r="112" spans="1:22" s="60" customFormat="1" ht="15.75" x14ac:dyDescent="0.25">
      <c r="H112" s="59"/>
      <c r="I112" s="59"/>
      <c r="J112" s="59"/>
      <c r="K112" s="59"/>
      <c r="L112" s="59"/>
      <c r="M112" s="59"/>
      <c r="N112" s="59"/>
      <c r="O112" s="59"/>
      <c r="Q112" s="59"/>
      <c r="R112" s="59"/>
      <c r="S112" s="59"/>
      <c r="T112" s="59"/>
      <c r="U112" s="59"/>
      <c r="V112" s="59"/>
    </row>
  </sheetData>
  <mergeCells count="37">
    <mergeCell ref="V7:V8"/>
    <mergeCell ref="Q7:Q8"/>
    <mergeCell ref="R7:R8"/>
    <mergeCell ref="S7:S8"/>
    <mergeCell ref="T7:T8"/>
    <mergeCell ref="U7:U8"/>
    <mergeCell ref="A7:A8"/>
    <mergeCell ref="B7:B8"/>
    <mergeCell ref="D7:D8"/>
    <mergeCell ref="E7:E8"/>
    <mergeCell ref="P7:P8"/>
    <mergeCell ref="A2:V2"/>
    <mergeCell ref="A3:V3"/>
    <mergeCell ref="A5:A6"/>
    <mergeCell ref="B5:B6"/>
    <mergeCell ref="C5:C6"/>
    <mergeCell ref="D5:D6"/>
    <mergeCell ref="E5:E6"/>
    <mergeCell ref="F5:G5"/>
    <mergeCell ref="H5:H6"/>
    <mergeCell ref="I5:I6"/>
    <mergeCell ref="B103:V103"/>
    <mergeCell ref="B104:V104"/>
    <mergeCell ref="B105:V105"/>
    <mergeCell ref="A1:V1"/>
    <mergeCell ref="P5:P6"/>
    <mergeCell ref="Q5:V5"/>
    <mergeCell ref="A99:B99"/>
    <mergeCell ref="B100:V100"/>
    <mergeCell ref="B101:V101"/>
    <mergeCell ref="B102:V102"/>
    <mergeCell ref="J5:J6"/>
    <mergeCell ref="K5:K6"/>
    <mergeCell ref="L5:L6"/>
    <mergeCell ref="M5:M6"/>
    <mergeCell ref="N5:N6"/>
    <mergeCell ref="O5:O6"/>
  </mergeCells>
  <printOptions horizontalCentered="1"/>
  <pageMargins left="1.37" right="0" top="0.53" bottom="0.6" header="0.3" footer="0.08"/>
  <pageSetup paperSize="9" orientation="landscape" horizontalDpi="1200" verticalDpi="1200"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0"/>
  <sheetViews>
    <sheetView tabSelected="1" topLeftCell="B13" workbookViewId="0">
      <selection activeCell="F26" sqref="A1:XFD1048576"/>
    </sheetView>
  </sheetViews>
  <sheetFormatPr defaultColWidth="9" defaultRowHeight="15" x14ac:dyDescent="0.25"/>
  <cols>
    <col min="1" max="1" width="5.85546875" style="189" customWidth="1"/>
    <col min="2" max="2" width="20.140625" style="189" customWidth="1"/>
    <col min="3" max="3" width="10.28515625" style="192" customWidth="1"/>
    <col min="4" max="4" width="14" style="189" customWidth="1"/>
    <col min="5" max="5" width="14.42578125" style="189" customWidth="1"/>
    <col min="6" max="6" width="14.140625" style="189" customWidth="1"/>
    <col min="7" max="7" width="12.28515625" style="189" customWidth="1"/>
    <col min="8" max="8" width="10.7109375" style="189" customWidth="1"/>
    <col min="9" max="9" width="11.5703125" style="189" customWidth="1"/>
    <col min="10" max="10" width="10.5703125" style="189" customWidth="1"/>
    <col min="11" max="11" width="11.28515625" style="189" customWidth="1"/>
    <col min="12" max="16384" width="9" style="189"/>
  </cols>
  <sheetData>
    <row r="1" spans="1:11" ht="25.5" customHeight="1" x14ac:dyDescent="0.25">
      <c r="A1" s="188" t="s">
        <v>164</v>
      </c>
      <c r="B1" s="188"/>
      <c r="C1" s="188"/>
      <c r="D1" s="188"/>
      <c r="E1" s="188"/>
      <c r="F1" s="188"/>
      <c r="G1" s="188"/>
      <c r="H1" s="188"/>
      <c r="I1" s="188"/>
      <c r="J1" s="188"/>
      <c r="K1" s="188"/>
    </row>
    <row r="2" spans="1:11" s="190" customFormat="1" ht="35.25" customHeight="1" x14ac:dyDescent="0.25">
      <c r="A2" s="137" t="s">
        <v>163</v>
      </c>
      <c r="B2" s="137"/>
      <c r="C2" s="137"/>
      <c r="D2" s="137"/>
      <c r="E2" s="137"/>
      <c r="F2" s="137"/>
      <c r="G2" s="137"/>
      <c r="H2" s="137"/>
      <c r="I2" s="137"/>
      <c r="J2" s="137"/>
      <c r="K2" s="137"/>
    </row>
    <row r="3" spans="1:11" s="9" customFormat="1" ht="18" customHeight="1" x14ac:dyDescent="0.25">
      <c r="A3" s="138" t="s">
        <v>199</v>
      </c>
      <c r="B3" s="138"/>
      <c r="C3" s="138"/>
      <c r="D3" s="138"/>
      <c r="E3" s="138"/>
      <c r="F3" s="138"/>
      <c r="G3" s="138"/>
      <c r="H3" s="138"/>
      <c r="I3" s="138"/>
      <c r="J3" s="138"/>
      <c r="K3" s="138"/>
    </row>
    <row r="4" spans="1:11" s="9" customFormat="1" ht="24.75" customHeight="1" x14ac:dyDescent="0.25">
      <c r="A4" s="139"/>
      <c r="B4" s="139"/>
      <c r="C4" s="139"/>
    </row>
    <row r="5" spans="1:11" s="190" customFormat="1" ht="17.25" customHeight="1" x14ac:dyDescent="0.25">
      <c r="A5" s="144" t="s">
        <v>1</v>
      </c>
      <c r="B5" s="144" t="s">
        <v>2</v>
      </c>
      <c r="C5" s="144" t="s">
        <v>3</v>
      </c>
      <c r="D5" s="144" t="s">
        <v>6</v>
      </c>
      <c r="E5" s="144" t="s">
        <v>15</v>
      </c>
      <c r="F5" s="145" t="s">
        <v>4</v>
      </c>
      <c r="G5" s="145"/>
      <c r="H5" s="145"/>
      <c r="I5" s="144" t="s">
        <v>16</v>
      </c>
      <c r="J5" s="144" t="s">
        <v>17</v>
      </c>
      <c r="K5" s="144" t="s">
        <v>18</v>
      </c>
    </row>
    <row r="6" spans="1:11" s="193" customFormat="1" ht="50.25" customHeight="1" x14ac:dyDescent="0.25">
      <c r="A6" s="143"/>
      <c r="B6" s="143"/>
      <c r="C6" s="143"/>
      <c r="D6" s="143"/>
      <c r="E6" s="143"/>
      <c r="F6" s="118" t="s">
        <v>19</v>
      </c>
      <c r="G6" s="118" t="s">
        <v>20</v>
      </c>
      <c r="H6" s="118" t="s">
        <v>231</v>
      </c>
      <c r="I6" s="143"/>
      <c r="J6" s="143"/>
      <c r="K6" s="143"/>
    </row>
    <row r="7" spans="1:11" ht="21.75" customHeight="1" x14ac:dyDescent="0.25">
      <c r="A7" s="14">
        <v>1</v>
      </c>
      <c r="B7" s="15" t="s">
        <v>21</v>
      </c>
      <c r="C7" s="63">
        <v>6197</v>
      </c>
      <c r="D7" s="63">
        <f>C7*3219</f>
        <v>19948143</v>
      </c>
      <c r="E7" s="63">
        <f>SUM(F7:H7)</f>
        <v>12562272.99</v>
      </c>
      <c r="F7" s="63">
        <v>1000000</v>
      </c>
      <c r="G7" s="63">
        <v>11000000</v>
      </c>
      <c r="H7" s="129">
        <v>562272.98999999976</v>
      </c>
      <c r="I7" s="130">
        <v>1377459</v>
      </c>
      <c r="J7" s="130">
        <v>418911.00300000014</v>
      </c>
      <c r="K7" s="63">
        <v>5589500.0070000002</v>
      </c>
    </row>
    <row r="8" spans="1:11" ht="21.75" customHeight="1" x14ac:dyDescent="0.25">
      <c r="A8" s="14">
        <v>2</v>
      </c>
      <c r="B8" s="15" t="s">
        <v>22</v>
      </c>
      <c r="C8" s="63">
        <v>5853</v>
      </c>
      <c r="D8" s="63">
        <f t="shared" ref="D8:D19" si="0">C8*3219</f>
        <v>18840807</v>
      </c>
      <c r="E8" s="63">
        <f t="shared" ref="E8:E19" si="1">SUM(F8:H8)</f>
        <v>8736450.5099999998</v>
      </c>
      <c r="F8" s="63">
        <v>8200000</v>
      </c>
      <c r="G8" s="63"/>
      <c r="H8" s="129">
        <v>536450.50999999978</v>
      </c>
      <c r="I8" s="130">
        <v>1223199.5430000001</v>
      </c>
      <c r="J8" s="130">
        <v>395656.94700000016</v>
      </c>
      <c r="K8" s="63">
        <v>6485500</v>
      </c>
    </row>
    <row r="9" spans="1:11" ht="21.75" customHeight="1" x14ac:dyDescent="0.25">
      <c r="A9" s="14">
        <v>3</v>
      </c>
      <c r="B9" s="15" t="s">
        <v>23</v>
      </c>
      <c r="C9" s="63">
        <v>4315</v>
      </c>
      <c r="D9" s="63">
        <f t="shared" si="0"/>
        <v>13889985</v>
      </c>
      <c r="E9" s="63">
        <f t="shared" si="1"/>
        <v>7915186.0499999998</v>
      </c>
      <c r="F9" s="63">
        <v>7500000</v>
      </c>
      <c r="G9" s="63"/>
      <c r="H9" s="129">
        <v>415186.04999999993</v>
      </c>
      <c r="I9" s="130">
        <v>1180609.2649999999</v>
      </c>
      <c r="J9" s="130">
        <v>291689.68500000006</v>
      </c>
      <c r="K9" s="63">
        <v>4502500</v>
      </c>
    </row>
    <row r="10" spans="1:11" ht="21.75" customHeight="1" x14ac:dyDescent="0.25">
      <c r="A10" s="14">
        <v>4</v>
      </c>
      <c r="B10" s="15" t="s">
        <v>24</v>
      </c>
      <c r="C10" s="63">
        <v>4563</v>
      </c>
      <c r="D10" s="63">
        <f t="shared" si="0"/>
        <v>14688297</v>
      </c>
      <c r="E10" s="63">
        <f t="shared" si="1"/>
        <v>7689616.21</v>
      </c>
      <c r="F10" s="63">
        <v>7300000</v>
      </c>
      <c r="G10" s="63"/>
      <c r="H10" s="129">
        <v>389616.20999999985</v>
      </c>
      <c r="I10" s="130">
        <v>1119726.5530000001</v>
      </c>
      <c r="J10" s="130">
        <v>308454.23700000008</v>
      </c>
      <c r="K10" s="63">
        <v>5570500</v>
      </c>
    </row>
    <row r="11" spans="1:11" ht="21.75" customHeight="1" x14ac:dyDescent="0.25">
      <c r="A11" s="14">
        <v>5</v>
      </c>
      <c r="B11" s="15" t="s">
        <v>25</v>
      </c>
      <c r="C11" s="63">
        <v>5703</v>
      </c>
      <c r="D11" s="63">
        <f t="shared" si="0"/>
        <v>18357957</v>
      </c>
      <c r="E11" s="63">
        <f t="shared" si="1"/>
        <v>7912400.0099999998</v>
      </c>
      <c r="F11" s="63">
        <v>7400000</v>
      </c>
      <c r="G11" s="63"/>
      <c r="H11" s="129">
        <v>512400.00999999978</v>
      </c>
      <c r="I11" s="130">
        <v>1299539.8929999999</v>
      </c>
      <c r="J11" s="130">
        <v>385517.09700000007</v>
      </c>
      <c r="K11" s="63">
        <v>6260500</v>
      </c>
    </row>
    <row r="12" spans="1:11" ht="21.75" customHeight="1" x14ac:dyDescent="0.25">
      <c r="A12" s="14">
        <v>6</v>
      </c>
      <c r="B12" s="15" t="s">
        <v>26</v>
      </c>
      <c r="C12" s="63">
        <v>5651</v>
      </c>
      <c r="D12" s="63">
        <f t="shared" si="0"/>
        <v>18190569</v>
      </c>
      <c r="E12" s="63">
        <f t="shared" si="1"/>
        <v>11538729.17</v>
      </c>
      <c r="F12" s="63">
        <v>1000000</v>
      </c>
      <c r="G12" s="63">
        <v>10000000</v>
      </c>
      <c r="H12" s="129">
        <v>538729.16999999993</v>
      </c>
      <c r="I12" s="130">
        <v>1141687.6929999972</v>
      </c>
      <c r="J12" s="130">
        <v>382001.94900000002</v>
      </c>
      <c r="K12" s="63">
        <v>5128150.1880000029</v>
      </c>
    </row>
    <row r="13" spans="1:11" ht="21.75" customHeight="1" x14ac:dyDescent="0.25">
      <c r="A13" s="14">
        <v>7</v>
      </c>
      <c r="B13" s="15" t="s">
        <v>27</v>
      </c>
      <c r="C13" s="63">
        <v>3406</v>
      </c>
      <c r="D13" s="63">
        <f t="shared" si="0"/>
        <v>10963914</v>
      </c>
      <c r="E13" s="63">
        <f t="shared" si="1"/>
        <v>6775440.0199999996</v>
      </c>
      <c r="F13" s="63">
        <v>500000</v>
      </c>
      <c r="G13" s="63">
        <v>6000000</v>
      </c>
      <c r="H13" s="129">
        <v>275440.0199999999</v>
      </c>
      <c r="I13" s="130">
        <v>1137232</v>
      </c>
      <c r="J13" s="130">
        <v>230242.19400000002</v>
      </c>
      <c r="K13" s="63">
        <v>2820999.7860000003</v>
      </c>
    </row>
    <row r="14" spans="1:11" ht="21.75" customHeight="1" x14ac:dyDescent="0.25">
      <c r="A14" s="14">
        <v>8</v>
      </c>
      <c r="B14" s="15" t="s">
        <v>28</v>
      </c>
      <c r="C14" s="63">
        <v>3703</v>
      </c>
      <c r="D14" s="63">
        <f t="shared" si="0"/>
        <v>11919957</v>
      </c>
      <c r="E14" s="63">
        <f t="shared" si="1"/>
        <v>8825060.0099999998</v>
      </c>
      <c r="F14" s="63">
        <v>2000000</v>
      </c>
      <c r="G14" s="63">
        <v>6500000</v>
      </c>
      <c r="H14" s="129">
        <v>325060.00999999989</v>
      </c>
      <c r="I14" s="130">
        <v>1184078</v>
      </c>
      <c r="J14" s="130">
        <v>250319.09700000007</v>
      </c>
      <c r="K14" s="63">
        <v>2660499.8930000002</v>
      </c>
    </row>
    <row r="15" spans="1:11" ht="21.75" customHeight="1" x14ac:dyDescent="0.25">
      <c r="A15" s="14">
        <v>9</v>
      </c>
      <c r="B15" s="15" t="s">
        <v>29</v>
      </c>
      <c r="C15" s="63">
        <v>5535</v>
      </c>
      <c r="D15" s="63">
        <f t="shared" si="0"/>
        <v>17817165</v>
      </c>
      <c r="E15" s="63">
        <f t="shared" si="1"/>
        <v>12197463.449999999</v>
      </c>
      <c r="F15" s="63">
        <v>2000000</v>
      </c>
      <c r="G15" s="63">
        <v>9700000</v>
      </c>
      <c r="H15" s="129">
        <v>497463.44999999995</v>
      </c>
      <c r="I15" s="130">
        <v>1373041.085</v>
      </c>
      <c r="J15" s="130">
        <v>374160.46500000008</v>
      </c>
      <c r="K15" s="63">
        <v>5872500</v>
      </c>
    </row>
    <row r="16" spans="1:11" ht="21.75" customHeight="1" x14ac:dyDescent="0.25">
      <c r="A16" s="14">
        <v>10</v>
      </c>
      <c r="B16" s="15" t="s">
        <v>30</v>
      </c>
      <c r="C16" s="63">
        <v>1526</v>
      </c>
      <c r="D16" s="63">
        <f t="shared" si="0"/>
        <v>4912194</v>
      </c>
      <c r="E16" s="63">
        <f t="shared" si="1"/>
        <v>1727340.42</v>
      </c>
      <c r="F16" s="63">
        <v>1600000</v>
      </c>
      <c r="G16" s="63"/>
      <c r="H16" s="129">
        <v>127340.41999999998</v>
      </c>
      <c r="I16" s="130">
        <v>940698</v>
      </c>
      <c r="J16" s="130">
        <v>103156.07400000002</v>
      </c>
      <c r="K16" s="63">
        <v>1140999.5060000001</v>
      </c>
    </row>
    <row r="17" spans="1:11" ht="21.75" customHeight="1" x14ac:dyDescent="0.25">
      <c r="A17" s="14">
        <v>11</v>
      </c>
      <c r="B17" s="15" t="s">
        <v>31</v>
      </c>
      <c r="C17" s="63">
        <v>2521</v>
      </c>
      <c r="D17" s="63">
        <f t="shared" si="0"/>
        <v>8115099</v>
      </c>
      <c r="E17" s="63">
        <f t="shared" si="1"/>
        <v>5623542.0700000003</v>
      </c>
      <c r="F17" s="63">
        <v>1000000</v>
      </c>
      <c r="G17" s="63">
        <v>4400000</v>
      </c>
      <c r="H17" s="129">
        <v>223542.06999999995</v>
      </c>
      <c r="I17" s="130">
        <v>897640</v>
      </c>
      <c r="J17" s="130">
        <v>170417.07900000003</v>
      </c>
      <c r="K17" s="63">
        <v>2423499.8509999998</v>
      </c>
    </row>
    <row r="18" spans="1:11" ht="21.75" customHeight="1" x14ac:dyDescent="0.25">
      <c r="A18" s="14">
        <v>12</v>
      </c>
      <c r="B18" s="15" t="s">
        <v>32</v>
      </c>
      <c r="C18" s="63">
        <v>1069</v>
      </c>
      <c r="D18" s="63">
        <f t="shared" si="0"/>
        <v>3441111</v>
      </c>
      <c r="E18" s="63">
        <f t="shared" si="1"/>
        <v>1908733.23</v>
      </c>
      <c r="F18" s="63">
        <v>1800000</v>
      </c>
      <c r="G18" s="63"/>
      <c r="H18" s="129">
        <v>108733.22999999998</v>
      </c>
      <c r="I18" s="130">
        <v>868614</v>
      </c>
      <c r="J18" s="130">
        <v>72263.331000000006</v>
      </c>
      <c r="K18" s="63">
        <v>591500.43900000001</v>
      </c>
    </row>
    <row r="19" spans="1:11" ht="21.75" customHeight="1" x14ac:dyDescent="0.25">
      <c r="A19" s="14">
        <v>13</v>
      </c>
      <c r="B19" s="15" t="s">
        <v>33</v>
      </c>
      <c r="C19" s="63">
        <v>3528</v>
      </c>
      <c r="D19" s="63">
        <f t="shared" si="0"/>
        <v>11356632</v>
      </c>
      <c r="E19" s="63">
        <f t="shared" si="1"/>
        <v>8213667.7599999998</v>
      </c>
      <c r="F19" s="63">
        <v>1500000</v>
      </c>
      <c r="G19" s="63">
        <v>6400000</v>
      </c>
      <c r="H19" s="129">
        <v>313667.75999999989</v>
      </c>
      <c r="I19" s="130">
        <v>1256474.9680000001</v>
      </c>
      <c r="J19" s="130">
        <v>238489.27200000011</v>
      </c>
      <c r="K19" s="63">
        <v>3148000</v>
      </c>
    </row>
    <row r="20" spans="1:11" s="190" customFormat="1" ht="21.75" customHeight="1" x14ac:dyDescent="0.25">
      <c r="A20" s="182" t="s">
        <v>34</v>
      </c>
      <c r="B20" s="183"/>
      <c r="C20" s="64">
        <f>SUM(C7:C19)</f>
        <v>53570</v>
      </c>
      <c r="D20" s="64">
        <f>SUM(D7:D19)</f>
        <v>172441830</v>
      </c>
      <c r="E20" s="64">
        <f>SUM(E7:E19)</f>
        <v>101625901.90000001</v>
      </c>
      <c r="F20" s="64">
        <f t="shared" ref="F20:K20" si="2">SUM(F7:F19)</f>
        <v>42800000</v>
      </c>
      <c r="G20" s="64">
        <f t="shared" si="2"/>
        <v>54000000</v>
      </c>
      <c r="H20" s="64">
        <f t="shared" si="2"/>
        <v>4825901.8999999985</v>
      </c>
      <c r="I20" s="64">
        <f>SUM(I7:I19)</f>
        <v>14999999.999999998</v>
      </c>
      <c r="J20" s="64">
        <f t="shared" si="2"/>
        <v>3621278.4300000006</v>
      </c>
      <c r="K20" s="64">
        <f t="shared" si="2"/>
        <v>52194649.669999994</v>
      </c>
    </row>
  </sheetData>
  <mergeCells count="14">
    <mergeCell ref="A20:B20"/>
    <mergeCell ref="A4:C4"/>
    <mergeCell ref="A5:A6"/>
    <mergeCell ref="B5:B6"/>
    <mergeCell ref="C5:C6"/>
    <mergeCell ref="A1:K1"/>
    <mergeCell ref="F5:H5"/>
    <mergeCell ref="I5:I6"/>
    <mergeCell ref="J5:J6"/>
    <mergeCell ref="K5:K6"/>
    <mergeCell ref="A2:K2"/>
    <mergeCell ref="A3:K3"/>
    <mergeCell ref="D5:D6"/>
    <mergeCell ref="E5:E6"/>
  </mergeCells>
  <printOptions horizontalCentered="1"/>
  <pageMargins left="0" right="0" top="0.5" bottom="0" header="0.31496062992126" footer="0.31496062992126"/>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23"/>
  <sheetViews>
    <sheetView workbookViewId="0">
      <selection activeCell="M12" sqref="A1:XFD1048576"/>
    </sheetView>
  </sheetViews>
  <sheetFormatPr defaultColWidth="9" defaultRowHeight="15" x14ac:dyDescent="0.25"/>
  <cols>
    <col min="1" max="1" width="5.85546875" style="189" customWidth="1"/>
    <col min="2" max="2" width="20.140625" style="189" customWidth="1"/>
    <col min="3" max="7" width="8.140625" style="192" customWidth="1"/>
    <col min="8" max="8" width="12.28515625" style="189" customWidth="1"/>
    <col min="9" max="12" width="12.28515625" style="192" customWidth="1"/>
    <col min="13" max="16384" width="9" style="189"/>
  </cols>
  <sheetData>
    <row r="1" spans="1:12" ht="24.75" customHeight="1" x14ac:dyDescent="0.25">
      <c r="A1" s="188" t="s">
        <v>200</v>
      </c>
      <c r="B1" s="188"/>
      <c r="C1" s="188"/>
      <c r="D1" s="188"/>
      <c r="E1" s="188"/>
      <c r="F1" s="188"/>
      <c r="G1" s="188"/>
      <c r="H1" s="188"/>
      <c r="I1" s="188"/>
      <c r="J1" s="188"/>
      <c r="K1" s="188"/>
      <c r="L1" s="188"/>
    </row>
    <row r="2" spans="1:12" s="190" customFormat="1" ht="15.75" customHeight="1" x14ac:dyDescent="0.25">
      <c r="A2" s="137" t="s">
        <v>39</v>
      </c>
      <c r="B2" s="137"/>
      <c r="C2" s="137"/>
      <c r="D2" s="137"/>
      <c r="E2" s="137"/>
      <c r="F2" s="137"/>
      <c r="G2" s="137"/>
      <c r="H2" s="137"/>
      <c r="I2" s="137"/>
      <c r="J2" s="137"/>
      <c r="K2" s="137"/>
      <c r="L2" s="137"/>
    </row>
    <row r="3" spans="1:12" s="9" customFormat="1" ht="18" customHeight="1" x14ac:dyDescent="0.25">
      <c r="A3" s="138" t="s">
        <v>197</v>
      </c>
      <c r="B3" s="138"/>
      <c r="C3" s="138"/>
      <c r="D3" s="138"/>
      <c r="E3" s="138"/>
      <c r="F3" s="138"/>
      <c r="G3" s="138"/>
      <c r="H3" s="138"/>
      <c r="I3" s="138"/>
      <c r="J3" s="138"/>
      <c r="K3" s="138"/>
      <c r="L3" s="138"/>
    </row>
    <row r="4" spans="1:12" s="9" customFormat="1" ht="24.75" customHeight="1" x14ac:dyDescent="0.25">
      <c r="A4" s="139"/>
      <c r="B4" s="139"/>
      <c r="C4" s="139"/>
      <c r="D4" s="127"/>
      <c r="E4" s="127"/>
      <c r="F4" s="127"/>
      <c r="G4" s="127"/>
      <c r="I4" s="127"/>
      <c r="J4" s="127"/>
      <c r="K4" s="127"/>
      <c r="L4" s="127"/>
    </row>
    <row r="5" spans="1:12" s="190" customFormat="1" ht="22.5" customHeight="1" x14ac:dyDescent="0.25">
      <c r="A5" s="144" t="s">
        <v>1</v>
      </c>
      <c r="B5" s="144" t="s">
        <v>2</v>
      </c>
      <c r="C5" s="182" t="s">
        <v>3</v>
      </c>
      <c r="D5" s="184"/>
      <c r="E5" s="184"/>
      <c r="F5" s="184"/>
      <c r="G5" s="183"/>
      <c r="H5" s="185" t="s">
        <v>40</v>
      </c>
      <c r="I5" s="186"/>
      <c r="J5" s="186"/>
      <c r="K5" s="186"/>
      <c r="L5" s="187"/>
    </row>
    <row r="6" spans="1:12" s="190" customFormat="1" ht="17.25" customHeight="1" x14ac:dyDescent="0.25">
      <c r="A6" s="142"/>
      <c r="B6" s="142"/>
      <c r="C6" s="144" t="s">
        <v>41</v>
      </c>
      <c r="D6" s="182" t="s">
        <v>4</v>
      </c>
      <c r="E6" s="184"/>
      <c r="F6" s="184"/>
      <c r="G6" s="183"/>
      <c r="H6" s="144" t="s">
        <v>41</v>
      </c>
      <c r="I6" s="182" t="s">
        <v>4</v>
      </c>
      <c r="J6" s="184"/>
      <c r="K6" s="184"/>
      <c r="L6" s="183"/>
    </row>
    <row r="7" spans="1:12" s="190" customFormat="1" ht="29.25" customHeight="1" x14ac:dyDescent="0.25">
      <c r="A7" s="142"/>
      <c r="B7" s="142"/>
      <c r="C7" s="143"/>
      <c r="D7" s="128" t="s">
        <v>11</v>
      </c>
      <c r="E7" s="128" t="s">
        <v>12</v>
      </c>
      <c r="F7" s="128" t="s">
        <v>13</v>
      </c>
      <c r="G7" s="128" t="s">
        <v>14</v>
      </c>
      <c r="H7" s="143"/>
      <c r="I7" s="128" t="s">
        <v>11</v>
      </c>
      <c r="J7" s="128" t="s">
        <v>12</v>
      </c>
      <c r="K7" s="128" t="s">
        <v>13</v>
      </c>
      <c r="L7" s="128" t="s">
        <v>14</v>
      </c>
    </row>
    <row r="8" spans="1:12" ht="27.75" customHeight="1" x14ac:dyDescent="0.25">
      <c r="A8" s="14">
        <v>1</v>
      </c>
      <c r="B8" s="15" t="s">
        <v>21</v>
      </c>
      <c r="C8" s="63">
        <v>6197</v>
      </c>
      <c r="D8" s="63">
        <v>1487.28</v>
      </c>
      <c r="E8" s="63">
        <v>1518.2649999999999</v>
      </c>
      <c r="F8" s="63">
        <v>1549.25</v>
      </c>
      <c r="G8" s="63">
        <v>1642.2050000000002</v>
      </c>
      <c r="H8" s="63">
        <v>19948143</v>
      </c>
      <c r="I8" s="63">
        <v>4787554.3199999994</v>
      </c>
      <c r="J8" s="63">
        <v>4887295.0349999992</v>
      </c>
      <c r="K8" s="63">
        <v>4987035.75</v>
      </c>
      <c r="L8" s="63">
        <v>5286257.8950000005</v>
      </c>
    </row>
    <row r="9" spans="1:12" ht="27.75" customHeight="1" x14ac:dyDescent="0.25">
      <c r="A9" s="14">
        <v>2</v>
      </c>
      <c r="B9" s="15" t="s">
        <v>22</v>
      </c>
      <c r="C9" s="63">
        <v>5853</v>
      </c>
      <c r="D9" s="63">
        <v>1404.72</v>
      </c>
      <c r="E9" s="63">
        <v>1433.9849999999999</v>
      </c>
      <c r="F9" s="63">
        <v>1463.25</v>
      </c>
      <c r="G9" s="63">
        <v>1551.0450000000001</v>
      </c>
      <c r="H9" s="63">
        <v>18840807</v>
      </c>
      <c r="I9" s="63">
        <v>4521793.68</v>
      </c>
      <c r="J9" s="63">
        <v>4615997.7149999999</v>
      </c>
      <c r="K9" s="63">
        <v>4710201.75</v>
      </c>
      <c r="L9" s="63">
        <v>4992813.8550000004</v>
      </c>
    </row>
    <row r="10" spans="1:12" ht="27.75" customHeight="1" x14ac:dyDescent="0.25">
      <c r="A10" s="14">
        <v>3</v>
      </c>
      <c r="B10" s="15" t="s">
        <v>23</v>
      </c>
      <c r="C10" s="63">
        <v>4315</v>
      </c>
      <c r="D10" s="63">
        <v>1035.5999999999999</v>
      </c>
      <c r="E10" s="63">
        <v>1057.175</v>
      </c>
      <c r="F10" s="63">
        <v>1078.75</v>
      </c>
      <c r="G10" s="63">
        <v>1143.4750000000001</v>
      </c>
      <c r="H10" s="63">
        <v>13889985</v>
      </c>
      <c r="I10" s="63">
        <v>3333596.4</v>
      </c>
      <c r="J10" s="63">
        <v>3403046.3249999997</v>
      </c>
      <c r="K10" s="63">
        <v>3472496.25</v>
      </c>
      <c r="L10" s="63">
        <v>3680846.0250000004</v>
      </c>
    </row>
    <row r="11" spans="1:12" ht="27.75" customHeight="1" x14ac:dyDescent="0.25">
      <c r="A11" s="14">
        <v>4</v>
      </c>
      <c r="B11" s="15" t="s">
        <v>24</v>
      </c>
      <c r="C11" s="63">
        <v>4563</v>
      </c>
      <c r="D11" s="63">
        <v>1095.1199999999999</v>
      </c>
      <c r="E11" s="63">
        <v>1117.9349999999999</v>
      </c>
      <c r="F11" s="63">
        <v>1140.75</v>
      </c>
      <c r="G11" s="63">
        <v>1209.1950000000002</v>
      </c>
      <c r="H11" s="63">
        <v>14688297</v>
      </c>
      <c r="I11" s="63">
        <v>3525191.2799999993</v>
      </c>
      <c r="J11" s="63">
        <v>3598632.7650000001</v>
      </c>
      <c r="K11" s="63">
        <v>3672074.25</v>
      </c>
      <c r="L11" s="63">
        <v>3892398.7050000001</v>
      </c>
    </row>
    <row r="12" spans="1:12" ht="27.75" customHeight="1" x14ac:dyDescent="0.25">
      <c r="A12" s="14">
        <v>5</v>
      </c>
      <c r="B12" s="15" t="s">
        <v>25</v>
      </c>
      <c r="C12" s="63">
        <v>5703</v>
      </c>
      <c r="D12" s="63">
        <v>1368.72</v>
      </c>
      <c r="E12" s="63">
        <v>1397.2349999999999</v>
      </c>
      <c r="F12" s="63">
        <v>1425.75</v>
      </c>
      <c r="G12" s="63">
        <v>1511.2950000000001</v>
      </c>
      <c r="H12" s="63">
        <v>18357957</v>
      </c>
      <c r="I12" s="63">
        <v>4405909.68</v>
      </c>
      <c r="J12" s="63">
        <v>4497699.4649999999</v>
      </c>
      <c r="K12" s="63">
        <v>4589489.25</v>
      </c>
      <c r="L12" s="63">
        <v>4864858.6050000004</v>
      </c>
    </row>
    <row r="13" spans="1:12" ht="27.75" customHeight="1" x14ac:dyDescent="0.25">
      <c r="A13" s="14">
        <v>6</v>
      </c>
      <c r="B13" s="15" t="s">
        <v>26</v>
      </c>
      <c r="C13" s="63">
        <v>5651</v>
      </c>
      <c r="D13" s="63">
        <v>1356.24</v>
      </c>
      <c r="E13" s="63">
        <v>1384.4949999999999</v>
      </c>
      <c r="F13" s="63">
        <v>1412.75</v>
      </c>
      <c r="G13" s="63">
        <v>1497.5150000000001</v>
      </c>
      <c r="H13" s="63">
        <v>18190569</v>
      </c>
      <c r="I13" s="63">
        <v>4365736.5599999996</v>
      </c>
      <c r="J13" s="63">
        <v>4456689.4049999993</v>
      </c>
      <c r="K13" s="63">
        <v>4547642.25</v>
      </c>
      <c r="L13" s="63">
        <v>4820500.7850000001</v>
      </c>
    </row>
    <row r="14" spans="1:12" ht="27.75" customHeight="1" x14ac:dyDescent="0.25">
      <c r="A14" s="14">
        <v>7</v>
      </c>
      <c r="B14" s="15" t="s">
        <v>27</v>
      </c>
      <c r="C14" s="63">
        <v>3406</v>
      </c>
      <c r="D14" s="63">
        <v>817.43999999999994</v>
      </c>
      <c r="E14" s="63">
        <v>834.47</v>
      </c>
      <c r="F14" s="63">
        <v>851.5</v>
      </c>
      <c r="G14" s="63">
        <v>902.59</v>
      </c>
      <c r="H14" s="63">
        <v>10963914</v>
      </c>
      <c r="I14" s="63">
        <v>2631339.36</v>
      </c>
      <c r="J14" s="63">
        <v>2686158.93</v>
      </c>
      <c r="K14" s="63">
        <v>2740978.5</v>
      </c>
      <c r="L14" s="63">
        <v>2905437.21</v>
      </c>
    </row>
    <row r="15" spans="1:12" ht="27.75" customHeight="1" x14ac:dyDescent="0.25">
      <c r="A15" s="14">
        <v>8</v>
      </c>
      <c r="B15" s="15" t="s">
        <v>28</v>
      </c>
      <c r="C15" s="63">
        <v>3703</v>
      </c>
      <c r="D15" s="63">
        <v>888.71999999999991</v>
      </c>
      <c r="E15" s="63">
        <v>907.23500000000001</v>
      </c>
      <c r="F15" s="63">
        <v>925.75</v>
      </c>
      <c r="G15" s="63">
        <v>981.29500000000007</v>
      </c>
      <c r="H15" s="63">
        <v>11919957</v>
      </c>
      <c r="I15" s="63">
        <v>2860789.6799999997</v>
      </c>
      <c r="J15" s="63">
        <v>2920389.4649999999</v>
      </c>
      <c r="K15" s="63">
        <v>2979989.25</v>
      </c>
      <c r="L15" s="63">
        <v>3158788.605</v>
      </c>
    </row>
    <row r="16" spans="1:12" ht="27.75" customHeight="1" x14ac:dyDescent="0.25">
      <c r="A16" s="14">
        <v>9</v>
      </c>
      <c r="B16" s="15" t="s">
        <v>29</v>
      </c>
      <c r="C16" s="63">
        <v>5535</v>
      </c>
      <c r="D16" s="63">
        <v>1328.3999999999999</v>
      </c>
      <c r="E16" s="63">
        <v>1356.075</v>
      </c>
      <c r="F16" s="63">
        <v>1383.75</v>
      </c>
      <c r="G16" s="63">
        <v>1466.7750000000001</v>
      </c>
      <c r="H16" s="63">
        <v>17817165</v>
      </c>
      <c r="I16" s="63">
        <v>4276119.5999999996</v>
      </c>
      <c r="J16" s="63">
        <v>4365205.4249999998</v>
      </c>
      <c r="K16" s="63">
        <v>4454291.25</v>
      </c>
      <c r="L16" s="63">
        <v>4721548.7250000006</v>
      </c>
    </row>
    <row r="17" spans="1:12" ht="27.75" customHeight="1" x14ac:dyDescent="0.25">
      <c r="A17" s="14">
        <v>10</v>
      </c>
      <c r="B17" s="15" t="s">
        <v>30</v>
      </c>
      <c r="C17" s="63">
        <v>1526</v>
      </c>
      <c r="D17" s="63">
        <v>366.24</v>
      </c>
      <c r="E17" s="63">
        <v>373.87</v>
      </c>
      <c r="F17" s="63">
        <v>381.5</v>
      </c>
      <c r="G17" s="63">
        <v>404.39000000000004</v>
      </c>
      <c r="H17" s="63">
        <v>4912194</v>
      </c>
      <c r="I17" s="63">
        <v>1178926.56</v>
      </c>
      <c r="J17" s="63">
        <v>1203487.53</v>
      </c>
      <c r="K17" s="63">
        <v>1228048.5</v>
      </c>
      <c r="L17" s="63">
        <v>1301731.4100000001</v>
      </c>
    </row>
    <row r="18" spans="1:12" ht="27.75" customHeight="1" x14ac:dyDescent="0.25">
      <c r="A18" s="14">
        <v>11</v>
      </c>
      <c r="B18" s="15" t="s">
        <v>31</v>
      </c>
      <c r="C18" s="63">
        <v>2521</v>
      </c>
      <c r="D18" s="63">
        <v>605.04</v>
      </c>
      <c r="E18" s="63">
        <v>617.64499999999998</v>
      </c>
      <c r="F18" s="63">
        <v>630.25</v>
      </c>
      <c r="G18" s="63">
        <v>668.06500000000005</v>
      </c>
      <c r="H18" s="63">
        <v>8115099</v>
      </c>
      <c r="I18" s="63">
        <v>1947623.76</v>
      </c>
      <c r="J18" s="63">
        <v>1988199.2549999999</v>
      </c>
      <c r="K18" s="63">
        <v>2028774.75</v>
      </c>
      <c r="L18" s="63">
        <v>2150501.2350000003</v>
      </c>
    </row>
    <row r="19" spans="1:12" ht="27.75" customHeight="1" x14ac:dyDescent="0.25">
      <c r="A19" s="14">
        <v>12</v>
      </c>
      <c r="B19" s="15" t="s">
        <v>32</v>
      </c>
      <c r="C19" s="63">
        <v>1069</v>
      </c>
      <c r="D19" s="63">
        <v>256.56</v>
      </c>
      <c r="E19" s="63">
        <v>261.90499999999997</v>
      </c>
      <c r="F19" s="63">
        <v>267.25</v>
      </c>
      <c r="G19" s="63">
        <v>283.28500000000003</v>
      </c>
      <c r="H19" s="63">
        <v>3441111</v>
      </c>
      <c r="I19" s="63">
        <v>825866.64</v>
      </c>
      <c r="J19" s="63">
        <v>843072.19499999983</v>
      </c>
      <c r="K19" s="63">
        <v>860277.75</v>
      </c>
      <c r="L19" s="63">
        <v>911894.41500000004</v>
      </c>
    </row>
    <row r="20" spans="1:12" ht="27.75" customHeight="1" x14ac:dyDescent="0.25">
      <c r="A20" s="14">
        <v>13</v>
      </c>
      <c r="B20" s="15" t="s">
        <v>33</v>
      </c>
      <c r="C20" s="63">
        <v>3528</v>
      </c>
      <c r="D20" s="63">
        <v>846.71999999999991</v>
      </c>
      <c r="E20" s="63">
        <v>864.36</v>
      </c>
      <c r="F20" s="63">
        <v>882</v>
      </c>
      <c r="G20" s="63">
        <v>934.92000000000007</v>
      </c>
      <c r="H20" s="63">
        <v>11356632</v>
      </c>
      <c r="I20" s="63">
        <v>2725591.6799999997</v>
      </c>
      <c r="J20" s="63">
        <v>2782374.84</v>
      </c>
      <c r="K20" s="63">
        <v>2839158</v>
      </c>
      <c r="L20" s="63">
        <v>3009507.48</v>
      </c>
    </row>
    <row r="21" spans="1:12" s="190" customFormat="1" ht="27.75" customHeight="1" x14ac:dyDescent="0.25">
      <c r="A21" s="182" t="s">
        <v>34</v>
      </c>
      <c r="B21" s="183"/>
      <c r="C21" s="64">
        <v>53570</v>
      </c>
      <c r="D21" s="64">
        <v>12856.799999999996</v>
      </c>
      <c r="E21" s="64">
        <v>13124.650000000003</v>
      </c>
      <c r="F21" s="64">
        <v>13392.5</v>
      </c>
      <c r="G21" s="64">
        <v>14196.05</v>
      </c>
      <c r="H21" s="64">
        <v>172441830</v>
      </c>
      <c r="I21" s="64">
        <v>41386039.199999996</v>
      </c>
      <c r="J21" s="64">
        <v>42248248.350000009</v>
      </c>
      <c r="K21" s="64">
        <v>43110457.5</v>
      </c>
      <c r="L21" s="64">
        <v>45697084.950000003</v>
      </c>
    </row>
    <row r="23" spans="1:12" x14ac:dyDescent="0.25">
      <c r="C23" s="191"/>
    </row>
  </sheetData>
  <mergeCells count="13">
    <mergeCell ref="A1:L1"/>
    <mergeCell ref="H6:H7"/>
    <mergeCell ref="I6:L6"/>
    <mergeCell ref="A21:B21"/>
    <mergeCell ref="A2:L2"/>
    <mergeCell ref="A3:L3"/>
    <mergeCell ref="A4:C4"/>
    <mergeCell ref="A5:A7"/>
    <mergeCell ref="B5:B7"/>
    <mergeCell ref="C5:G5"/>
    <mergeCell ref="H5:L5"/>
    <mergeCell ref="C6:C7"/>
    <mergeCell ref="D6:G6"/>
  </mergeCells>
  <printOptions horizont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CHUNG</vt:lpstr>
      <vt:lpstr>PL1-KH TUYỂN SINH</vt:lpstr>
      <vt:lpstr>PL2 MUC CHI PHI</vt:lpstr>
      <vt:lpstr>MUC HO TRO</vt:lpstr>
      <vt:lpstr>PL4-KINH PHI</vt:lpstr>
      <vt:lpstr>PL5-KP THEO NĂM</vt:lpstr>
      <vt:lpstr>'MUC HO TRO'!Print_Titles</vt:lpstr>
      <vt:lpstr>'PL2 MUC CHI PHI'!Print_Titles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VX</dc:creator>
  <cp:lastModifiedBy>VX</cp:lastModifiedBy>
  <cp:lastPrinted>2017-07-01T02:20:36Z</cp:lastPrinted>
  <dcterms:created xsi:type="dcterms:W3CDTF">2017-06-18T14:38:17Z</dcterms:created>
  <dcterms:modified xsi:type="dcterms:W3CDTF">2017-07-01T05:39:54Z</dcterms:modified>
</cp:coreProperties>
</file>