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7695" tabRatio="938" activeTab="0"/>
  </bookViews>
  <sheets>
    <sheet name="Tong" sheetId="1" r:id="rId1"/>
    <sheet name="TP Ha Tinh" sheetId="2" r:id="rId2"/>
    <sheet name="TX Hong Linh" sheetId="3" r:id="rId3"/>
    <sheet name="TX Kỳ Anh " sheetId="4" r:id="rId4"/>
    <sheet name="NGHI XUÂN " sheetId="5" r:id="rId5"/>
    <sheet name="THACH Hà" sheetId="6" r:id="rId6"/>
    <sheet name="Cẩm Xuyên" sheetId="7" r:id="rId7"/>
    <sheet name="Hương Sơn" sheetId="8" r:id="rId8"/>
    <sheet name="Đức Thọ" sheetId="9" r:id="rId9"/>
    <sheet name="Can Lộc" sheetId="10" r:id="rId10"/>
    <sheet name="Kỳ Anh" sheetId="11" r:id="rId11"/>
    <sheet name="Huong Khe" sheetId="12" r:id="rId12"/>
    <sheet name="Vũ Quang" sheetId="13" r:id="rId13"/>
    <sheet name="Lộc Hà" sheetId="14" r:id="rId14"/>
    <sheet name="Cac VB TT HĐ" sheetId="15" r:id="rId15"/>
  </sheets>
  <definedNames>
    <definedName name="_xlnm.Print_Area" localSheetId="0">'Tong'!$A$1:$P$26</definedName>
    <definedName name="_xlnm.Print_Titles" localSheetId="6">'Cẩm Xuyên'!$5:$7</definedName>
    <definedName name="_xlnm.Print_Titles" localSheetId="9">'Can Lộc'!$6:$6</definedName>
    <definedName name="_xlnm.Print_Titles" localSheetId="8">'Đức Thọ'!$5:$7</definedName>
    <definedName name="_xlnm.Print_Titles" localSheetId="11">'Huong Khe'!$5:$7</definedName>
    <definedName name="_xlnm.Print_Titles" localSheetId="7">'Hương Sơn'!$5:$7</definedName>
    <definedName name="_xlnm.Print_Titles" localSheetId="10">'Kỳ Anh'!$5:$7</definedName>
    <definedName name="_xlnm.Print_Titles" localSheetId="13">'Lộc Hà'!$5:$7</definedName>
    <definedName name="_xlnm.Print_Titles" localSheetId="4">'NGHI XUÂN '!$5:$7</definedName>
    <definedName name="_xlnm.Print_Titles" localSheetId="5">'THACH Hà'!$5:$8</definedName>
    <definedName name="_xlnm.Print_Titles" localSheetId="0">'Tong'!$8:$8</definedName>
    <definedName name="_xlnm.Print_Titles" localSheetId="1">'TP Ha Tinh'!$6:$8</definedName>
    <definedName name="_xlnm.Print_Titles" localSheetId="2">'TX Hong Linh'!$6:$8</definedName>
    <definedName name="_xlnm.Print_Titles" localSheetId="3">'TX Kỳ Anh '!$7:$7</definedName>
    <definedName name="_xlnm.Print_Titles" localSheetId="12">'Vũ Quang'!$7:$7</definedName>
    <definedName name="_xlnm.Print_Titles">#N/A</definedName>
  </definedNames>
  <calcPr fullCalcOnLoad="1"/>
</workbook>
</file>

<file path=xl/sharedStrings.xml><?xml version="1.0" encoding="utf-8"?>
<sst xmlns="http://schemas.openxmlformats.org/spreadsheetml/2006/main" count="1225" uniqueCount="676">
  <si>
    <t>STT</t>
  </si>
  <si>
    <t>RPH</t>
  </si>
  <si>
    <t>LUA</t>
  </si>
  <si>
    <t>Đất khác</t>
  </si>
  <si>
    <t>Ghi chú</t>
  </si>
  <si>
    <t>Tổng</t>
  </si>
  <si>
    <t>NS TƯ</t>
  </si>
  <si>
    <t>NS tỉnh</t>
  </si>
  <si>
    <t>NS huyện</t>
  </si>
  <si>
    <t>NS xã</t>
  </si>
  <si>
    <t>Tên công trình, dự án</t>
  </si>
  <si>
    <t>Doanh nghiệp</t>
  </si>
  <si>
    <t>Địa điểm</t>
  </si>
  <si>
    <t>Diện tích thu hồi đất (ha)</t>
  </si>
  <si>
    <t>NS TW</t>
  </si>
  <si>
    <t>(3)=(4)+(5)+(6)+(7)</t>
  </si>
  <si>
    <t>(9)=(10)+....+.(14)</t>
  </si>
  <si>
    <t>Tên huyện</t>
  </si>
  <si>
    <t>Tổng diện tích thu hồi đất (ha)</t>
  </si>
  <si>
    <t>Thị xã Hồng Lĩnh</t>
  </si>
  <si>
    <t>Thành phố Hà Tĩnh</t>
  </si>
  <si>
    <t>Hương Khê</t>
  </si>
  <si>
    <t>Hương Sơn</t>
  </si>
  <si>
    <t>Kỳ Anh</t>
  </si>
  <si>
    <t>Nghi Xuân</t>
  </si>
  <si>
    <t>Vũ Quang</t>
  </si>
  <si>
    <t>Đức Thọ</t>
  </si>
  <si>
    <t>Lộc Hà</t>
  </si>
  <si>
    <t>Thạch Hà</t>
  </si>
  <si>
    <t xml:space="preserve">Tên công trình, dự án  </t>
  </si>
  <si>
    <t>Số dự án cần thu hồi đất</t>
  </si>
  <si>
    <t xml:space="preserve">Đất khác
</t>
  </si>
  <si>
    <t>Khái toán kinh phí thực hiện Bồi thường, GPMB (tỷ đồng)</t>
  </si>
  <si>
    <t>(9)=(10)+...+(14)</t>
  </si>
  <si>
    <t>Sử dụng từ các loại đất</t>
  </si>
  <si>
    <t>Nguồn kinh phí thực hiện</t>
  </si>
  <si>
    <t>Thị xã Kỳ Anh</t>
  </si>
  <si>
    <t>Can Lộc</t>
  </si>
  <si>
    <t>Cẩm Xuyên</t>
  </si>
  <si>
    <t>Đất chợ</t>
  </si>
  <si>
    <t>Trường Mầm Non</t>
  </si>
  <si>
    <t>Phường Thạch Quý, xã Thạch Hưng</t>
  </si>
  <si>
    <t>Phường Thạch Linh</t>
  </si>
  <si>
    <t>Đất sinh hoạt cộng đồng</t>
  </si>
  <si>
    <t>QH nhà văn hóa</t>
  </si>
  <si>
    <t>Đất thủy lợi</t>
  </si>
  <si>
    <t>I</t>
  </si>
  <si>
    <t>Đất khu vui chơi, giải trí công cộng</t>
  </si>
  <si>
    <t>Đất nghĩa trang, nghĩa địa</t>
  </si>
  <si>
    <t>Đất ở</t>
  </si>
  <si>
    <t xml:space="preserve"> </t>
  </si>
  <si>
    <t>II</t>
  </si>
  <si>
    <t>III</t>
  </si>
  <si>
    <t>IV</t>
  </si>
  <si>
    <t>Đất giao thông</t>
  </si>
  <si>
    <t>V</t>
  </si>
  <si>
    <t>VI</t>
  </si>
  <si>
    <t>VII</t>
  </si>
  <si>
    <t>Đất công trình năng lượng</t>
  </si>
  <si>
    <t>VIII</t>
  </si>
  <si>
    <t>XI</t>
  </si>
  <si>
    <t>X</t>
  </si>
  <si>
    <t>Đất ở đô thị</t>
  </si>
  <si>
    <t>Đất ở nông thôn</t>
  </si>
  <si>
    <t>IX</t>
  </si>
  <si>
    <t>Đất trụ sở cơ quan</t>
  </si>
  <si>
    <t>Đất cơ sở giáo dục đào tạo</t>
  </si>
  <si>
    <t>Ghi 
chú</t>
  </si>
  <si>
    <t>QH đất ở</t>
  </si>
  <si>
    <t>Đất trụ sở cơ quan, công trình sự nghiệp</t>
  </si>
  <si>
    <t>Mở rộng trường Mầm Non</t>
  </si>
  <si>
    <t>Mở rộng nghĩa trang</t>
  </si>
  <si>
    <t>Sân thể thao</t>
  </si>
  <si>
    <t>Đất Khác</t>
  </si>
  <si>
    <t>(9)=(10)+..(14)</t>
  </si>
  <si>
    <t>(3)=(4)+...+(7)</t>
  </si>
  <si>
    <t xml:space="preserve">Địa điểm </t>
  </si>
  <si>
    <t>(3)=(4)+..(7)</t>
  </si>
  <si>
    <t xml:space="preserve">Sử dụng từ các loại đất </t>
  </si>
  <si>
    <t xml:space="preserve">Nguồn kinh phí thực hiện </t>
  </si>
  <si>
    <t>(4)=(5)+....+(8)</t>
  </si>
  <si>
    <t>Thôn Phú Nghĩa, xã Thạch Bằng</t>
  </si>
  <si>
    <t>Thôn Phú Đông, xã Thạch Bằng</t>
  </si>
  <si>
    <t>Thôn Phú Xuân, xã Thạch Bằng</t>
  </si>
  <si>
    <t>TT Phố Châu</t>
  </si>
  <si>
    <t>RĐD</t>
  </si>
  <si>
    <t>Tổng cộng</t>
  </si>
  <si>
    <t>Khái toán kinh phí thực hiện Bồi thường, GPMB 
(tỷ đồng)</t>
  </si>
  <si>
    <t>NS
 TW</t>
  </si>
  <si>
    <t>NS
 tỉnh</t>
  </si>
  <si>
    <t>NS 
thị xã</t>
  </si>
  <si>
    <t>NS (xã,
phường)</t>
  </si>
  <si>
    <t>Kỳ Liên</t>
  </si>
  <si>
    <t>Kỳ Long</t>
  </si>
  <si>
    <t>CỦA TỈNH HÀ TĨNH</t>
  </si>
  <si>
    <t>CỦA HUYỆN HƯƠNG SƠN</t>
  </si>
  <si>
    <t>CỦA HUYỆN ĐỨC THỌ</t>
  </si>
  <si>
    <t>CỦA HUYỆN CAN LỘC</t>
  </si>
  <si>
    <t>CỦA HUYỆN KỲ ANH</t>
  </si>
  <si>
    <t>CỦA HUYỆN HƯƠNG KHÊ</t>
  </si>
  <si>
    <t>CỦA HUYỆN VŨ QUANG</t>
  </si>
  <si>
    <t>CỦA HUYỆN LỘC HÀ</t>
  </si>
  <si>
    <t>Sử dụng từ các loại đất (ha)</t>
  </si>
  <si>
    <t xml:space="preserve">Địa điểm (Thôn.., xã....)             </t>
  </si>
  <si>
    <t>Nguồn kinh phí thực hiện (tỷ đồng)</t>
  </si>
  <si>
    <t xml:space="preserve">
Căn cứ
 pháp lý
</t>
  </si>
  <si>
    <t>RDD</t>
  </si>
  <si>
    <t>NS cấp huyện</t>
  </si>
  <si>
    <t>NS cấp xã</t>
  </si>
  <si>
    <t>NS cấp thành phố</t>
  </si>
  <si>
    <t>Xã Thạch Hạ</t>
  </si>
  <si>
    <t xml:space="preserve">Địa điểm            </t>
  </si>
  <si>
    <t>Nhà văn hóa thôn</t>
  </si>
  <si>
    <t>Mở rộng trụ sở UBND xã</t>
  </si>
  <si>
    <t>Đất thể dục thể thao</t>
  </si>
  <si>
    <t>Thôn Mỹ Thành, xã Cẩm Thạch</t>
  </si>
  <si>
    <t>Sơn Bằng</t>
  </si>
  <si>
    <t>Sơn Hà</t>
  </si>
  <si>
    <t>Sơn Thịnh</t>
  </si>
  <si>
    <t>Đất ở tại nông thôn</t>
  </si>
  <si>
    <t>Sơn Bình</t>
  </si>
  <si>
    <t>Sơn Châu</t>
  </si>
  <si>
    <t>Sơn Hòa</t>
  </si>
  <si>
    <t>Sơn Lĩnh</t>
  </si>
  <si>
    <t>Sơn Quang</t>
  </si>
  <si>
    <t>Sơn Trường</t>
  </si>
  <si>
    <t>Sơn Phúc</t>
  </si>
  <si>
    <t>Đất xây dựng cơ sở thể dục thể thao</t>
  </si>
  <si>
    <t>Đất cơ sở tôn giáo</t>
  </si>
  <si>
    <t>Mở rộng UBND xã</t>
  </si>
  <si>
    <t>QH đất ở Cựa Phủ</t>
  </si>
  <si>
    <t>Thôn Lương Trung, xã Ích Hậu</t>
  </si>
  <si>
    <t>Đất xây dựng cơ sở giáo dục và đào tạo</t>
  </si>
  <si>
    <t xml:space="preserve">
Căn cứ pháp lý
</t>
  </si>
  <si>
    <t>Thôn Đồng Tiến, xã Kỳ Đồng</t>
  </si>
  <si>
    <t>Căn cứ pháp lý</t>
  </si>
  <si>
    <t>Sử dụng từ loại đất</t>
  </si>
  <si>
    <t>Địa điểm 
(Thôn.., xã....)</t>
  </si>
  <si>
    <t>Căn cứ pháp lý (QĐ chấp thuận chủ trương hoặc phê duyệt Dự án của cấp có thẩm quyền)</t>
  </si>
  <si>
    <t>CỦA  HUYỆN THẠCH HÀ</t>
  </si>
  <si>
    <t>CỦA  HUYỆN CẨM XUYÊN</t>
  </si>
  <si>
    <t>Diện tích thu hồi(ha)</t>
  </si>
  <si>
    <t xml:space="preserve">Địa điểm (Thôn., xóm., xã....)             </t>
  </si>
  <si>
    <t>Căn cứ pháp lý (QĐ chấp thuận chủ trương hoặc phê duyêt dự án của cấp có thẩm quyền)</t>
  </si>
  <si>
    <t xml:space="preserve">Địa điểm (Thôn, xã)             </t>
  </si>
  <si>
    <t>Thạch Tân</t>
  </si>
  <si>
    <t>Chợ Bình Hương</t>
  </si>
  <si>
    <t>Hồng Hà - Xã Thạch Trung</t>
  </si>
  <si>
    <t>Mương thủy lợi SIRDP</t>
  </si>
  <si>
    <t>Nam Phú, Trung phú, Đức Phú, xã Thạch Trung</t>
  </si>
  <si>
    <t>Quyết định số 321/QĐ-UBND ngày 03/12/2012 của UBND tỉnh Hà Tĩnh</t>
  </si>
  <si>
    <t>Khối phố Vĩnh Hòa- phường Thạch Linh</t>
  </si>
  <si>
    <t>Phường Đại Nài</t>
  </si>
  <si>
    <t>Nhà Văn hóa khối phố Tây Yên</t>
  </si>
  <si>
    <t>Mở rộng giáo xứ Chân Thành</t>
  </si>
  <si>
    <t>Chống quá tải lưới điện</t>
  </si>
  <si>
    <t>các phường: Văn Yên, Tân Giang,
Đại Nài</t>
  </si>
  <si>
    <t>Đất xây dựng cơ sở y tế</t>
  </si>
  <si>
    <t>Mở rộng Bệnh viện tỉnh Hà Tĩnh</t>
  </si>
  <si>
    <t>Phường Bắc Hà</t>
  </si>
  <si>
    <t>Bệnh viện Quốc tế Trung ương Huế - Hà Tĩnh</t>
  </si>
  <si>
    <t>Thông báo Kết luận số 133/TB-UBND ngày 21/4/2017 của UBND tỉnh Hà Tĩnh</t>
  </si>
  <si>
    <t>Mở rộng sân bóng trung tâm xã Thạch Hạ</t>
  </si>
  <si>
    <t>Quyết định số 118/QĐ-UBND ngày 24/8/2016 của UBND xã Thạch Hạ</t>
  </si>
  <si>
    <t>Hội quán Tổ dân phố 10</t>
  </si>
  <si>
    <t xml:space="preserve">Quy hoạch được UBND thành phố phê duyệt ngày 15/5/2007
</t>
  </si>
  <si>
    <t xml:space="preserve"> Cụm công nghiệp Cổng Khánh 1, phường Đậu Liêu</t>
  </si>
  <si>
    <t>Quy hoạch xen dắm đất ở Nương Tiên, thôn Phúc Thuận</t>
  </si>
  <si>
    <t>Thôn Phúc Thuận, xã Thuận Lộc</t>
  </si>
  <si>
    <t xml:space="preserve">Công văn số 1220/UBND ngày 18/12/2015 của UBND TX. Hồng Lĩnh </t>
  </si>
  <si>
    <t>Đậu Liêu</t>
  </si>
  <si>
    <t>Đường Nguyễn Nghiễm</t>
  </si>
  <si>
    <t>Bắc Hồng</t>
  </si>
  <si>
    <t>Nam Hồng</t>
  </si>
  <si>
    <t>Mở rộng tuyến đường nội phường TDP Hầu Đền</t>
  </si>
  <si>
    <t>Phường Trung Lương</t>
  </si>
  <si>
    <t xml:space="preserve">Mở rộng tuyến đường cụm 1, TDP 7 </t>
  </si>
  <si>
    <t>TPD7 Bắc Hồng</t>
  </si>
  <si>
    <t>Mở rộng đường từ nhà ông Vân đến ông Quảng</t>
  </si>
  <si>
    <t>TDP Thuận Hồng, Thuận Minh</t>
  </si>
  <si>
    <t>Kế hoạch số 06/KH-UBND ngày 16/01/2017 của UBND phường Đức Thuận</t>
  </si>
  <si>
    <t>Mở rộng Đường Từ Bà Hạnh đến ông Đính</t>
  </si>
  <si>
    <t>Ngọc Sơn, P. Đức Thuận</t>
  </si>
  <si>
    <t>Mở rộng đường Thuận Tiến</t>
  </si>
  <si>
    <t>Mở rộng đường từ ông Sơn đến ông Túy</t>
  </si>
  <si>
    <t>Thuận Tiến, P. Đức Thuận</t>
  </si>
  <si>
    <t>Kế hoạch số 06/KH-UBND ngày 16/01/2017 của UBND P.Đức Thuận</t>
  </si>
  <si>
    <t>Mở rộng đường từ ông Sáng đến ông Dũng</t>
  </si>
  <si>
    <t>Thuận Hồng, P. Đức Thuận</t>
  </si>
  <si>
    <t>Mở rộng đường từ ông Sâm đến ông Tuyến</t>
  </si>
  <si>
    <t>Kế hoạch số 06/KH-UBND ngày 16/01/2017 của UBND P. Đức Thuận</t>
  </si>
  <si>
    <t>Lô đất HT03-DC thuộc Quy hoạch chi tiết Khu đô thị Kỳ Long - Kỳ Liên - Kỳ Phương</t>
  </si>
  <si>
    <t>Lô đất TT03-DC thuộc Quy hoạch chi tiết Khu đô thị Kỳ Long - Kỳ Liên - Kỳ Phương</t>
  </si>
  <si>
    <t>Kỳ Trinh, 
Kỳ Hưng, 
Kỳ Hoa</t>
  </si>
  <si>
    <t>CV số 2442/CPMB-ĐB ngày 19/5/2017 của Ban QLDA các công trình điện Miền Trung</t>
  </si>
  <si>
    <t>Xã Xuân Lam</t>
  </si>
  <si>
    <t>Xã Xuân Hồng</t>
  </si>
  <si>
    <t>Xây dựng Trường Mầm non</t>
  </si>
  <si>
    <t>Xây dựng nhà văn hóa thôn</t>
  </si>
  <si>
    <t>Xây dựng nhà văn hóa thôn Song Hải</t>
  </si>
  <si>
    <t>Xây dựng nhà văn hóa thôn Tân 
Thưởng</t>
  </si>
  <si>
    <t>Xây dựng nhà văn hóa thôn Bắc Mới</t>
  </si>
  <si>
    <t>Xây dựng nhà văn hóa thôn Song Hồng</t>
  </si>
  <si>
    <t>Xây dựng nhà văn hóa thôn Đông Tây</t>
  </si>
  <si>
    <t>Xây dựng nhà văn hóa thôn Ngọc Huệ</t>
  </si>
  <si>
    <t>Xây dựng sân thể thao thôn Bắc Mới</t>
  </si>
  <si>
    <t>Xây dựng sân thể thao thôn Song Hải</t>
  </si>
  <si>
    <t>Xây dựng sân thể thao thôn Tân Thượng</t>
  </si>
  <si>
    <t>Xây dựng nhà văn hóa và sân thể thao xóm Hội Phú</t>
  </si>
  <si>
    <t>Xã Xuân Hội</t>
  </si>
  <si>
    <t>Xây dựng nhà văn hóa sân thể thao xóm Hội Quý</t>
  </si>
  <si>
    <t>Xây dựng nhà văn hóa sân thể thao xóm Hội Thái</t>
  </si>
  <si>
    <t>Xây dựng đường giao thông và bãi đậu xe đền Củi</t>
  </si>
  <si>
    <t>Thôn Trung Sơn, xã Bắc Sơn</t>
  </si>
  <si>
    <t>Thôn Kỳ Phong, xã Thạch Đài</t>
  </si>
  <si>
    <t>Thôn Bắc Thượng, xã Thạch Đài</t>
  </si>
  <si>
    <t>Thôn Nam Thượng, xã Thạch Đài</t>
  </si>
  <si>
    <t>Thôn Minh Đình, xã Thạch Hương</t>
  </si>
  <si>
    <t>Thôn Tri Lễ, xã Thạch Kênh</t>
  </si>
  <si>
    <t>Thôn Động Hà 1, xã Thạch Long</t>
  </si>
  <si>
    <t>Thôn Yên Nghĩa, xã Thạch Lưu</t>
  </si>
  <si>
    <t>Thôn Trằm Đèn, thôn Tân Hợp, xã Thạch Sơn</t>
  </si>
  <si>
    <t>Thôn Sơn Hà, xã Thạch Sơn</t>
  </si>
  <si>
    <t>Xóm Đông Tân, xã Thạch Tân</t>
  </si>
  <si>
    <t>Xóm 17, xã Thạch Tân</t>
  </si>
  <si>
    <t>Thôn Yên Lạc, xã Thạch Thắng</t>
  </si>
  <si>
    <t>Xóm Sơn Vĩnh, xã Thạch Thanh</t>
  </si>
  <si>
    <t>Thôn Vĩnh An, xã Thạch Vĩnh</t>
  </si>
  <si>
    <t>Thôn Đồng Sơn, xã Thạch Xuân</t>
  </si>
  <si>
    <t>Thôn Liên Quý, xã Thạch Hội</t>
  </si>
  <si>
    <t>Thôn Liên Mỹ, xã Thạch Hội</t>
  </si>
  <si>
    <t>Thôn Liên Yên, xã Thạch Hội</t>
  </si>
  <si>
    <t>Thôn Liên Phố, xã Thạch Hội</t>
  </si>
  <si>
    <t>Thôn Tân Tiến, xã Thạch Ngọc</t>
  </si>
  <si>
    <t>Thạch Đài</t>
  </si>
  <si>
    <t>Thôn Thống Nhất, xã Phù Việt</t>
  </si>
  <si>
    <t>Thôn Yên Thượng, xã Nam Hương</t>
  </si>
  <si>
    <t>Tổ 9, thị trấn Thạch Hà</t>
  </si>
  <si>
    <t>Thôn Khang, xã Thạch Liên</t>
  </si>
  <si>
    <t>Thôn Trường Xuân, xã Thạch Đỉnh</t>
  </si>
  <si>
    <t>Trường Trung cấp nghề</t>
  </si>
  <si>
    <t>Thôn Ngọc Sơn, xã Thạch Ngọc</t>
  </si>
  <si>
    <t>Mở rộng sân thể thao</t>
  </si>
  <si>
    <t>Xóm Thanh Châu, xã Thạch Thanh</t>
  </si>
  <si>
    <t>Thôn Bắc Tiến, xã Thạch Ngọc</t>
  </si>
  <si>
    <t>Mở rộng đường giao thông</t>
  </si>
  <si>
    <t>Đường từ nhà thờ họ Trần đến đường Hàm Nghi</t>
  </si>
  <si>
    <t xml:space="preserve">Đường giao thông </t>
  </si>
  <si>
    <t>Tổ 5, thị trấn Thạch Hà</t>
  </si>
  <si>
    <t>Việt Xuyên</t>
  </si>
  <si>
    <t>Thạch Ngọc</t>
  </si>
  <si>
    <t>Thạch Tiến</t>
  </si>
  <si>
    <t>Trạm biến áp</t>
  </si>
  <si>
    <t>Thôn Tân Thanh, Đồng Sơn, xã Thạch Xuân</t>
  </si>
  <si>
    <t>Thôn Trung Phú, xã Thạch Thắng</t>
  </si>
  <si>
    <t>Thôn Đông Sơn, xã Thạch Xuân</t>
  </si>
  <si>
    <t>Xóm Tiến Bộ, xã Thạch Tân</t>
  </si>
  <si>
    <t xml:space="preserve">Nghĩa trang </t>
  </si>
  <si>
    <t>Vùng Biền Lội, Thôn Hòa Bình, xã Thạch Thắng</t>
  </si>
  <si>
    <t>Vùng Cồn Rấy, Cồn Sỏi, Thôn Cao Thắng, xã Thạch Thắng</t>
  </si>
  <si>
    <t>Mở rộng nhà thờ Lộc Thủy</t>
  </si>
  <si>
    <t>Thôn Động Hà 2, xã Thạch Long</t>
  </si>
  <si>
    <t>Thôn Sông Hải, xã Thạch Sơn</t>
  </si>
  <si>
    <t>Mở rộng Miếu Mây</t>
  </si>
  <si>
    <t>Thôn Vĩnh Trung, xã Thạch Vĩnh</t>
  </si>
  <si>
    <t>Quy hoach dân cư Trọt Nước</t>
  </si>
  <si>
    <t>QĐ số 4759/QĐ-UBND ngày 14/9/2016 của UBND huyện</t>
  </si>
  <si>
    <t xml:space="preserve">Quy hoạch dân cư </t>
  </si>
  <si>
    <t xml:space="preserve">TDP 6, TT Cẩm Xuyên </t>
  </si>
  <si>
    <t>Quy hoạch dân cư</t>
  </si>
  <si>
    <t>Thôn Đông Trung, xã Cẩm Bình</t>
  </si>
  <si>
    <t xml:space="preserve">Quy hoạch dân cư Phát Lát </t>
  </si>
  <si>
    <t xml:space="preserve">Thôn 2, xã Cẩm Trung </t>
  </si>
  <si>
    <t>QĐ số 487/QĐ - UBND ngày 21/02/2017 của UBND huyện</t>
  </si>
  <si>
    <t xml:space="preserve">Thôn 6, xã Cẩm Trung </t>
  </si>
  <si>
    <t>Thôn Hưng Trung, xã Cẩm Hưng</t>
  </si>
  <si>
    <t xml:space="preserve">Quy hoạch đất ở dân cư </t>
  </si>
  <si>
    <t>Thôn 1, xã Cẩm Lộc</t>
  </si>
  <si>
    <t>Thôn 8, xã Cẩm Lộc</t>
  </si>
  <si>
    <t>Thôn Hưng Mỹ, xã Cẩm Thành</t>
  </si>
  <si>
    <t>Thôn Nguyễn Đối, xã Cẩm Hà</t>
  </si>
  <si>
    <t>Thôn Trung Thắng, xã Cẩm Hà</t>
  </si>
  <si>
    <t>Thôn Thành Xuân, xã Cẩm Hà</t>
  </si>
  <si>
    <t>Thôn Nam Xuân, xã Cẩm Hà</t>
  </si>
  <si>
    <t>Thôn 1, xã Cẩm Quan</t>
  </si>
  <si>
    <t>Thôn 4, xã Cẩm Quan</t>
  </si>
  <si>
    <t>Thôn Na Trung, xã Cẩm Thạch</t>
  </si>
  <si>
    <t>Thôn Đại Tăng, xã Cẩm Thạch</t>
  </si>
  <si>
    <t>Thôn Yên Mỹ, xã Cẩm Yên</t>
  </si>
  <si>
    <t>Thôn Minh Lạc, xã Cẩm Yên</t>
  </si>
  <si>
    <t>Thôn Yên Quý, xã Cẩm Yên</t>
  </si>
  <si>
    <t>Thôn 1, xã Cẩm Phúc</t>
  </si>
  <si>
    <t xml:space="preserve">Xã  Cẩm Vịnh </t>
  </si>
  <si>
    <t>Trường Mầm non Cụm 2</t>
  </si>
  <si>
    <t>Thôn 11, xã Cẩm Quan</t>
  </si>
  <si>
    <t xml:space="preserve">Xã Cẩm Minh, xã Cẩm Sơn, xã Cẩm Hòa, xã Cẩm Bình </t>
  </si>
  <si>
    <t>Xã Cẩm Trung, xã Cẩm Dương, xã Cẩm Lộc, xã Cẩm Quan</t>
  </si>
  <si>
    <t>Xây dựng lưới điện trung hạ áp nông thôn tỉnh Hà Tĩnh</t>
  </si>
  <si>
    <t>Xã Cẩm Quan, TT Thiên Cẩm, xã Cẩm Thăng, xã Cẩm Phúc, xã Cẩm Nam, xã Cẩm Dương, TT Thiên Cầm</t>
  </si>
  <si>
    <t>MR trường mầm non xã Sơn Lâm</t>
  </si>
  <si>
    <t>Sơn Lâm</t>
  </si>
  <si>
    <t>MR sân vận động trung tâm xã (thôn Hồng Hà)</t>
  </si>
  <si>
    <t>MR đường giao thông nội đồng (thôn Tây Hà)</t>
  </si>
  <si>
    <t>MR đường giao thông trục xã</t>
  </si>
  <si>
    <t>Cải tạo, nâng cấp đường Trần Kim Xuyến (đoạn từ nhà VH khối 10, qua Ngân hàng chính sách đến nhà VH khối 15)</t>
  </si>
  <si>
    <t>MR đường giao thông  nối từ đường HCM đến ngã 5 nhà Hồ Châu (khối 17)</t>
  </si>
  <si>
    <t>Cải tạo, nâng cấp lưới điện</t>
  </si>
  <si>
    <t>QH đất ở đồng Khe Giáp Cận (thôn 5)</t>
  </si>
  <si>
    <t>QH đất ở thôn Nam Đoài</t>
  </si>
  <si>
    <t>QH đất ở thôn Tây Hà</t>
  </si>
  <si>
    <t>QH đất ở thôn Bình Hòa (NVH cũ)</t>
  </si>
  <si>
    <t>QH đất ở thôn Lâm Phúc</t>
  </si>
  <si>
    <t>QH đất ở thôn 1</t>
  </si>
  <si>
    <t>QH đất ở thôn 3</t>
  </si>
  <si>
    <t>QH đất ở thôn 5</t>
  </si>
  <si>
    <t>QH đất ở thôn Thuần Mỹ</t>
  </si>
  <si>
    <t>Sơn Mỹ</t>
  </si>
  <si>
    <t>QH đất ở xứ Cồn Nậy, thôn Công Đẳng</t>
  </si>
  <si>
    <t>Sơn Phú</t>
  </si>
  <si>
    <t>QH đất ở xứ Nhà Gần, thôn Hồng Kỳ</t>
  </si>
  <si>
    <t>QH đất ở xen dắm (thôn Tiên Sơn, Vọng Sơn, Hồ Trung, Hồng Kỳ, Công Đẳng)</t>
  </si>
  <si>
    <t>QH đất ở thôn Sơn Lâm</t>
  </si>
  <si>
    <t>QH đất ở thôn 3, 10</t>
  </si>
  <si>
    <t>MR đất nghĩa trang thôn Hồng Hà</t>
  </si>
  <si>
    <t>MR đất nghĩa trang thôn Lâm Giang</t>
  </si>
  <si>
    <t>QH nhà văn hóa thôn Lai Thịnh</t>
  </si>
  <si>
    <t>MR nhà văn hóa thôn Tây Hà</t>
  </si>
  <si>
    <t>QH nhà văn hóa thôn Trung Mỹ</t>
  </si>
  <si>
    <t>QH nhà văn hóa thôn Bình Hòa</t>
  </si>
  <si>
    <t>QH sân vận động thôn Sông Con</t>
  </si>
  <si>
    <t>QH nhà văn hóa thôn Phúc Thịnh</t>
  </si>
  <si>
    <t>QH nhà văn hóa thôn 5</t>
  </si>
  <si>
    <t>MR nhà văn hóa thôn 1</t>
  </si>
  <si>
    <t>QH khu vui chơi giải trí (thôn Hồng Kỳ)</t>
  </si>
  <si>
    <t>Quy hoạch đất ở đấu giá vùng nhà lay trên</t>
  </si>
  <si>
    <t>Thị Trấn</t>
  </si>
  <si>
    <t>Quy hoạch đất ở đấu giá tổ dân phố 2-3</t>
  </si>
  <si>
    <t>Quy hoạch đất ở đấu giá tổ dân phố 7</t>
  </si>
  <si>
    <t>Quy hoạch đất ở nhà văn hóa thôn 3 cũ</t>
  </si>
  <si>
    <t>Quy hoạch đất ở vùng Dăm Lẻ</t>
  </si>
  <si>
    <t>QH đất ở Đồng Vịnh</t>
  </si>
  <si>
    <t>Đấu giá đất ở vùng Đội Ngọn</t>
  </si>
  <si>
    <t>QH đất ở đấu giá tại xứ đồng Biền Than</t>
  </si>
  <si>
    <t xml:space="preserve">Đất ở thôn văn khang </t>
  </si>
  <si>
    <t xml:space="preserve">QH đất ở xen dắm vùng ao ấn thôn văn khang </t>
  </si>
  <si>
    <t>QH đất ở Truồng Đống</t>
  </si>
  <si>
    <t>Quy hoạch đất ở khu vực Thị Tứ</t>
  </si>
  <si>
    <t xml:space="preserve">Quy hoạch đất ở thôn Thượng Lĩnh </t>
  </si>
  <si>
    <t>Quy hoạch đất ở kho muối củ thôn Đông  xá</t>
  </si>
  <si>
    <t>Quy hoạch đất ở trại trắn</t>
  </si>
  <si>
    <t xml:space="preserve">QH đất ở Đồng Ao, Đồng Vịnh </t>
  </si>
  <si>
    <t>QH đất ở Lanh Cù</t>
  </si>
  <si>
    <t>Văn bản số 522/HĐND ngày 30/10/2015 của HĐND tỉnh Hà Tĩnh về việc thống nhất quyết định chủ trương đầu tư một số dự án giao thông trên địa bàn huyện Đức Thọ và Hương Khê</t>
  </si>
  <si>
    <t xml:space="preserve">Mở rộng đường Nương Mậu - Thôn Tân Thành </t>
  </si>
  <si>
    <t>Đường GTNT-GTNĐ</t>
  </si>
  <si>
    <t>Đường giao thông nông thôn</t>
  </si>
  <si>
    <t>Mở rộng, nạo vét hệ thống kênh trục sông nghèn</t>
  </si>
  <si>
    <t>Quy hoạch nhà văn hóa thôn Đại Tiến</t>
  </si>
  <si>
    <t>Quy họach nhà văn hóa thôn Tân Mỹ</t>
  </si>
  <si>
    <t>QH khu vui chơi cho người già và trẻ em</t>
  </si>
  <si>
    <t>Quy hoạch nhà văn hóa thôn Phú Quý</t>
  </si>
  <si>
    <t>Nhà văn hóa thôn Yên Cường</t>
  </si>
  <si>
    <t>Nhà văn hóa thôn Yên Thắng</t>
  </si>
  <si>
    <t>Nhà văn hóa thôn Thượng Tiến</t>
  </si>
  <si>
    <t>Nhà văn hóa thôn Đồng Lạc</t>
  </si>
  <si>
    <t>Nhà văn hóa thôn Thị Hòa</t>
  </si>
  <si>
    <t>Nhà văn hóa thôn Hòa Thái</t>
  </si>
  <si>
    <t>Căn cứ QĐ 3691/QĐ-UBND ngày 07/5/2015 của UBND huyện Đức Thọ về việc phê duyệt chủ trương dầu tư xây dựng công trình: Trường Mầm non xã Trung Lễ</t>
  </si>
  <si>
    <t>QĐ số 1580/QĐ-UBND ngày 16/6/2016 của UBND 
tỉnh về việc cho phép khảo sát, lập QH mở rộng trường mầm non xã Tùng Ảnh</t>
  </si>
  <si>
    <t>Mở rộng trường THCS Hoàng Xuân Hãn</t>
  </si>
  <si>
    <t>Trường Tiểu học</t>
  </si>
  <si>
    <t>Trường Mầm non</t>
  </si>
  <si>
    <t>QH sân vận động thôn Thịnh Cường</t>
  </si>
  <si>
    <t>QH sân vận động thôn Cầu Đôi</t>
  </si>
  <si>
    <t>QH sân vận động thôn Phượng Thành</t>
  </si>
  <si>
    <t>Sân vân động trung tâm xã</t>
  </si>
  <si>
    <t>QH sân vận động trung tâm xã</t>
  </si>
  <si>
    <t>Điểm vui chơi giải trí TDTT</t>
  </si>
  <si>
    <t>Dự án đường điện 110kv</t>
  </si>
  <si>
    <t>Dự án chống quá tải điện</t>
  </si>
  <si>
    <t xml:space="preserve">QH khôi phục chùa Bạch Lộc và đền thờ Thánh Mẫu </t>
  </si>
  <si>
    <t>Mở rộng Chùa Đá</t>
  </si>
  <si>
    <t>QH mở rộng nghĩa trang Phượng Thành</t>
  </si>
  <si>
    <t>QH mở rộng đất nghĩa trang nhà mống</t>
  </si>
  <si>
    <t>Mở rộng nghĩa trang Mụ bạc</t>
  </si>
  <si>
    <t>QĐ số 652/QĐ-UBND ngày 13/02/2015 của UBND huyện v/v phê duyệt QH chi tiết Nghĩa trang</t>
  </si>
  <si>
    <t>QĐ số 651/QĐ-UBND ngày 13/02/2015 của UBND huyện v/v phê duyệt QH chi tiết Nghĩa trang</t>
  </si>
  <si>
    <t>QH nghĩa trang Rú Yên Cường</t>
  </si>
  <si>
    <t>Chống quá tải lưới điện huyện Can Lộc</t>
  </si>
  <si>
    <t>Đường dây và trạm biến áp 110kv Hồng Lĩnh</t>
  </si>
  <si>
    <t>Quy hoạch chợ</t>
  </si>
  <si>
    <t>QĐ 3279/QĐ-UBND ngày 18/11/2016 của UBND tỉnh Hà Tĩnh về việc chấp thuận chủ trương đầu tư Dự án xây dựng chợ Huyện của Công ty 168 tại xã Đồng Lộc, huyện Can Lộc</t>
  </si>
  <si>
    <t>QH dân cư vùng Đồng Lườn, thôn Trung Hải</t>
  </si>
  <si>
    <t xml:space="preserve">Quy hoạch dân cư vùng Cồn Chợ </t>
  </si>
  <si>
    <t>Thôn Tân Thọ, xã Kỳ Thọ</t>
  </si>
  <si>
    <t>Thôn Tả Tấn, 
xã Kỳ Tân</t>
  </si>
  <si>
    <t>Đường giao thông trong trung tâm hành chính huyện</t>
  </si>
  <si>
    <t>Quy hoạch dân cư vùng Bàu</t>
  </si>
  <si>
    <t>Thôn Xuân Tiến, xã Kỳ Xuân</t>
  </si>
  <si>
    <t>Công trình xây dựng chống qúa tải mùa nắng nóng năm 2017</t>
  </si>
  <si>
    <t>Hòa Hải</t>
  </si>
  <si>
    <t>Quyết định số 4326/QĐ-EVN NPC ngày 20/12/2016 và QĐ số 184/Đ-EVN NPC ngày 24/01/2017 của Tổng công ty Điện lực miền Bắc về việc giao bổ sung danh mục kế hoạch đầu tư xây dựng năm 2017</t>
  </si>
  <si>
    <t>Hương Xuân</t>
  </si>
  <si>
    <t>Hương Lâm</t>
  </si>
  <si>
    <t>Hương Vịnh</t>
  </si>
  <si>
    <t>Hương Trạch</t>
  </si>
  <si>
    <t>Phúc Trạch</t>
  </si>
  <si>
    <t>Hương Long</t>
  </si>
  <si>
    <t>Công trình xây dựng xuất tuyến 22kv, 35kv trạm biến áp 110kv Hương Khê</t>
  </si>
  <si>
    <t>Phú Phong</t>
  </si>
  <si>
    <t>Quyết định số 2125/QĐ-EVN NPC ngày 18/7/2016 của Tổng công ty Điện lực Miền Bắc về việc giao bổ sung danh mục kế hoạch đầu tư xây dựng năm 2016 cho công ty Điện lực Hà Tĩnh.</t>
  </si>
  <si>
    <t>Đất cơ sở giáo dục, đào tạo</t>
  </si>
  <si>
    <t>Mở rộng trường MN Hương Liên</t>
  </si>
  <si>
    <t>Hương Liên</t>
  </si>
  <si>
    <t>Mở rộng trường MN Hà Linh</t>
  </si>
  <si>
    <t>Hà Linh</t>
  </si>
  <si>
    <t>Mở rộng trường MN Phú Gia</t>
  </si>
  <si>
    <t>Phú Gia</t>
  </si>
  <si>
    <t>Mở rộng trường THCS Phú Gia</t>
  </si>
  <si>
    <t>Mở rộng trường MN Gia Phố</t>
  </si>
  <si>
    <t>Gia Phố</t>
  </si>
  <si>
    <t>Mở rộng trạm y tế xã</t>
  </si>
  <si>
    <t>Thôn 2, xã Đức Bồng</t>
  </si>
  <si>
    <t>Bãi thải vật liệu thuộc dự án kênh chính thủy lợi Ngàn Trươi - Cẩm Trang</t>
  </si>
  <si>
    <t>TPD6, TTVQ</t>
  </si>
  <si>
    <t>Trạm kiểm lâm địa bàn Chợ Bộng</t>
  </si>
  <si>
    <t>Thôn Mỹ Ngọc, xã Đức Lĩnh</t>
  </si>
  <si>
    <t>Đồng Cố Xoan, xã Bình Lộc</t>
  </si>
  <si>
    <t>QĐ số 1163/QĐ-UBND ngày 24/5/2017 của UBND huyện Lộc Hà</t>
  </si>
  <si>
    <t>Đồng Súc Sửu, xã Phù Lưu</t>
  </si>
  <si>
    <t>Đường 22/12, xã Phù Lưu</t>
  </si>
  <si>
    <t>Đất ở nông thôn từ vườn ô Phúc đến cống đồng Ngóc</t>
  </si>
  <si>
    <t>Đất ở nông thôn vùng Hạ Lụy trên</t>
  </si>
  <si>
    <t>Đất ở nông thôn vùng hội quán</t>
  </si>
  <si>
    <t>Đất ở nông thôn ở phía Nam đường 45m (đối diện khu tái định cư T. Phú Xuân)</t>
  </si>
  <si>
    <t>Đất ở nông thôn ở dọc đường 22/12</t>
  </si>
  <si>
    <t>Thôn Yên Bình, xã Thạch Bằng</t>
  </si>
  <si>
    <t>QĐ số 2894/QĐ-UBND ngày 8/7/2015 của UBND huyện Lộc Hà</t>
  </si>
  <si>
    <t>Chợ Cồn, xã Thạch Mỹ</t>
  </si>
  <si>
    <t>Thôn Hữu Ninh, xã Thạch Mỹ</t>
  </si>
  <si>
    <t xml:space="preserve">Đất ở nông thôn </t>
  </si>
  <si>
    <t>Thôn Hòa Bình, xã Thịnh Lộc</t>
  </si>
  <si>
    <t>QH sân thể thao xã</t>
  </si>
  <si>
    <t>Xã An Lộc</t>
  </si>
  <si>
    <t>Xã Mai Phụ</t>
  </si>
  <si>
    <t>Mương thoát lũ phía Tây thành phố Hà Tĩnh (Dự án SIRDP)</t>
  </si>
  <si>
    <t>Bệnh viện Đa khoa Hồng Lam</t>
  </si>
  <si>
    <t>Quyết định số 278/QĐ-UBND ngày 20/01/2017 của UBND tỉnh</t>
  </si>
  <si>
    <t>Đất cụm công nghiệp</t>
  </si>
  <si>
    <t>Cụm Công nghiệp Thái Yên</t>
  </si>
  <si>
    <t>Xã Thái Yên</t>
  </si>
  <si>
    <t>Quyết định số 2596/QĐ-UBND ngày 19/9/2016</t>
  </si>
  <si>
    <t>Tổng số</t>
  </si>
  <si>
    <t>CỦA THỊ XÃ KỲ ANH</t>
  </si>
  <si>
    <t>CỦA THỊ XÃ HỒNG LĨNH</t>
  </si>
  <si>
    <t>CỦA THÀNH PHỐ HÀ TĨNH</t>
  </si>
  <si>
    <t>Đất ở tại đô thị</t>
  </si>
  <si>
    <t>Đất xây dựng cơ sở giáo dục, đào tạo</t>
  </si>
  <si>
    <t>Đất xây dựng cơ sở thể dục, thể thao</t>
  </si>
  <si>
    <t>Xã Cương Gián</t>
  </si>
  <si>
    <t>Xã Xuân Đan</t>
  </si>
  <si>
    <t>Xã Xuân Hải</t>
  </si>
  <si>
    <t>CỦA HUYỆN NGHI XUÂN</t>
  </si>
  <si>
    <t>Đất cơ sở tín ngưỡng</t>
  </si>
  <si>
    <t xml:space="preserve">Đất ở tại đô thị </t>
  </si>
  <si>
    <t xml:space="preserve">Tổng số </t>
  </si>
  <si>
    <t>Đất cơ sở thể dục, thể thao</t>
  </si>
  <si>
    <t>Đồng Nhà Tre, Xóm Nam Mỹ, Xã Đồng Lộc</t>
  </si>
  <si>
    <t>Quy hoạch khu TĐC vùng Cồn Rèng</t>
  </si>
  <si>
    <t>Đất bãi thải, xử lý chất thải</t>
  </si>
  <si>
    <t>Đất xây dựng trụ sở cơ quan</t>
  </si>
  <si>
    <t>QĐ 1998/QĐ-BNN-XD ngày 23/5/2017 của Bộ Nông nghiệp và Phát triển nông thôn về việc phê duyệt dự án Hệ thống thuỷ lợi Ngàn trươi - Cẩm trang ( giai đoạn 2 )</t>
  </si>
  <si>
    <t>Đường giao thông nội vùng Khu TTHC huyện Lộc Hà</t>
  </si>
  <si>
    <t>Xã Thạch Bằng</t>
  </si>
  <si>
    <t>Văn bản số 75/HĐND ngày 25/9/2016 của Hội đồng nhân dân huyện Lộc Hà</t>
  </si>
  <si>
    <t>Dự án đường ven biển tỉnh Hà Tĩnh</t>
  </si>
  <si>
    <t>Xã Thịnh Lộc, An Lộc, Bình Lộc, Thạch Bằng, Thạch Châu, Mai Phụ, Hộ Độ</t>
  </si>
  <si>
    <t>Xã Phù Việt, Việt Xuyên, Thạch Tiến</t>
  </si>
  <si>
    <t>Nâng cấp, mở rộng quốc lộ 15B (đoạn ngã 3 Đồng Lộc - Quốc lộ 1A)</t>
  </si>
  <si>
    <t>Đất xây dựng trụ sở của tổ chức sự nghiệp</t>
  </si>
  <si>
    <t>Phường Nguyễn Du</t>
  </si>
  <si>
    <t>Thôn Thanh Mỹ, xã Thạch Thanh</t>
  </si>
  <si>
    <t>Đất trụ sở báo (Báo nhân dân và Báo Hà Tĩnh)</t>
  </si>
  <si>
    <t>QĐ số 1748/QĐ-UBND ngày 05/05/2017 của UBND huyện</t>
  </si>
  <si>
    <t xml:space="preserve">TDP Trần Phú, TDP Tiến Sầm TT Thiên Cầm </t>
  </si>
  <si>
    <t>Thái Yên, Đức Đồng, L Minh, Đ Yên, T Trấn, Đ Quang, Đ Lập, Tr Sơn, Đ Nhân, Y Hồ, B Xá, Đ Lạng</t>
  </si>
  <si>
    <t>QĐ số 656/QĐ-PCHT ngày 28/02/2017  và số 751/QĐ-PCHT ngày 10/3/2017 của Công ty điện lực Hà Tĩnh</t>
  </si>
  <si>
    <t>QĐ 2891/QĐ-UBND ngày 30/12/2016 của UBND thành phố Hà Tĩnh về việc giao chỉ tiêu kế hoạch vốn đầu tư ngân sách  thành phố năm 2017</t>
  </si>
  <si>
    <t>Xen dắm toàn xã Thạch Xuân</t>
  </si>
  <si>
    <t>Xây dựng Đường dây 500kV Vũng Áng-Quảng Trạch, đoạn đi qua địa bàn tỉnh Hà Tĩnh</t>
  </si>
  <si>
    <t>Quyết định số 3914/QĐ-UBND ngày 9/12/2011 của UBND tỉnh</t>
  </si>
  <si>
    <t>Quyết định số 1998/QĐ-BNN-XD ngày 23/5/2017 của bộ nông nghiệp và phát triển nông thôn</t>
  </si>
  <si>
    <t>QH mở rộng sân thể thao Thượng Ích</t>
  </si>
  <si>
    <t>QH mở rông tuyến đường HL19 từ Đường HL 13 đến đường 70</t>
  </si>
  <si>
    <t xml:space="preserve">Hệ thống đường giao thông nông thôn kết hợp kênh mương </t>
  </si>
  <si>
    <t>PHỤ LỤC 1.14: TỔNG HỢP DANH MỤC CÁC CÔNG TRÌNH, DỰ ÁN CẦN THU HỒI ĐẤT (BỔ SUNG) NĂM 2017</t>
  </si>
  <si>
    <t>Văn bản số 134/HĐND ngày 27/4/2017 của TT HĐND tỉnh</t>
  </si>
  <si>
    <t>Chống quá tải lưới điện xã Sơn An và Sơn Lễ, huyện Hương Sơn, trong đó:</t>
  </si>
  <si>
    <t>xã Sơn Lễ, 
xã Sơn Trung,
huyện Hương Sơn</t>
  </si>
  <si>
    <t>Quyết định số 1159/QĐ-EVN NPC ngày 07/5/2014 của Tổng Công ty Điện lực Miền Bắc</t>
  </si>
  <si>
    <t>xã Sơn Lễ</t>
  </si>
  <si>
    <t>xã Sơn Trung</t>
  </si>
  <si>
    <t>Văn bản số 166/HĐND ngày 06/6/2017 của TT HĐND tỉnh</t>
  </si>
  <si>
    <t>Khu dân cư nông thôn mới</t>
  </si>
  <si>
    <t>xã Xuân Liên,
huyện Nghi Xuân</t>
  </si>
  <si>
    <t>Quyết định số 785/QĐ-UBND ngày 24/3/2017 của UBND huyện Nghi Xuân</t>
  </si>
  <si>
    <t xml:space="preserve">Trường phổ thông chất lượng cao có nhiều cấp học ALBERT EINSTEIN </t>
  </si>
  <si>
    <t>Quyết định số 1094/QĐ-UBND ngày 20/4/2017 của UBND tỉnh Hà Tĩnh</t>
  </si>
  <si>
    <t>Phường
 Thạch Linh</t>
  </si>
  <si>
    <t>Văn bản số 181/HĐND ngày 16/6/2017 của TT HĐND tỉnh</t>
  </si>
  <si>
    <t>PHỤ LỤC 1: TỔNG HỢP DANH MỤC CÁC CÔNG TRÌNH, DỰ ÁN CẦN THU HỒI ĐẤT (BỔ SUNG) NĂM 2017</t>
  </si>
  <si>
    <t>PHỤ LỤC 1.1: TỔNG HỢP DANH MỤC CÁC CÔNG TRÌNH, DỰ ÁN CẦN THU HỒI ĐẤT (BỔ SUNG) NĂM 2017</t>
  </si>
  <si>
    <t>PHỤ LỤC 1.2: TỔNG HỢP DANH MỤC CÁC CÔNG TRÌNH, DỰ ÁN CẦN THU HỒI ĐẤT (BỔ SUNG) NĂM 2017</t>
  </si>
  <si>
    <t>PHỤ LỤC 1.3: TỔNG HỢP DANH MỤC CÁC CÔNG TRÌNH, DỰ ÁN CẦN THU HỒI ĐẤT (BỔ SUNG) NĂM 2017</t>
  </si>
  <si>
    <t>PHỤ LỤC 1.4: TỔNG HỢP DANH MỤC CÁC CÔNG TRÌNH, DỰ ÁN CẦN THU HỒI ĐẤT (BỔ SUNG) NĂM 2017</t>
  </si>
  <si>
    <t>PHỤ LỤC 1.5: TỔNG HỢP DANH MỤC CÁC CÔNG TRÌNH, DỰ ÁN CẦN THU HỒI ĐẤT (BỔ SUNG) NĂM 2017</t>
  </si>
  <si>
    <t>PHỤ LỤC 1.6: TỔNG HỢP DANH MỤC CÁC CÔNG TRÌNH, DỰ ÁN CẦN THU HỒI ĐẤT (BỔ SUNG) NĂM 2017</t>
  </si>
  <si>
    <t xml:space="preserve">PHỤ LỤC 1.7: DANH MỤC CÁC CÔNG TRÌNH, DỰ ÁN CẦN THU HỒI ĐẤT (BỔ SUNG) NĂM 2017 </t>
  </si>
  <si>
    <t>PHỤ LỤC 1.8: DANH MỤC CÁC CÔNG TRÌNH, DỰ ÁN CẦN THU HỒI ĐẤT (BỔ SUNG) NĂM 2017</t>
  </si>
  <si>
    <t>PHỤ LỤC 1.9: DANH MỤC CÁC CÔNG TRÌNH, DỰ ÁN CẦN THU HỒI ĐẤT (BỔ SUNG) NĂM 2017</t>
  </si>
  <si>
    <t>PHỤ LỤC 1.10: DANH MỤC CÁC CÔNG TRÌNH, DỰ ÁN CẦN THU HỒI ĐẤT (BỔ SUNG) NĂM 2017</t>
  </si>
  <si>
    <t>PHỤ LỤC 1.11: DANH MỤC CÁC CÔNG TRÌNH, DỰ ÁN CẦN THU HỒI ĐẤT (BỔ SUNG) NĂM 2017</t>
  </si>
  <si>
    <t>PHỤ LỤC 1.12: DANH MỤC CÁC CÔNG TRÌNH, DỰ ÁN CẦN THU HỒI ĐẤT (BỔ SUNG) NĂM 2017</t>
  </si>
  <si>
    <t>PHỤ LỤC 1.13: TỔNG HỢP DANH MỤC CÁC CÔNG TRÌNH, DỰ ÁN CẦN THU HỒI ĐẤT (BỔ SUNG) NĂM 2017</t>
  </si>
  <si>
    <t>TRÊN ĐỊA BÀN TỈNH HÀ TĨNH ĐÃ ĐƯỢC TT HĐND TỈNH CHẤP THUẬN TẠI CÁC VĂN BẢN: SỐ 134/HĐND NGÀY 27/4/2017; SỐ 166/HĐND NGÀY  06/6/2017 VÀ SỐ 181/HĐND NGÀY 16/6/2017</t>
  </si>
  <si>
    <t>Chống quá tải lưới điện xã Sơn Lễ, Sơn Kim, huyện Hương Sơn, trong đó:</t>
  </si>
  <si>
    <t>xã Sơn Lễ, 
xã Sơn Kim 2,
huyện Hương Sơn</t>
  </si>
  <si>
    <t>Quyết định số 4326/QĐ-EVN NPC ngày 20/12/2016 của Tổng Công ty Điện lực Miền Bắc</t>
  </si>
  <si>
    <t>xã Sơn Kim 2</t>
  </si>
  <si>
    <t xml:space="preserve"> các xã: Sơn Bằng, Sơn Diệm, Sơn Giang, Sơn Lâm, Sơn Châu, Sơn Ninh, Sơn Bình, Sơn Tân, Sơn Long, Sơn An, Sơn Tiến, Sơn Hà, Sơn Hàm, Sơn Hòa, Sơn Thịnh, Sơn Trung, Sơn Trà và thị trấn Phố Châu</t>
  </si>
  <si>
    <t>Quyết định số 943/QĐ-EVN NPC ngày 14/4/2016 của Tổng Công ty Điện lực Miền Bắc</t>
  </si>
  <si>
    <t>Đường dây và Trạm biến áp 110kV Nghi Xuân, trong đó:</t>
  </si>
  <si>
    <t>huyện Nghi Xuân</t>
  </si>
  <si>
    <t>Quyết định số 4395/QĐ-EVN NPC ngày 23/12/2016 của Tổng Công ty Điện lực Miền Bắc</t>
  </si>
  <si>
    <t>Đường dây đoạn qua xã Xuân Lam</t>
  </si>
  <si>
    <t>xã Xuân Lam
huyện Nghi Xuân</t>
  </si>
  <si>
    <t>Đường dây đoạn qua xã Xuân Hồng</t>
  </si>
  <si>
    <t>xã Xuân Hồng,
huyện Nghi Xuân</t>
  </si>
  <si>
    <t>Đường dây đoạn qua thị trấn Xuân An</t>
  </si>
  <si>
    <t>thị trấn Xuân An,
huyện Nghi Xuân</t>
  </si>
  <si>
    <t>Trạm Biến áp 110kV tại thị trấn Xuân An</t>
  </si>
  <si>
    <t>các xã, phường: Kỳ Thịnh, Kỳ Trinh, Kỳ Long, Kỳ Liên, Kỳ Nam, Sông Trí</t>
  </si>
  <si>
    <t>Quyết định số 1198/QĐ-PCHT ngày 19/7/2016 của Tổng công ty</t>
  </si>
  <si>
    <t>Đất truyền dẫn năng lượng</t>
  </si>
  <si>
    <t>các xã, thị trấn: Xuân Thành, Cương Gián, Xuân An</t>
  </si>
  <si>
    <t>các xã: Thạch Đài, Thạch Vĩnh, Thạch Văn, Thạch Tân</t>
  </si>
  <si>
    <t>Các xã Yên lộc, Trường Lộc,  Tùng Lộc, Vượng Lộc, Thanh Lộc, TT Nghèn</t>
  </si>
  <si>
    <t>QĐ 2139/QĐ-EVN NPC ngày 20/9/2013 của công ty điện lực Hà Tĩnh</t>
  </si>
  <si>
    <t>các xã, thị trấn: Vũ Quang, Đức Bồng</t>
  </si>
  <si>
    <t>các xã: Ích Hậu, Mai Phụ, Thạch Mỹ, Thạch Kim</t>
  </si>
  <si>
    <t>Danh mục dự án (bổ sung) mới</t>
  </si>
  <si>
    <t>Danh mục dự án đã được TT HĐND tỉnh chấp thuận</t>
  </si>
  <si>
    <t>Quyết định 1998/QĐ/BNN-XD ngày 23/5/2017 của Bộ NN và PTNT</t>
  </si>
  <si>
    <t xml:space="preserve">Các xã Thường Nga, Phú Lộc, Gia Hanh, Vĩnh Lộc, Thượng Lộc, Trung Lộc, Đồng Lộc, Xuân Lộc, Mỹ Lộc, Sơn Lộc </t>
  </si>
  <si>
    <t>Dự án hệ thống thủy lợi Ngàn Trươi (giai đoạn II)</t>
  </si>
  <si>
    <t>Quyết định số 1998/QĐ-BNN-XD ngày 23/5/2017 của Bộ Nông nghiệp và Phát triển nông thôn</t>
  </si>
  <si>
    <t>Hệ thống thủy lợi Ngàn Trươi -Cẩm Trang (giai đoạn II)</t>
  </si>
  <si>
    <r>
      <t xml:space="preserve">Hệ thống thuỷ lợi Ngàn trươi - Cẩm Trang đoạn từ K12+376 </t>
    </r>
    <r>
      <rPr>
        <sz val="10"/>
        <rFont val="Arial"/>
        <family val="0"/>
      </rPr>
      <t>÷</t>
    </r>
    <r>
      <rPr>
        <sz val="10"/>
        <rFont val="Times New Roman"/>
        <family val="1"/>
      </rPr>
      <t xml:space="preserve"> K31+131</t>
    </r>
  </si>
  <si>
    <t>Cụm công nghiệp Cổng Khánh 1</t>
  </si>
  <si>
    <t>Đường gom  cụm công nghiệp</t>
  </si>
  <si>
    <t>Công văn số 1365/BDALĐ-QLCT ngày 12/5/2017 V/v đăng ký quỹ đất để xây dựng dự án: Đường dây và trạm biến áp 110kv Hồng Lĩnh, tỉnh Hà Tĩnh của Tổng công ty điện lực miền Bắc</t>
  </si>
  <si>
    <t>Xã Kim Lộc</t>
  </si>
  <si>
    <t>Quyết định 585/QĐ-UBND ngày 09/3/2016 của UBND tỉnh</t>
  </si>
  <si>
    <t>Công văn số 883/BQLDA4-KTTĐ ngày 02/6/2017 của Ban quản lý dự án 4, Tổng cục Đường bộ Việt Nam</t>
  </si>
  <si>
    <t>Quyết định số 785 /QĐ-UBND ngày 28/4/2017 của UBND thị xã Hồng Lĩnh</t>
  </si>
  <si>
    <t>Quyết định số 100/QĐ-UBND ngày 21/2/2017 của UBND thị xã Hồng Lĩnh</t>
  </si>
  <si>
    <t>Quyết định số 777/QĐ-UBND ngày 27/3/2017 của UBND tỉnh về việc cho phép khảo sát, lập quy hoạch.</t>
  </si>
  <si>
    <t>Quyết định số 655/QĐ-PCHT ngày 28/02/2017 của Công ty điện lực Hà Tĩnh</t>
  </si>
  <si>
    <t>Quyết định số 1743/QĐ-UBND ngày 30/5/2017 của UBND huyện Nghi Xuân về việc phê duyệt 
chủ trương đầu tư XD công trình đường giao thông nông thôn thôn 1 (Tuyến đi vào Di tích lịch sử Quốc gia đền chợ Củi).</t>
  </si>
  <si>
    <t>Công văn số 2852/UBND-NL3 ngày 15/5/2017 của UBND tỉnh về việc chuyển mục đích rừng phòng hộ xã Xuân Hải, huyện Nghi Xuân.</t>
  </si>
  <si>
    <t>Quyết định số 2393/QĐ-UBND ngày 26/4/2017 của UBND huyện Kỳ Anh</t>
  </si>
  <si>
    <t>Quyết định số 716/QĐ-PCHT ngày 03/3/2017 của Công ty Điện lực Hà Tĩnh</t>
  </si>
  <si>
    <t>các xã: Kỳ Tây, Kỳ Tân, Kỳ Khang, Kỳ Phong</t>
  </si>
  <si>
    <t>Thôn Trung Hải, xã Kỳ Hải</t>
  </si>
  <si>
    <t>Quyết định số 1173/QĐ-UBND ngày 25/02/2016 của UBND huyện Kỳ Anh</t>
  </si>
  <si>
    <t>Quyết định số 2710/QĐ-UBND ngày 23/5/2017 của UBND huyện Kỳ Anh</t>
  </si>
  <si>
    <t>Quyết định số 3516/QĐ-UBND ngày 27/6/2017 của UBND huyện Kỳ Anh</t>
  </si>
  <si>
    <t>Công văn số 3913/UBND-KGVX1 ngày 28/6/2017 của UBND tỉnh</t>
  </si>
  <si>
    <t>QĐ số 2809 ngày 07/10/2016 của UBND tỉnh</t>
  </si>
  <si>
    <t>Hạ tầng khu dân cư Khối phố Vĩnh Hòa, phường Thạch Linh</t>
  </si>
  <si>
    <t>Công văn số 49/UBND-TCKH ngày 21/4/2017 của UBND thành phố Hà Tĩnh</t>
  </si>
  <si>
    <t>Hạ tầng khu tái định cư Đồng Giang, Thạch Đồng (TĐC cho dự án đê Đồng Môn)</t>
  </si>
  <si>
    <t>Xóm Đồng Giang, xã Thạch Đồng</t>
  </si>
  <si>
    <t>Hạ tầng khu dân cư Tân Học, xã Thạch Hạ (giai đoạn 2)</t>
  </si>
  <si>
    <t>Xóm Tân Học, xã Thạch Hạ</t>
  </si>
  <si>
    <t>Thông báo số 352-TB/TU ngày 16/5/2017 của TT tỉnh ủy Hà Tĩnh</t>
  </si>
  <si>
    <t>Thôn Bắc Quang, Xã Thạch Trung</t>
  </si>
  <si>
    <t xml:space="preserve">Công văn số 2579/UBND-NL2  ngày 13/6/2016 của UBND tỉnh Hà Tĩnh về việc mở rộng khuôn viên giáo xứ Chân Thành, xã Thạch Trung. </t>
  </si>
  <si>
    <t>KP Tây Yên, Phường Văn Yên</t>
  </si>
  <si>
    <t>Công văn số 594/PCHT-QLĐT ngày 30/3/2017 kèm Quyết định số 597/QĐ-PCHT ngày 22/02/2017 của Công ty Điện lực Hà Tĩnh</t>
  </si>
  <si>
    <t>Quyết định số 890/QĐ-UBND ngày 03/4/2017 của UBND tỉnh Hà Tĩnh</t>
  </si>
  <si>
    <t>Quyết định số 4159/QĐ-UBND ngày 30/6/2016 của UBND huyện Hương Khê về việc phê duyệt báo cáo kinh tế kỹ thuật đầu tư xây dựng trường mầm non</t>
  </si>
  <si>
    <t>Quyết định số 2672/QĐ-UBND ngày 13/5/2016 của UBND huyện Hương Khê về việc phê duyệt báo cáo kinh tế kỹ thuật đầu tư xây dựng trường mầm non</t>
  </si>
  <si>
    <t>Quyết định số 4164/QĐ-UBND ngày 30/6/2016 của UBND huyện Hương Khê về việc phê duyệt báo cáo kinh tế kỹ thuật đầu tư xây dựng trường mầm non</t>
  </si>
  <si>
    <t>Quyết định số 4167/QĐ-UBND ngày 30/6/2016 của UBND huyện Hương Khê về việc phê duyệt báo cáo kinh tế kỹ thuật đầu tư xây dựng trường mầm non</t>
  </si>
  <si>
    <t>Quyết định số 62/QĐ-UBND ngày 20/6/2016 của UBND xã Đức Bồng</t>
  </si>
  <si>
    <t>Quyết định số 1494/QĐ-UBND ngày 02/6/2017 của UBND tỉnh</t>
  </si>
  <si>
    <t>Văn bản số 1317/UBND -NL1 ngày 09/3/2017 của UBND tỉnh về việc điều chỉnh, bổ sung phạm vi GPMB Dự án Hệ thống thủy lợi Ngàn Trươi Cẩm Trang</t>
  </si>
  <si>
    <t>Quyết định số 658/QĐ-PCHT ngày 28/02/2017 của Công ty Điện lực Hà Tĩnh</t>
  </si>
  <si>
    <t>Mở rộng đường GTNT tại 4 thôn Phượng Thành, Lộc Phúc, THịnh Cường và Đồng Vịnh</t>
  </si>
  <si>
    <t xml:space="preserve">Mở rộng nghĩa trang Cửa Hàn </t>
  </si>
  <si>
    <t>QĐ số 3156/QĐ-UBND ngày 15/5/2017 của UBND huyện v/v khảo sát mở rộng</t>
  </si>
  <si>
    <r>
      <t>Xây dựng các mạch vòng và nâng cấp, cải tạo lưới điện huyện Hương Sơn</t>
    </r>
    <r>
      <rPr>
        <i/>
        <sz val="10"/>
        <rFont val="Times New Roman"/>
        <family val="1"/>
      </rPr>
      <t xml:space="preserve"> </t>
    </r>
  </si>
  <si>
    <t>Mở rộng nghĩa trang Nhà thướp</t>
  </si>
  <si>
    <t>QĐ số 3889/QĐ - UBND ngày 8/10/2015 của UBND tỉnh Hà Tĩnh</t>
  </si>
  <si>
    <t>Quyết định số 593/QĐ-PCHT ngày 22/02/2017 của Công ty Điện lực Hà Tĩnh</t>
  </si>
  <si>
    <t>QĐ số 2081/QĐ-UBND ngày 26/6/2017 của UBND huyện Lộc Hà</t>
  </si>
  <si>
    <t>Văn bản số 1297/UBND ngày 28/10/2015 về việc khảo sát, lập QH</t>
  </si>
  <si>
    <t>Thôn Hưng Nam, Cẩm Hưng</t>
  </si>
  <si>
    <t>QĐ số 1057/QĐ-UBND ngày 19/4/2017 của UBND tỉnh</t>
  </si>
  <si>
    <t xml:space="preserve">Quyết định số1258/QĐ-UBND ngày 12/5/2017 của UBND tỉnh </t>
  </si>
  <si>
    <t>Đường từ cổng trường Đại học Hà Tĩnh đến đường nối QL 1A đi mỏ sắt Thạch Khê</t>
  </si>
  <si>
    <t>Thôn Đông Vịnh, xã Cẩm Vịnh</t>
  </si>
  <si>
    <t>QĐ số 750/QĐ-PCHT ngày 10/3/2017 của Công ty Điện lực Hà Tĩnh</t>
  </si>
  <si>
    <t>QĐ số 652/QĐ-PCHT ngày 28/2/2017 của Công ty Điện lực Hà Tĩnh</t>
  </si>
  <si>
    <t>QĐ số 2139/QĐ-EVN NPC ngày 20/9/2013 của Tổng Công ty Điện lực miền Bắc</t>
  </si>
  <si>
    <t>QĐ số 7918/QĐ - UBND ngày 01/10/2015 của UBND huyện Cẩm Xuyên</t>
  </si>
  <si>
    <t>Số 2273/QĐ-UBND ngày 04/4/2014 của UBND huyện</t>
  </si>
  <si>
    <t xml:space="preserve">Quyết định số 1009/QĐ-UBND ngày 05/02/2015 của UBND huyện </t>
  </si>
  <si>
    <t>Số 292/QĐ-UBND ngày 21/01/2011 của UBND huyện Cẩm Xuyên về việc phê duyệt QH phân lô chi tiết</t>
  </si>
  <si>
    <t>Thôn Đông Trung, thôn Trường Xuân, xã Cẩm Thịnh</t>
  </si>
  <si>
    <t>QĐ số 1130/QĐ-UBND ngày 16/4/2009 của UBND huyện</t>
  </si>
  <si>
    <t>QĐ số 12204/QĐ-UBND ngày 20/12/2016 và QĐ số 2103/QĐ-UBND ngày 31/5/2017 của UBND huyện</t>
  </si>
  <si>
    <t>QĐ số 9107/QĐ-UBND ngày 16/12/2016 của UBND huyện Cẩm Xuyên</t>
  </si>
  <si>
    <t>QĐ số 1746/QĐ-UBND ngày 05/5/2017 của UBND huyện</t>
  </si>
  <si>
    <t>QĐ số 2773/QĐ - UBND ngày 09/9/2013  của UBND huyện</t>
  </si>
  <si>
    <t>Văn bản số 553/SXD-KTQH4 ngày 05/4/2017 của Sở Xây dựng Hà Tĩnh</t>
  </si>
  <si>
    <t>Quyết định số 3271/QĐ-UBND ngày 18/11/2016 của UBND tỉnh</t>
  </si>
  <si>
    <t>Văn bản số 1899/UBND-GT1 ngày 31/3/2017 của UBND tỉnh Hà Tĩnh về việc giao thực hiện công tác bồi thường, GPMB Dự án nâng cấp mở rộng QL 15B, đoạn Ngã ba Đồng lộc đến QL1A</t>
  </si>
  <si>
    <t xml:space="preserve">Văn bản số 1500/UBND-KT&amp;HT ngày 27/6/2017 của UBND huyện Thạch Hà </t>
  </si>
  <si>
    <t xml:space="preserve">Văn bản số 1085/UBND-KT&amp;HT ngày 05/5/2017 của UBND huyện Thạch Hà </t>
  </si>
  <si>
    <t xml:space="preserve">Văn bản số 819/UBND-KT&amp;HT ngày 27/3/2017 của UBND huyện Thạch Hà </t>
  </si>
  <si>
    <t xml:space="preserve">Văn bản số 1571/UBND-KT&amp;HT ngày 04/7/2017 của UBND huyện Thạch Hà </t>
  </si>
  <si>
    <t xml:space="preserve">Văn bản số 1255/UBND-KT&amp;HT ngày 25/5/2017 của UBND huyện Thạch Hà </t>
  </si>
  <si>
    <t>QH tổng mặt bằng sử dụng đất do UBND huyện Thạch Hà phê duyệt ngày 30/7/2014</t>
  </si>
  <si>
    <t xml:space="preserve">Văn bản số 1564/UBND-KT&amp;HT ngày 04/7/2017 của UBND huyện Thạch Hà </t>
  </si>
  <si>
    <t xml:space="preserve">Văn bản số 614/UBND-KT&amp;HT ngày 28/02/2017 của UBND huyện Thạch Hà </t>
  </si>
  <si>
    <t xml:space="preserve">Thôn Bắc Dinh, xã Thạch Trị </t>
  </si>
  <si>
    <t>QH tổng mặt bằng sử dụng đất do UBND huyện Thạch Hà phê duyệt ngày 03/10/2011</t>
  </si>
  <si>
    <t>Văn bản số 177/PTQĐ-QLQĐ ngày 7/6/2017 của Trung tâm Phát triển Quỹ đất tỉnh</t>
  </si>
  <si>
    <t>Quyết định số 1198/QĐ-UBND ngày 04/5/2017 của UBND tỉnh</t>
  </si>
  <si>
    <t>Văn bản số 3300/STNMT-ĐKTK ngày 21/11/2016 của Sở Tài nguyên và Môi trường</t>
  </si>
  <si>
    <t>Mở rộng nhà thờ giáo họ Tiến Thủy</t>
  </si>
  <si>
    <t>Nhà thờ giáo họ Nhân Hòa</t>
  </si>
  <si>
    <t>Thôn Nhân Hòa, xã Thạch Tân</t>
  </si>
  <si>
    <t>Văn bản số 998/UBND-XD ngày 24/02/2017 của UBND tỉnh</t>
  </si>
  <si>
    <t>Quyết định số 2955/QĐ-UBND ngày 27/6/2017 của UBND huyện Thạch Hà</t>
  </si>
  <si>
    <t>VB số 672/UBND ngày 8/3/2017 của UBND huyện Thạch Hà</t>
  </si>
  <si>
    <t>QĐ số 1577/QĐ-BCT ngày 04/5/2017 của Bộ Công thương</t>
  </si>
  <si>
    <t>Xã Trung Lễ</t>
  </si>
  <si>
    <t>Xã Tùng Ảnh</t>
  </si>
  <si>
    <t>Xã Đức Nhân</t>
  </si>
  <si>
    <t>Xã Đức Lạc</t>
  </si>
  <si>
    <t>Xã Đức Long</t>
  </si>
  <si>
    <t>Xã Đức Lâm</t>
  </si>
  <si>
    <t>Xã Đức An</t>
  </si>
  <si>
    <t>Xã Tân Hương</t>
  </si>
  <si>
    <t>Xã Đức Thanh</t>
  </si>
  <si>
    <t>Cac xã: Đức Long, Đức Lập, Đức An, Đức Dũng</t>
  </si>
  <si>
    <t>Các xã: Trung Lễ, Đức Thủy, Đ Lâm, Bùi Xá, Đức Thanh</t>
  </si>
  <si>
    <t>Các xã: Đức Thịnh, Thái yên, Đức Thanh, Đức Thủy</t>
  </si>
  <si>
    <t>Xã Đức Dũng</t>
  </si>
  <si>
    <t>Xã Đức Châu</t>
  </si>
  <si>
    <t>Xã Đức Tùng</t>
  </si>
  <si>
    <t>Xã Yên Hồ</t>
  </si>
  <si>
    <t>Xã Đức Hòa</t>
  </si>
  <si>
    <t>Xã Đức Đồng</t>
  </si>
  <si>
    <t>Xã ĐứcLong</t>
  </si>
  <si>
    <t>Xã Liên Minh</t>
  </si>
  <si>
    <t>xã Đức Long</t>
  </si>
  <si>
    <t>Xã Đức Quang</t>
  </si>
  <si>
    <t>Xã Đức Lập</t>
  </si>
  <si>
    <t>QĐ số 6555/QĐ-UBND ngày 25/11/2013 của UBND huyện</t>
  </si>
  <si>
    <t>Văn bản số 51/HĐND ngày 27/02/2017 của HĐND tỉnh về việc Quyết định chủ trương đầu tư Dự án Nâng cấp tuyến đường ven biển Xuân Hội - Thạch Khê - Vũng Áng.</t>
  </si>
  <si>
    <t>ỦY BAN NHÂN DÂN TỈNH</t>
  </si>
  <si>
    <t>( Kèm theo Tờ trình số 250/TTr-UBND ngày 11/7/2017 của UBND tỉnh)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</si>
</sst>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US$&quot;;\-#,##0\ &quot;US$&quot;"/>
    <numFmt numFmtId="173" formatCode="#,##0\ &quot;US$&quot;;[Red]\-#,##0\ &quot;US$&quot;"/>
    <numFmt numFmtId="174" formatCode="#,##0.00\ &quot;US$&quot;;\-#,##0.00\ &quot;US$&quot;"/>
    <numFmt numFmtId="175" formatCode="#,##0.00\ &quot;US$&quot;;[Red]\-#,##0.00\ &quot;US$&quot;"/>
    <numFmt numFmtId="176" formatCode="_-* #,##0\ &quot;US$&quot;_-;\-* #,##0\ &quot;US$&quot;_-;_-* &quot;-&quot;\ &quot;US$&quot;_-;_-@_-"/>
    <numFmt numFmtId="177" formatCode="_-* #,##0\ _U_S_$_-;\-* #,##0\ _U_S_$_-;_-* &quot;-&quot;\ _U_S_$_-;_-@_-"/>
    <numFmt numFmtId="178" formatCode="_-* #,##0.00\ &quot;US$&quot;_-;\-* #,##0.00\ &quot;US$&quot;_-;_-* &quot;-&quot;??\ &quot;US$&quot;_-;_-@_-"/>
    <numFmt numFmtId="179" formatCode="_-* #,##0.00\ _U_S_$_-;\-* #,##0.00\ _U_S_$_-;_-* &quot;-&quot;??\ _U_S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0.00;[Red]0.00"/>
    <numFmt numFmtId="190" formatCode="0.000"/>
    <numFmt numFmtId="191" formatCode="0.0000"/>
    <numFmt numFmtId="192" formatCode="#,##0.000"/>
    <numFmt numFmtId="193" formatCode="0;[Red]0"/>
    <numFmt numFmtId="194" formatCode="_(* #,##0_);_(* \(#,##0\);_(* &quot;-&quot;??_);_(@_)"/>
    <numFmt numFmtId="195" formatCode="#,##0.000_);\(#,##0.000\)"/>
    <numFmt numFmtId="196" formatCode="0_);\(0\)"/>
    <numFmt numFmtId="197" formatCode="0.0_);\(0.0\)"/>
    <numFmt numFmtId="198" formatCode="0.00_);\(0.00\)"/>
    <numFmt numFmtId="199" formatCode="#,##0.0"/>
    <numFmt numFmtId="200" formatCode="#,##0;[Red]#,##0"/>
    <numFmt numFmtId="201" formatCode="#,##0.00;[Red]#,##0.00"/>
    <numFmt numFmtId="202" formatCode="0.000_);\(0.000\)"/>
    <numFmt numFmtId="203" formatCode="0.0000_);\(0.0000\)"/>
    <numFmt numFmtId="204" formatCode="_(* #,##0.00_);_(* \(#,##0.00\);_(* &quot;-&quot;&quot;?&quot;&quot;?&quot;_);_(@_)"/>
    <numFmt numFmtId="205" formatCode="0.000;[Red]0.000"/>
    <numFmt numFmtId="206" formatCode="_(* #,##0.0_);_(* \(#,##0.0\);_(* &quot;-&quot;?_);_(@_)"/>
  </numFmts>
  <fonts count="78">
    <font>
      <sz val="10"/>
      <name val="Arial"/>
      <family val="0"/>
    </font>
    <font>
      <u val="single"/>
      <sz val="12"/>
      <color indexed="36"/>
      <name val="Times New Roman"/>
      <family val="1"/>
    </font>
    <font>
      <b/>
      <sz val="12"/>
      <name val="Arial"/>
      <family val="2"/>
    </font>
    <font>
      <u val="single"/>
      <sz val="10"/>
      <color indexed="12"/>
      <name val="Arial"/>
      <family val="2"/>
    </font>
    <font>
      <sz val="8"/>
      <name val="Arial"/>
      <family val="2"/>
    </font>
    <font>
      <sz val="12"/>
      <name val="Times New Roman"/>
      <family val="1"/>
    </font>
    <font>
      <b/>
      <sz val="12"/>
      <name val="Times New Roman"/>
      <family val="1"/>
    </font>
    <font>
      <b/>
      <sz val="10"/>
      <name val="Times New Roman"/>
      <family val="1"/>
    </font>
    <font>
      <sz val="10"/>
      <name val="Times New Roman"/>
      <family val="1"/>
    </font>
    <font>
      <sz val="11"/>
      <name val="Times New Roman"/>
      <family val="1"/>
    </font>
    <font>
      <i/>
      <sz val="12"/>
      <name val="Times New Roman"/>
      <family val="1"/>
    </font>
    <font>
      <sz val="9"/>
      <name val="Times New Roman"/>
      <family val="1"/>
    </font>
    <font>
      <sz val="8"/>
      <name val="Times New Roman"/>
      <family val="1"/>
    </font>
    <font>
      <sz val="11"/>
      <name val="Arial"/>
      <family val="2"/>
    </font>
    <font>
      <sz val="12"/>
      <name val=".VnTime"/>
      <family val="2"/>
    </font>
    <font>
      <b/>
      <sz val="10"/>
      <name val="Arial"/>
      <family val="2"/>
    </font>
    <font>
      <sz val="12"/>
      <name val=".VnArial"/>
      <family val="2"/>
    </font>
    <font>
      <sz val="14"/>
      <name val="Times New Roman"/>
      <family val="1"/>
    </font>
    <font>
      <b/>
      <sz val="9"/>
      <name val="Times New Roman"/>
      <family val="1"/>
    </font>
    <font>
      <sz val="9"/>
      <name val="Arial"/>
      <family val="2"/>
    </font>
    <font>
      <i/>
      <sz val="10"/>
      <name val="Times New Roman"/>
      <family val="1"/>
    </font>
    <font>
      <sz val="13"/>
      <name val="Times New Roman"/>
      <family val="1"/>
    </font>
    <font>
      <sz val="13"/>
      <name val="Arial"/>
      <family val="2"/>
    </font>
    <font>
      <b/>
      <sz val="10"/>
      <color indexed="8"/>
      <name val="Times New Roman"/>
      <family val="1"/>
    </font>
    <font>
      <sz val="10"/>
      <color indexed="8"/>
      <name val="Times New Roman"/>
      <family val="1"/>
    </font>
    <font>
      <b/>
      <sz val="9"/>
      <name val=".VnArial"/>
      <family val="2"/>
    </font>
    <font>
      <i/>
      <sz val="8"/>
      <name val="Times New Roman"/>
      <family val="1"/>
    </font>
    <font>
      <b/>
      <i/>
      <sz val="12"/>
      <name val="Times New Roman"/>
      <family val="1"/>
    </font>
    <font>
      <b/>
      <i/>
      <sz val="12"/>
      <name val="Arial"/>
      <family val="2"/>
    </font>
    <font>
      <sz val="10"/>
      <color indexed="8"/>
      <name val="Arial"/>
      <family val="2"/>
    </font>
    <font>
      <sz val="10"/>
      <color indexed="63"/>
      <name val="Times New Roman"/>
      <family val="1"/>
    </font>
    <font>
      <b/>
      <sz val="9"/>
      <color indexed="8"/>
      <name val="Times New Roman"/>
      <family val="1"/>
    </font>
    <font>
      <sz val="10"/>
      <color indexed="10"/>
      <name val="Times New Roman"/>
      <family val="1"/>
    </font>
    <font>
      <b/>
      <sz val="12"/>
      <color indexed="8"/>
      <name val="Times New Roman"/>
      <family val="1"/>
    </font>
    <font>
      <sz val="12"/>
      <color indexed="8"/>
      <name val="Times New Roman"/>
      <family val="1"/>
    </font>
    <font>
      <b/>
      <sz val="11"/>
      <name val="Times New Roman"/>
      <family val="1"/>
    </font>
    <font>
      <b/>
      <sz val="11"/>
      <name val="Arial"/>
      <family val="2"/>
    </font>
    <font>
      <b/>
      <sz val="8"/>
      <name val="Times New Roman"/>
      <family val="1"/>
    </font>
    <font>
      <b/>
      <sz val="8"/>
      <name val=".VnArial"/>
      <family val="2"/>
    </font>
    <font>
      <sz val="8"/>
      <color indexed="8"/>
      <name val="Times New Roman"/>
      <family val="1"/>
    </font>
    <font>
      <b/>
      <sz val="10"/>
      <color indexed="10"/>
      <name val="Times New Roman"/>
      <family val="1"/>
    </font>
    <font>
      <sz val="7"/>
      <name val="Times New Roman"/>
      <family val="1"/>
    </font>
    <font>
      <sz val="7"/>
      <color indexed="8"/>
      <name val="Times New Roman"/>
      <family val="1"/>
    </font>
    <font>
      <b/>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29" borderId="1" applyNumberFormat="0" applyAlignment="0" applyProtection="0"/>
    <xf numFmtId="0" fontId="72" fillId="0" borderId="8" applyNumberFormat="0" applyFill="0" applyAlignment="0" applyProtection="0"/>
    <xf numFmtId="0" fontId="73" fillId="30" borderId="0" applyNumberFormat="0" applyBorder="0" applyAlignment="0" applyProtection="0"/>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16" fillId="0" borderId="0">
      <alignment/>
      <protection/>
    </xf>
    <xf numFmtId="0" fontId="0" fillId="31" borderId="9" applyNumberFormat="0" applyFont="0" applyAlignment="0" applyProtection="0"/>
    <xf numFmtId="0" fontId="74" fillId="26" borderId="10"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11" applyNumberFormat="0" applyFill="0" applyAlignment="0" applyProtection="0"/>
    <xf numFmtId="0" fontId="77" fillId="0" borderId="0" applyNumberFormat="0" applyFill="0" applyBorder="0" applyAlignment="0" applyProtection="0"/>
  </cellStyleXfs>
  <cellXfs count="572">
    <xf numFmtId="0" fontId="0" fillId="0" borderId="0" xfId="0" applyAlignment="1">
      <alignment/>
    </xf>
    <xf numFmtId="0" fontId="0" fillId="0" borderId="0" xfId="0" applyFont="1" applyFill="1" applyAlignment="1">
      <alignment/>
    </xf>
    <xf numFmtId="0" fontId="8" fillId="0" borderId="12" xfId="0" applyFont="1" applyFill="1" applyBorder="1" applyAlignment="1">
      <alignment horizontal="left" vertical="center" wrapText="1"/>
    </xf>
    <xf numFmtId="2" fontId="7" fillId="0" borderId="1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32" borderId="12" xfId="0" applyFont="1" applyFill="1" applyBorder="1" applyAlignment="1">
      <alignment horizontal="center" vertical="center" wrapText="1"/>
    </xf>
    <xf numFmtId="4" fontId="7" fillId="32" borderId="12" xfId="0" applyNumberFormat="1" applyFont="1" applyFill="1" applyBorder="1" applyAlignment="1">
      <alignment horizontal="center" vertical="center" wrapText="1"/>
    </xf>
    <xf numFmtId="0" fontId="11" fillId="32" borderId="0" xfId="0" applyNumberFormat="1" applyFont="1" applyFill="1" applyBorder="1" applyAlignment="1">
      <alignment horizontal="center" vertical="center" wrapText="1"/>
    </xf>
    <xf numFmtId="4" fontId="11" fillId="32" borderId="0" xfId="0" applyNumberFormat="1" applyFont="1" applyFill="1" applyBorder="1" applyAlignment="1">
      <alignment horizontal="center" vertical="center" wrapText="1"/>
    </xf>
    <xf numFmtId="0" fontId="11" fillId="32" borderId="0" xfId="0" applyNumberFormat="1" applyFont="1" applyFill="1" applyBorder="1" applyAlignment="1">
      <alignment horizontal="left" vertical="center" wrapText="1"/>
    </xf>
    <xf numFmtId="0" fontId="18" fillId="0" borderId="12" xfId="0"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1" fontId="8" fillId="0" borderId="12" xfId="0" applyNumberFormat="1" applyFont="1" applyFill="1" applyBorder="1" applyAlignment="1">
      <alignment horizontal="center" vertical="center" wrapText="1"/>
    </xf>
    <xf numFmtId="0" fontId="0" fillId="0" borderId="0" xfId="0" applyFont="1" applyAlignment="1">
      <alignment horizontal="center" vertical="center"/>
    </xf>
    <xf numFmtId="2" fontId="7" fillId="0" borderId="12" xfId="0" applyNumberFormat="1" applyFont="1" applyFill="1" applyBorder="1" applyAlignment="1">
      <alignment horizontal="center" vertical="center"/>
    </xf>
    <xf numFmtId="1" fontId="0" fillId="0" borderId="0" xfId="0" applyNumberFormat="1" applyAlignment="1">
      <alignment horizontal="center" vertical="center"/>
    </xf>
    <xf numFmtId="0" fontId="13" fillId="0" borderId="0" xfId="0" applyFont="1" applyFill="1" applyAlignment="1">
      <alignment horizontal="center" vertical="center"/>
    </xf>
    <xf numFmtId="0" fontId="0" fillId="0" borderId="0" xfId="0" applyFont="1" applyFill="1" applyAlignment="1">
      <alignment horizontal="center" vertical="center"/>
    </xf>
    <xf numFmtId="2" fontId="0" fillId="0" borderId="0" xfId="0" applyNumberFormat="1" applyFont="1" applyFill="1" applyAlignment="1">
      <alignment horizontal="center" vertical="center"/>
    </xf>
    <xf numFmtId="0" fontId="17" fillId="0" borderId="0" xfId="0" applyFont="1" applyFill="1" applyAlignment="1">
      <alignment horizontal="center" vertical="center"/>
    </xf>
    <xf numFmtId="0" fontId="0" fillId="0" borderId="0" xfId="0" applyBorder="1" applyAlignment="1">
      <alignment horizontal="center" vertical="center"/>
    </xf>
    <xf numFmtId="0" fontId="11" fillId="32" borderId="0" xfId="0" applyFont="1" applyFill="1" applyAlignment="1">
      <alignment horizontal="center" vertical="center" wrapText="1"/>
    </xf>
    <xf numFmtId="0" fontId="0" fillId="0" borderId="0" xfId="0" applyFont="1" applyFill="1" applyAlignment="1">
      <alignment horizontal="left" vertical="center"/>
    </xf>
    <xf numFmtId="0" fontId="19" fillId="0" borderId="0" xfId="0" applyFont="1" applyFill="1" applyAlignment="1">
      <alignment horizontal="center" vertical="center"/>
    </xf>
    <xf numFmtId="0" fontId="13" fillId="0" borderId="0" xfId="0" applyFont="1" applyFill="1" applyAlignment="1">
      <alignment horizontal="left" vertical="center"/>
    </xf>
    <xf numFmtId="0" fontId="17" fillId="0" borderId="0" xfId="74" applyFont="1" applyAlignment="1">
      <alignment horizontal="center" vertical="center"/>
      <protection/>
    </xf>
    <xf numFmtId="0" fontId="17" fillId="0" borderId="0" xfId="74" applyFont="1" applyAlignment="1">
      <alignment horizontal="left" vertical="center"/>
      <protection/>
    </xf>
    <xf numFmtId="196" fontId="8" fillId="0" borderId="12" xfId="0" applyNumberFormat="1" applyFont="1" applyFill="1" applyBorder="1" applyAlignment="1">
      <alignment horizontal="center" vertical="center" wrapText="1"/>
    </xf>
    <xf numFmtId="0" fontId="8"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198" fontId="7" fillId="0" borderId="12" xfId="0" applyNumberFormat="1" applyFont="1" applyFill="1" applyBorder="1" applyAlignment="1">
      <alignment horizontal="center" vertical="center" wrapText="1"/>
    </xf>
    <xf numFmtId="196" fontId="12" fillId="0" borderId="12" xfId="0" applyNumberFormat="1" applyFont="1" applyFill="1" applyBorder="1" applyAlignment="1">
      <alignment horizontal="center" vertical="center" wrapText="1"/>
    </xf>
    <xf numFmtId="196" fontId="8" fillId="0" borderId="12" xfId="0" applyNumberFormat="1" applyFont="1" applyBorder="1" applyAlignment="1">
      <alignment horizontal="center" vertical="center" wrapText="1"/>
    </xf>
    <xf numFmtId="196" fontId="8" fillId="0" borderId="12" xfId="0" applyNumberFormat="1" applyFont="1" applyBorder="1" applyAlignment="1">
      <alignment horizontal="left" vertical="center" wrapText="1"/>
    </xf>
    <xf numFmtId="2" fontId="8" fillId="0" borderId="12" xfId="0" applyNumberFormat="1" applyFont="1" applyBorder="1" applyAlignment="1">
      <alignment horizontal="center" vertical="center" wrapText="1"/>
    </xf>
    <xf numFmtId="197" fontId="7" fillId="0" borderId="12" xfId="0" applyNumberFormat="1" applyFont="1" applyFill="1" applyBorder="1" applyAlignment="1">
      <alignment horizontal="center" vertical="center" wrapText="1"/>
    </xf>
    <xf numFmtId="196" fontId="7" fillId="0" borderId="12" xfId="0" applyNumberFormat="1" applyFont="1" applyBorder="1" applyAlignment="1">
      <alignment horizontal="left" vertical="center" wrapText="1"/>
    </xf>
    <xf numFmtId="198" fontId="7" fillId="0" borderId="12" xfId="0" applyNumberFormat="1" applyFont="1" applyBorder="1" applyAlignment="1">
      <alignment horizontal="center" vertical="center" wrapText="1"/>
    </xf>
    <xf numFmtId="196" fontId="7" fillId="0" borderId="12" xfId="0" applyNumberFormat="1" applyFont="1" applyBorder="1" applyAlignment="1">
      <alignment horizontal="center" vertical="center" wrapText="1"/>
    </xf>
    <xf numFmtId="198" fontId="8" fillId="0" borderId="12" xfId="0" applyNumberFormat="1" applyFont="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19" fillId="0" borderId="0" xfId="0" applyFont="1" applyFill="1" applyAlignment="1">
      <alignment vertical="center" wrapText="1"/>
    </xf>
    <xf numFmtId="0" fontId="0" fillId="0" borderId="0" xfId="0" applyFont="1" applyFill="1" applyAlignment="1">
      <alignment horizontal="right" vertical="center" wrapText="1"/>
    </xf>
    <xf numFmtId="2" fontId="0" fillId="0" borderId="0" xfId="0" applyNumberFormat="1" applyFont="1" applyFill="1" applyAlignment="1">
      <alignment horizontal="right" vertical="center" wrapText="1"/>
    </xf>
    <xf numFmtId="189" fontId="7" fillId="0" borderId="12" xfId="0" applyNumberFormat="1" applyFont="1" applyFill="1" applyBorder="1" applyAlignment="1">
      <alignment horizontal="center" vertical="center" wrapText="1"/>
    </xf>
    <xf numFmtId="2" fontId="0" fillId="0" borderId="0" xfId="0" applyNumberFormat="1" applyFont="1" applyFill="1" applyAlignment="1">
      <alignment vertical="center" wrapText="1"/>
    </xf>
    <xf numFmtId="0" fontId="9" fillId="0" borderId="0" xfId="0" applyFont="1" applyFill="1" applyAlignment="1">
      <alignment horizontal="center" vertical="center" wrapText="1"/>
    </xf>
    <xf numFmtId="0" fontId="11" fillId="0" borderId="0" xfId="74" applyFont="1" applyAlignment="1">
      <alignment horizontal="center" vertical="center"/>
      <protection/>
    </xf>
    <xf numFmtId="0" fontId="18" fillId="0" borderId="12" xfId="74" applyFont="1" applyFill="1" applyBorder="1" applyAlignment="1">
      <alignment horizontal="center" vertical="center" wrapText="1"/>
      <protection/>
    </xf>
    <xf numFmtId="0" fontId="5" fillId="0" borderId="0" xfId="77" applyFont="1" applyFill="1" applyAlignment="1">
      <alignment horizontal="center"/>
      <protection/>
    </xf>
    <xf numFmtId="0" fontId="5" fillId="0" borderId="0" xfId="77" applyFont="1" applyFill="1" applyAlignment="1">
      <alignment horizontal="left" vertical="center" wrapText="1"/>
      <protection/>
    </xf>
    <xf numFmtId="0" fontId="5" fillId="0" borderId="0" xfId="77" applyFont="1" applyFill="1" applyBorder="1" applyAlignment="1">
      <alignment horizontal="center" vertical="center"/>
      <protection/>
    </xf>
    <xf numFmtId="0" fontId="5" fillId="0" borderId="0" xfId="77" applyFont="1" applyFill="1" applyAlignment="1">
      <alignment horizontal="center" vertical="center"/>
      <protection/>
    </xf>
    <xf numFmtId="0" fontId="5" fillId="0" borderId="0" xfId="77" applyFont="1" applyFill="1">
      <alignment/>
      <protection/>
    </xf>
    <xf numFmtId="0" fontId="21" fillId="0" borderId="0" xfId="0"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lignment horizontal="right"/>
    </xf>
    <xf numFmtId="0" fontId="21" fillId="0" borderId="0" xfId="0" applyFont="1" applyFill="1" applyBorder="1" applyAlignment="1">
      <alignment horizontal="center"/>
    </xf>
    <xf numFmtId="0" fontId="22" fillId="0" borderId="0" xfId="0" applyFont="1" applyFill="1" applyBorder="1" applyAlignment="1">
      <alignment horizontal="center"/>
    </xf>
    <xf numFmtId="0" fontId="21" fillId="0" borderId="0" xfId="0" applyFont="1" applyFill="1" applyBorder="1" applyAlignment="1">
      <alignment horizontal="center" vertical="center"/>
    </xf>
    <xf numFmtId="189" fontId="22" fillId="0" borderId="0" xfId="0" applyNumberFormat="1" applyFont="1" applyFill="1" applyBorder="1" applyAlignment="1">
      <alignment horizontal="right"/>
    </xf>
    <xf numFmtId="0" fontId="22" fillId="0" borderId="0" xfId="0" applyFont="1" applyFill="1" applyBorder="1" applyAlignment="1">
      <alignment/>
    </xf>
    <xf numFmtId="189" fontId="22" fillId="0" borderId="0" xfId="0" applyNumberFormat="1" applyFont="1" applyFill="1" applyBorder="1" applyAlignment="1">
      <alignment/>
    </xf>
    <xf numFmtId="0" fontId="17" fillId="0" borderId="0" xfId="0" applyFont="1" applyAlignment="1">
      <alignment horizontal="center"/>
    </xf>
    <xf numFmtId="0" fontId="17" fillId="0" borderId="0" xfId="0" applyFont="1" applyAlignment="1">
      <alignment/>
    </xf>
    <xf numFmtId="2" fontId="17" fillId="0" borderId="0" xfId="0" applyNumberFormat="1" applyFont="1" applyAlignment="1">
      <alignment horizontal="center"/>
    </xf>
    <xf numFmtId="0" fontId="29" fillId="0" borderId="0" xfId="0" applyFont="1" applyAlignment="1">
      <alignment horizontal="center" vertical="center"/>
    </xf>
    <xf numFmtId="0" fontId="8" fillId="0" borderId="0" xfId="0" applyFont="1" applyFill="1" applyAlignment="1">
      <alignment/>
    </xf>
    <xf numFmtId="0" fontId="8" fillId="0" borderId="0" xfId="0" applyFont="1" applyFill="1" applyAlignment="1">
      <alignment horizontal="right"/>
    </xf>
    <xf numFmtId="0" fontId="8" fillId="0" borderId="0" xfId="0" applyFont="1" applyFill="1" applyAlignment="1">
      <alignment horizontal="center"/>
    </xf>
    <xf numFmtId="0" fontId="24" fillId="0" borderId="12" xfId="0" applyFont="1" applyFill="1" applyBorder="1" applyAlignment="1">
      <alignment horizontal="center" vertical="center" wrapText="1"/>
    </xf>
    <xf numFmtId="0" fontId="0" fillId="0" borderId="0" xfId="0" applyFill="1" applyAlignment="1">
      <alignment horizontal="center" vertical="center"/>
    </xf>
    <xf numFmtId="171" fontId="0" fillId="0" borderId="0" xfId="42" applyFont="1" applyFill="1" applyAlignment="1">
      <alignment horizontal="center" vertical="center"/>
    </xf>
    <xf numFmtId="196" fontId="0" fillId="0" borderId="0" xfId="0" applyNumberFormat="1" applyFill="1" applyAlignment="1">
      <alignment horizontal="center" vertical="center"/>
    </xf>
    <xf numFmtId="0" fontId="15" fillId="0" borderId="0" xfId="0" applyFont="1" applyFill="1" applyAlignment="1">
      <alignment horizontal="center" vertical="center"/>
    </xf>
    <xf numFmtId="1" fontId="0" fillId="0" borderId="0" xfId="0" applyNumberFormat="1" applyFill="1" applyAlignment="1">
      <alignment horizontal="center" vertical="center"/>
    </xf>
    <xf numFmtId="2"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Border="1" applyAlignment="1">
      <alignment horizontal="center" vertical="center"/>
    </xf>
    <xf numFmtId="0" fontId="19" fillId="0" borderId="0" xfId="0" applyFont="1" applyAlignment="1">
      <alignment horizontal="center" vertical="center"/>
    </xf>
    <xf numFmtId="0" fontId="6" fillId="32" borderId="0" xfId="0" applyFont="1" applyFill="1" applyBorder="1" applyAlignment="1">
      <alignment vertical="center" wrapText="1"/>
    </xf>
    <xf numFmtId="0" fontId="7" fillId="0" borderId="12" xfId="0" applyFont="1" applyFill="1" applyBorder="1" applyAlignment="1">
      <alignment vertical="center" wrapText="1"/>
    </xf>
    <xf numFmtId="198" fontId="7" fillId="0" borderId="12" xfId="0" applyNumberFormat="1" applyFont="1" applyBorder="1" applyAlignment="1">
      <alignment horizontal="center" vertical="center" wrapText="1"/>
    </xf>
    <xf numFmtId="196" fontId="7" fillId="0" borderId="12"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right" vertical="center"/>
    </xf>
    <xf numFmtId="196" fontId="8" fillId="0" borderId="12" xfId="0" applyNumberFormat="1" applyFont="1" applyFill="1" applyBorder="1" applyAlignment="1">
      <alignment horizontal="left" vertical="center" wrapText="1"/>
    </xf>
    <xf numFmtId="0" fontId="8" fillId="32" borderId="0" xfId="0" applyFont="1" applyFill="1" applyAlignment="1">
      <alignment horizontal="center" vertical="center" wrapText="1"/>
    </xf>
    <xf numFmtId="0" fontId="23" fillId="0" borderId="12" xfId="0" applyFont="1" applyBorder="1" applyAlignment="1" quotePrefix="1">
      <alignment horizontal="center" vertical="center"/>
    </xf>
    <xf numFmtId="0" fontId="24" fillId="0" borderId="12" xfId="0" applyFont="1" applyBorder="1" applyAlignment="1">
      <alignment horizontal="left" vertical="center" wrapText="1"/>
    </xf>
    <xf numFmtId="2" fontId="24" fillId="0" borderId="12" xfId="0" applyNumberFormat="1" applyFont="1" applyFill="1" applyBorder="1" applyAlignment="1">
      <alignment horizontal="center" vertical="center"/>
    </xf>
    <xf numFmtId="2" fontId="24" fillId="0" borderId="12" xfId="0" applyNumberFormat="1" applyFont="1" applyBorder="1" applyAlignment="1">
      <alignment horizontal="center" vertical="center"/>
    </xf>
    <xf numFmtId="0" fontId="24" fillId="0" borderId="12" xfId="0" applyFont="1" applyBorder="1" applyAlignment="1">
      <alignment horizontal="center" vertical="center" wrapText="1"/>
    </xf>
    <xf numFmtId="0" fontId="24" fillId="32" borderId="12" xfId="0" applyFont="1" applyFill="1" applyBorder="1" applyAlignment="1">
      <alignment horizontal="left" vertical="center" wrapText="1"/>
    </xf>
    <xf numFmtId="0" fontId="24" fillId="32" borderId="12" xfId="0" applyFont="1" applyFill="1" applyBorder="1" applyAlignment="1">
      <alignment horizontal="center" vertical="center" wrapText="1"/>
    </xf>
    <xf numFmtId="0" fontId="23" fillId="0" borderId="12" xfId="0" applyFont="1" applyFill="1" applyBorder="1" applyAlignment="1">
      <alignment vertical="center" wrapText="1"/>
    </xf>
    <xf numFmtId="2"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2" fontId="24" fillId="0" borderId="12" xfId="0" applyNumberFormat="1" applyFont="1" applyFill="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left" vertical="center" wrapText="1"/>
    </xf>
    <xf numFmtId="0" fontId="23" fillId="0" borderId="12" xfId="61" applyFont="1" applyFill="1" applyBorder="1" applyAlignment="1">
      <alignment horizontal="left" vertical="center" wrapText="1"/>
      <protection/>
    </xf>
    <xf numFmtId="198" fontId="8" fillId="0" borderId="12" xfId="0" applyNumberFormat="1" applyFont="1" applyFill="1" applyBorder="1" applyAlignment="1">
      <alignment vertical="center" wrapText="1"/>
    </xf>
    <xf numFmtId="2" fontId="23" fillId="0" borderId="12" xfId="66" applyNumberFormat="1" applyFont="1" applyFill="1" applyBorder="1" applyAlignment="1">
      <alignment horizontal="center" vertical="center" wrapText="1"/>
      <protection/>
    </xf>
    <xf numFmtId="0" fontId="23" fillId="0" borderId="12" xfId="0" applyNumberFormat="1" applyFont="1" applyFill="1" applyBorder="1" applyAlignment="1">
      <alignment horizontal="center" vertical="center" wrapText="1"/>
    </xf>
    <xf numFmtId="0" fontId="7" fillId="0" borderId="12" xfId="0" applyFont="1" applyFill="1" applyBorder="1" applyAlignment="1" applyProtection="1">
      <alignment horizontal="left" vertical="center" wrapText="1"/>
      <protection hidden="1"/>
    </xf>
    <xf numFmtId="0" fontId="8" fillId="0" borderId="0" xfId="0" applyFont="1" applyAlignment="1">
      <alignment/>
    </xf>
    <xf numFmtId="196" fontId="8" fillId="0" borderId="12" xfId="0" applyNumberFormat="1" applyFont="1" applyBorder="1" applyAlignment="1">
      <alignment horizontal="center" vertical="center" wrapText="1"/>
    </xf>
    <xf numFmtId="0" fontId="8" fillId="0" borderId="12" xfId="0" applyFont="1" applyFill="1" applyBorder="1" applyAlignment="1" applyProtection="1">
      <alignment horizontal="left" vertical="center" wrapText="1"/>
      <protection hidden="1"/>
    </xf>
    <xf numFmtId="198" fontId="8" fillId="0" borderId="12" xfId="0" applyNumberFormat="1" applyFont="1" applyBorder="1" applyAlignment="1">
      <alignment horizontal="center" vertical="center" wrapText="1"/>
    </xf>
    <xf numFmtId="0" fontId="7" fillId="0" borderId="0" xfId="0" applyFont="1" applyAlignment="1">
      <alignment/>
    </xf>
    <xf numFmtId="4" fontId="8" fillId="0" borderId="12" xfId="152" applyNumberFormat="1" applyFont="1" applyFill="1" applyBorder="1" applyAlignment="1">
      <alignment vertical="center" wrapText="1"/>
      <protection/>
    </xf>
    <xf numFmtId="2" fontId="7" fillId="0" borderId="12" xfId="150" applyNumberFormat="1" applyFont="1" applyFill="1" applyBorder="1" applyAlignment="1">
      <alignment vertical="center" wrapText="1"/>
      <protection/>
    </xf>
    <xf numFmtId="0" fontId="7" fillId="0" borderId="0" xfId="0" applyFont="1" applyFill="1" applyAlignment="1">
      <alignment vertical="center" wrapText="1"/>
    </xf>
    <xf numFmtId="0" fontId="8" fillId="0" borderId="12" xfId="0" applyNumberFormat="1" applyFont="1" applyFill="1" applyBorder="1" applyAlignment="1">
      <alignment vertical="center" wrapText="1"/>
    </xf>
    <xf numFmtId="2" fontId="20" fillId="0" borderId="12" xfId="0" applyNumberFormat="1" applyFont="1" applyFill="1" applyBorder="1" applyAlignment="1">
      <alignment horizontal="center" vertical="center" wrapText="1"/>
    </xf>
    <xf numFmtId="0" fontId="8" fillId="0" borderId="0" xfId="0" applyFont="1" applyFill="1" applyAlignment="1">
      <alignment vertical="center" wrapText="1"/>
    </xf>
    <xf numFmtId="0" fontId="8" fillId="0" borderId="12" xfId="60" applyFont="1" applyFill="1" applyBorder="1" applyAlignment="1">
      <alignment vertical="center" wrapText="1"/>
      <protection/>
    </xf>
    <xf numFmtId="2" fontId="7" fillId="0" borderId="12" xfId="152" applyNumberFormat="1" applyFont="1" applyFill="1" applyBorder="1" applyAlignment="1">
      <alignment vertical="center" wrapText="1"/>
      <protection/>
    </xf>
    <xf numFmtId="4" fontId="8" fillId="0" borderId="12" xfId="74" applyNumberFormat="1" applyFont="1" applyFill="1" applyBorder="1" applyAlignment="1">
      <alignment horizontal="center" vertical="center" wrapText="1"/>
      <protection/>
    </xf>
    <xf numFmtId="0" fontId="8" fillId="0" borderId="12" xfId="74" applyFont="1" applyFill="1" applyBorder="1" applyAlignment="1">
      <alignment horizontal="center" vertical="center" wrapText="1"/>
      <protection/>
    </xf>
    <xf numFmtId="171" fontId="8" fillId="0" borderId="12" xfId="44" applyFont="1" applyFill="1" applyBorder="1" applyAlignment="1">
      <alignment horizontal="center" vertical="center" wrapText="1"/>
    </xf>
    <xf numFmtId="2" fontId="8" fillId="0" borderId="12" xfId="74" applyNumberFormat="1" applyFont="1" applyFill="1" applyBorder="1" applyAlignment="1">
      <alignment horizontal="center" vertical="center" wrapText="1"/>
      <protection/>
    </xf>
    <xf numFmtId="199" fontId="8" fillId="0" borderId="12" xfId="74" applyNumberFormat="1" applyFont="1" applyFill="1" applyBorder="1" applyAlignment="1">
      <alignment horizontal="center" vertical="center" wrapText="1"/>
      <protection/>
    </xf>
    <xf numFmtId="0" fontId="23" fillId="0" borderId="12" xfId="0" applyFont="1" applyBorder="1" applyAlignment="1">
      <alignment horizontal="left" vertical="center" wrapText="1"/>
    </xf>
    <xf numFmtId="198" fontId="23" fillId="0" borderId="12" xfId="0" applyNumberFormat="1" applyFont="1" applyFill="1" applyBorder="1" applyAlignment="1">
      <alignment horizontal="center" vertical="center"/>
    </xf>
    <xf numFmtId="4" fontId="24" fillId="0" borderId="12" xfId="0" applyNumberFormat="1" applyFont="1" applyFill="1" applyBorder="1" applyAlignment="1">
      <alignment horizontal="center" vertical="center"/>
    </xf>
    <xf numFmtId="198" fontId="24" fillId="0" borderId="12" xfId="0" applyNumberFormat="1" applyFont="1" applyFill="1" applyBorder="1" applyAlignment="1">
      <alignment horizontal="center" vertical="center"/>
    </xf>
    <xf numFmtId="0" fontId="23" fillId="0" borderId="12" xfId="0" applyFont="1" applyBorder="1" applyAlignment="1" quotePrefix="1">
      <alignment horizontal="center" vertical="center" wrapText="1"/>
    </xf>
    <xf numFmtId="4" fontId="24" fillId="0" borderId="12" xfId="0" applyNumberFormat="1" applyFont="1" applyFill="1" applyBorder="1" applyAlignment="1">
      <alignment horizontal="center" vertical="center" wrapText="1"/>
    </xf>
    <xf numFmtId="0" fontId="23" fillId="0" borderId="12" xfId="0" applyFont="1" applyBorder="1" applyAlignment="1" quotePrefix="1">
      <alignment horizontal="center"/>
    </xf>
    <xf numFmtId="0" fontId="7" fillId="0" borderId="12" xfId="0" applyFont="1" applyBorder="1" applyAlignment="1">
      <alignment/>
    </xf>
    <xf numFmtId="0" fontId="7" fillId="0" borderId="0" xfId="0" applyFont="1" applyAlignment="1">
      <alignment/>
    </xf>
    <xf numFmtId="0" fontId="24" fillId="0" borderId="12" xfId="0" applyFont="1" applyFill="1" applyBorder="1" applyAlignment="1">
      <alignment horizontal="left" vertical="center" wrapText="1"/>
    </xf>
    <xf numFmtId="0" fontId="23" fillId="0" borderId="12" xfId="0" applyFont="1" applyFill="1" applyBorder="1" applyAlignment="1" quotePrefix="1">
      <alignment horizontal="center"/>
    </xf>
    <xf numFmtId="0" fontId="24" fillId="0" borderId="12" xfId="0" applyFont="1" applyFill="1" applyBorder="1" applyAlignment="1">
      <alignment horizontal="center" vertical="center" wrapText="1"/>
    </xf>
    <xf numFmtId="0" fontId="24" fillId="0" borderId="12" xfId="0" applyFont="1" applyFill="1" applyBorder="1" applyAlignment="1" quotePrefix="1">
      <alignment horizontal="center" vertical="center"/>
    </xf>
    <xf numFmtId="0" fontId="24" fillId="0" borderId="12" xfId="0" applyFont="1" applyFill="1" applyBorder="1" applyAlignment="1" quotePrefix="1">
      <alignment horizontal="left" vertical="center" wrapText="1"/>
    </xf>
    <xf numFmtId="198" fontId="24" fillId="0" borderId="12" xfId="0" applyNumberFormat="1" applyFont="1" applyBorder="1" applyAlignment="1">
      <alignment horizontal="center" vertical="center"/>
    </xf>
    <xf numFmtId="0" fontId="24" fillId="0" borderId="12" xfId="0" applyFont="1" applyBorder="1" applyAlignment="1" quotePrefix="1">
      <alignment horizontal="center" vertical="center"/>
    </xf>
    <xf numFmtId="2" fontId="24" fillId="0" borderId="12" xfId="0" applyNumberFormat="1" applyFont="1" applyFill="1" applyBorder="1" applyAlignment="1">
      <alignment horizontal="center" vertical="center" wrapText="1"/>
    </xf>
    <xf numFmtId="0" fontId="23" fillId="0" borderId="12" xfId="0" applyFont="1" applyFill="1" applyBorder="1" applyAlignment="1" quotePrefix="1">
      <alignment horizontal="center" vertical="center" wrapText="1"/>
    </xf>
    <xf numFmtId="0" fontId="7" fillId="0" borderId="12" xfId="0" applyNumberFormat="1" applyFont="1" applyFill="1" applyBorder="1" applyAlignment="1">
      <alignment horizontal="center" vertical="center" wrapText="1"/>
    </xf>
    <xf numFmtId="0" fontId="23" fillId="0" borderId="12" xfId="0" applyFont="1" applyFill="1" applyBorder="1" applyAlignment="1">
      <alignment horizontal="center" vertical="center" wrapText="1"/>
    </xf>
    <xf numFmtId="0" fontId="7" fillId="0" borderId="12" xfId="0" applyFont="1" applyFill="1" applyBorder="1" applyAlignment="1">
      <alignment horizontal="center"/>
    </xf>
    <xf numFmtId="0" fontId="7" fillId="0" borderId="12" xfId="0" applyNumberFormat="1" applyFont="1" applyFill="1" applyBorder="1" applyAlignment="1">
      <alignment horizontal="center" vertical="center"/>
    </xf>
    <xf numFmtId="196" fontId="8" fillId="0" borderId="12" xfId="0" applyNumberFormat="1" applyFont="1" applyFill="1" applyBorder="1" applyAlignment="1">
      <alignment vertical="center" wrapText="1"/>
    </xf>
    <xf numFmtId="4" fontId="8" fillId="0" borderId="12" xfId="151" applyNumberFormat="1" applyFont="1" applyFill="1" applyBorder="1" applyAlignment="1">
      <alignment vertical="center" wrapText="1"/>
      <protection/>
    </xf>
    <xf numFmtId="196" fontId="8" fillId="0" borderId="12" xfId="60" applyNumberFormat="1" applyFont="1" applyFill="1" applyBorder="1" applyAlignment="1">
      <alignment vertical="center" wrapText="1"/>
      <protection/>
    </xf>
    <xf numFmtId="196" fontId="7" fillId="0" borderId="12" xfId="0" applyNumberFormat="1" applyFont="1" applyFill="1" applyBorder="1" applyAlignment="1">
      <alignment vertical="center" wrapText="1"/>
    </xf>
    <xf numFmtId="196" fontId="7" fillId="0" borderId="12" xfId="0" applyNumberFormat="1" applyFont="1" applyFill="1" applyBorder="1" applyAlignment="1">
      <alignment horizontal="center" vertical="center" wrapText="1"/>
    </xf>
    <xf numFmtId="196" fontId="7" fillId="0" borderId="12" xfId="0" applyNumberFormat="1" applyFont="1" applyFill="1" applyBorder="1" applyAlignment="1">
      <alignment horizontal="left" vertical="center" wrapText="1"/>
    </xf>
    <xf numFmtId="0" fontId="15" fillId="0" borderId="0" xfId="0" applyFont="1" applyFill="1" applyAlignment="1">
      <alignment horizontal="center" vertical="center" wrapText="1"/>
    </xf>
    <xf numFmtId="197" fontId="18" fillId="0" borderId="12" xfId="0" applyNumberFormat="1" applyFont="1" applyFill="1" applyBorder="1" applyAlignment="1">
      <alignment horizontal="center" vertical="center" wrapText="1"/>
    </xf>
    <xf numFmtId="197" fontId="7" fillId="0" borderId="12" xfId="0" applyNumberFormat="1" applyFont="1" applyBorder="1" applyAlignment="1">
      <alignment horizontal="center" vertical="center" wrapText="1"/>
    </xf>
    <xf numFmtId="196" fontId="8" fillId="0" borderId="12" xfId="0" applyNumberFormat="1" applyFont="1" applyBorder="1" applyAlignment="1">
      <alignment vertical="center" wrapText="1"/>
    </xf>
    <xf numFmtId="198" fontId="8" fillId="0" borderId="12" xfId="0" applyNumberFormat="1" applyFont="1" applyFill="1" applyBorder="1" applyAlignment="1">
      <alignment horizontal="center" vertical="center" wrapText="1"/>
    </xf>
    <xf numFmtId="196" fontId="7" fillId="0" borderId="12" xfId="0" applyNumberFormat="1" applyFont="1" applyBorder="1" applyAlignment="1">
      <alignment vertical="center" wrapText="1"/>
    </xf>
    <xf numFmtId="4" fontId="7" fillId="0" borderId="12" xfId="0" applyNumberFormat="1" applyFont="1" applyFill="1" applyBorder="1" applyAlignment="1">
      <alignment horizontal="center" vertical="center"/>
    </xf>
    <xf numFmtId="2" fontId="8" fillId="0" borderId="12" xfId="0" applyNumberFormat="1" applyFont="1" applyBorder="1" applyAlignment="1">
      <alignment horizontal="center"/>
    </xf>
    <xf numFmtId="2" fontId="18" fillId="0" borderId="12" xfId="0" applyNumberFormat="1" applyFont="1" applyFill="1" applyBorder="1" applyAlignment="1">
      <alignment horizontal="center" vertical="center" wrapText="1"/>
    </xf>
    <xf numFmtId="2" fontId="7" fillId="0" borderId="12" xfId="0" applyNumberFormat="1" applyFont="1" applyBorder="1" applyAlignment="1">
      <alignment horizontal="center" vertical="center" wrapText="1"/>
    </xf>
    <xf numFmtId="4" fontId="7" fillId="0" borderId="12" xfId="0" applyNumberFormat="1" applyFont="1" applyFill="1" applyBorder="1" applyAlignment="1">
      <alignment horizontal="center" vertical="center" wrapText="1"/>
    </xf>
    <xf numFmtId="196" fontId="7" fillId="0" borderId="12" xfId="0" applyNumberFormat="1" applyFont="1" applyFill="1" applyBorder="1" applyAlignment="1">
      <alignment horizontal="center" vertical="center" wrapText="1"/>
    </xf>
    <xf numFmtId="0" fontId="8" fillId="32" borderId="12" xfId="0" applyFont="1" applyFill="1" applyBorder="1" applyAlignment="1">
      <alignment horizontal="center" vertical="center" wrapText="1"/>
    </xf>
    <xf numFmtId="198" fontId="18" fillId="0" borderId="12"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7" fillId="32"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23" fillId="0" borderId="12" xfId="0" applyFont="1" applyBorder="1" applyAlignment="1">
      <alignment horizontal="center" vertical="center" wrapText="1"/>
    </xf>
    <xf numFmtId="196" fontId="8" fillId="32" borderId="12" xfId="0" applyNumberFormat="1" applyFont="1" applyFill="1" applyBorder="1" applyAlignment="1">
      <alignment horizontal="center" vertical="center" wrapText="1"/>
    </xf>
    <xf numFmtId="198" fontId="8" fillId="32" borderId="12" xfId="0" applyNumberFormat="1" applyFont="1" applyFill="1" applyBorder="1" applyAlignment="1">
      <alignment horizontal="center" vertical="center" wrapText="1"/>
    </xf>
    <xf numFmtId="198" fontId="8" fillId="32" borderId="12" xfId="0" applyNumberFormat="1" applyFont="1" applyFill="1" applyBorder="1" applyAlignment="1">
      <alignment horizontal="center" vertical="center" wrapText="1"/>
    </xf>
    <xf numFmtId="0" fontId="30" fillId="32" borderId="0" xfId="0" applyFont="1" applyFill="1" applyBorder="1" applyAlignment="1">
      <alignment vertical="center" wrapText="1"/>
    </xf>
    <xf numFmtId="0" fontId="30" fillId="32" borderId="0" xfId="0" applyFont="1" applyFill="1" applyAlignment="1">
      <alignment vertical="center" wrapText="1"/>
    </xf>
    <xf numFmtId="198" fontId="24" fillId="0" borderId="12" xfId="0" applyNumberFormat="1" applyFont="1" applyBorder="1" applyAlignment="1">
      <alignment horizontal="center" vertical="center" wrapText="1"/>
    </xf>
    <xf numFmtId="198" fontId="8" fillId="0" borderId="12" xfId="0" applyNumberFormat="1" applyFont="1" applyFill="1" applyBorder="1" applyAlignment="1">
      <alignment horizontal="center" vertical="center" wrapText="1"/>
    </xf>
    <xf numFmtId="198" fontId="7" fillId="0" borderId="12" xfId="0" applyNumberFormat="1" applyFont="1" applyFill="1" applyBorder="1" applyAlignment="1">
      <alignment horizontal="center" vertical="center" wrapText="1"/>
    </xf>
    <xf numFmtId="4" fontId="23" fillId="0" borderId="12" xfId="0" applyNumberFormat="1" applyFont="1" applyFill="1" applyBorder="1" applyAlignment="1">
      <alignment horizontal="center" vertical="center"/>
    </xf>
    <xf numFmtId="0" fontId="8" fillId="0" borderId="0" xfId="0" applyFont="1" applyAlignment="1">
      <alignment/>
    </xf>
    <xf numFmtId="0" fontId="8" fillId="32"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Fill="1" applyBorder="1" applyAlignment="1">
      <alignment horizontal="left" vertical="center" wrapText="1"/>
    </xf>
    <xf numFmtId="4" fontId="7" fillId="0" borderId="12" xfId="0" applyNumberFormat="1" applyFont="1" applyBorder="1" applyAlignment="1">
      <alignment horizontal="center" vertical="center" wrapText="1"/>
    </xf>
    <xf numFmtId="4" fontId="8" fillId="32" borderId="12" xfId="0" applyNumberFormat="1" applyFont="1" applyFill="1" applyBorder="1" applyAlignment="1">
      <alignment horizontal="center" vertical="center" wrapText="1"/>
    </xf>
    <xf numFmtId="4" fontId="8"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2" xfId="0" applyNumberFormat="1" applyFont="1" applyFill="1" applyBorder="1" applyAlignment="1">
      <alignment horizontal="center" vertical="center" wrapText="1"/>
    </xf>
    <xf numFmtId="2" fontId="19"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2" fontId="15" fillId="0" borderId="0" xfId="0" applyNumberFormat="1" applyFont="1" applyFill="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24" fillId="0" borderId="12" xfId="0" applyNumberFormat="1" applyFont="1" applyFill="1" applyBorder="1" applyAlignment="1" quotePrefix="1">
      <alignment horizontal="center" vertical="center" wrapText="1"/>
    </xf>
    <xf numFmtId="198" fontId="24" fillId="0" borderId="12" xfId="0" applyNumberFormat="1" applyFont="1" applyFill="1" applyBorder="1" applyAlignment="1">
      <alignment horizontal="center" vertical="center" wrapText="1"/>
    </xf>
    <xf numFmtId="4" fontId="24" fillId="0" borderId="12" xfId="0" applyNumberFormat="1" applyFont="1" applyFill="1" applyBorder="1" applyAlignment="1">
      <alignment horizontal="center" vertical="center" wrapText="1"/>
    </xf>
    <xf numFmtId="4" fontId="24" fillId="0" borderId="12" xfId="0" applyNumberFormat="1" applyFont="1" applyBorder="1" applyAlignment="1">
      <alignment horizontal="center" vertical="center" wrapText="1"/>
    </xf>
    <xf numFmtId="4" fontId="24" fillId="0" borderId="12" xfId="0" applyNumberFormat="1" applyFont="1" applyBorder="1" applyAlignment="1" quotePrefix="1">
      <alignment horizontal="center" vertical="center" wrapText="1"/>
    </xf>
    <xf numFmtId="4" fontId="23" fillId="0" borderId="12" xfId="0" applyNumberFormat="1" applyFont="1" applyBorder="1" applyAlignment="1">
      <alignment horizontal="center" vertical="center" wrapText="1"/>
    </xf>
    <xf numFmtId="192" fontId="23" fillId="0" borderId="12" xfId="0" applyNumberFormat="1" applyFont="1" applyBorder="1" applyAlignment="1">
      <alignment horizontal="center" vertical="center" wrapText="1"/>
    </xf>
    <xf numFmtId="4" fontId="23" fillId="0" borderId="12" xfId="0" applyNumberFormat="1" applyFont="1" applyBorder="1" applyAlignment="1" quotePrefix="1">
      <alignment horizontal="center" vertical="center" wrapText="1"/>
    </xf>
    <xf numFmtId="0" fontId="23" fillId="0" borderId="12" xfId="0" applyNumberFormat="1" applyFont="1" applyFill="1" applyBorder="1" applyAlignment="1" quotePrefix="1">
      <alignment horizontal="center" vertical="center" wrapText="1"/>
    </xf>
    <xf numFmtId="192" fontId="23" fillId="0" borderId="12" xfId="0" applyNumberFormat="1" applyFont="1" applyBorder="1" applyAlignment="1">
      <alignment horizontal="center" vertical="center" wrapText="1"/>
    </xf>
    <xf numFmtId="198" fontId="23" fillId="0" borderId="12" xfId="0" applyNumberFormat="1" applyFont="1" applyFill="1" applyBorder="1" applyAlignment="1">
      <alignment horizontal="center" vertical="center" wrapText="1"/>
    </xf>
    <xf numFmtId="0" fontId="8" fillId="0" borderId="0" xfId="0" applyFont="1" applyAlignment="1">
      <alignment vertical="center" wrapText="1"/>
    </xf>
    <xf numFmtId="4" fontId="23" fillId="0" borderId="12" xfId="0" applyNumberFormat="1" applyFont="1" applyBorder="1" applyAlignment="1">
      <alignment horizontal="center"/>
    </xf>
    <xf numFmtId="2" fontId="7" fillId="0" borderId="12" xfId="0" applyNumberFormat="1" applyFont="1" applyFill="1" applyBorder="1" applyAlignment="1">
      <alignment horizontal="center"/>
    </xf>
    <xf numFmtId="2" fontId="24" fillId="0" borderId="12" xfId="0" applyNumberFormat="1" applyFont="1" applyBorder="1" applyAlignment="1">
      <alignment horizontal="center" vertical="center" wrapText="1"/>
    </xf>
    <xf numFmtId="0" fontId="25" fillId="0" borderId="0" xfId="0" applyFont="1" applyAlignment="1">
      <alignment horizontal="center" vertical="center" wrapText="1"/>
    </xf>
    <xf numFmtId="2" fontId="8" fillId="0" borderId="0" xfId="0" applyNumberFormat="1" applyFont="1" applyAlignment="1">
      <alignment vertical="center" wrapText="1"/>
    </xf>
    <xf numFmtId="3" fontId="24" fillId="0" borderId="12" xfId="0" applyNumberFormat="1" applyFont="1" applyBorder="1" applyAlignment="1">
      <alignment horizontal="center" vertical="center" wrapText="1"/>
    </xf>
    <xf numFmtId="4" fontId="24" fillId="0" borderId="12" xfId="0" applyNumberFormat="1" applyFont="1" applyBorder="1" applyAlignment="1">
      <alignment horizontal="center" vertical="center" wrapText="1"/>
    </xf>
    <xf numFmtId="0" fontId="23" fillId="0" borderId="12" xfId="0" applyFont="1" applyFill="1" applyBorder="1" applyAlignment="1">
      <alignment horizontal="left" vertical="center" wrapText="1"/>
    </xf>
    <xf numFmtId="2" fontId="23" fillId="0" borderId="12" xfId="0" applyNumberFormat="1" applyFont="1" applyFill="1" applyBorder="1" applyAlignment="1">
      <alignment horizontal="center" vertical="center" wrapText="1"/>
    </xf>
    <xf numFmtId="0" fontId="23" fillId="0" borderId="12" xfId="0" applyFont="1" applyFill="1" applyBorder="1" applyAlignment="1">
      <alignment vertical="center" wrapText="1"/>
    </xf>
    <xf numFmtId="4" fontId="23" fillId="0" borderId="12" xfId="0" applyNumberFormat="1" applyFont="1" applyBorder="1" applyAlignment="1">
      <alignment horizontal="center" vertical="center" wrapText="1"/>
    </xf>
    <xf numFmtId="0" fontId="7" fillId="0" borderId="0" xfId="0" applyFont="1" applyAlignment="1">
      <alignment vertical="center" wrapText="1"/>
    </xf>
    <xf numFmtId="2" fontId="7" fillId="0" borderId="0" xfId="0" applyNumberFormat="1" applyFont="1" applyAlignment="1">
      <alignment vertical="center" wrapText="1"/>
    </xf>
    <xf numFmtId="2" fontId="23"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4" fillId="0" borderId="12" xfId="0" applyFont="1" applyBorder="1" applyAlignment="1" quotePrefix="1">
      <alignment horizontal="left" vertical="center" wrapText="1"/>
    </xf>
    <xf numFmtId="196" fontId="8" fillId="32" borderId="12" xfId="0" applyNumberFormat="1" applyFont="1" applyFill="1" applyBorder="1" applyAlignment="1">
      <alignment horizontal="left" vertical="center" wrapText="1"/>
    </xf>
    <xf numFmtId="2" fontId="23" fillId="0" borderId="12" xfId="0" applyNumberFormat="1" applyFont="1" applyFill="1" applyBorder="1" applyAlignment="1">
      <alignment horizontal="center" vertical="center"/>
    </xf>
    <xf numFmtId="0" fontId="19" fillId="0" borderId="0" xfId="0" applyFont="1" applyAlignment="1">
      <alignment horizontal="center" vertical="center" wrapText="1"/>
    </xf>
    <xf numFmtId="2" fontId="24" fillId="0" borderId="12" xfId="0" applyNumberFormat="1" applyFont="1" applyBorder="1" applyAlignment="1">
      <alignment horizontal="center" vertical="center" wrapText="1"/>
    </xf>
    <xf numFmtId="2" fontId="24" fillId="32" borderId="12" xfId="0" applyNumberFormat="1" applyFont="1" applyFill="1" applyBorder="1" applyAlignment="1">
      <alignment horizontal="center" vertical="center" wrapText="1"/>
    </xf>
    <xf numFmtId="2" fontId="24" fillId="0" borderId="12" xfId="0" applyNumberFormat="1" applyFont="1" applyBorder="1" applyAlignment="1" quotePrefix="1">
      <alignment horizontal="center" vertical="center" wrapText="1"/>
    </xf>
    <xf numFmtId="192" fontId="24" fillId="0" borderId="12" xfId="0" applyNumberFormat="1" applyFont="1" applyBorder="1" applyAlignment="1">
      <alignment horizontal="center" vertical="center" wrapText="1"/>
    </xf>
    <xf numFmtId="0" fontId="24" fillId="32" borderId="12" xfId="0" applyNumberFormat="1" applyFont="1" applyFill="1" applyBorder="1" applyAlignment="1" quotePrefix="1">
      <alignment horizontal="center" vertical="center" wrapText="1"/>
    </xf>
    <xf numFmtId="2" fontId="24" fillId="32" borderId="12" xfId="0" applyNumberFormat="1" applyFont="1" applyFill="1" applyBorder="1" applyAlignment="1" quotePrefix="1">
      <alignment horizontal="center" vertical="center" wrapText="1"/>
    </xf>
    <xf numFmtId="192" fontId="24" fillId="32" borderId="12" xfId="0" applyNumberFormat="1" applyFont="1" applyFill="1" applyBorder="1" applyAlignment="1">
      <alignment horizontal="center" vertical="center" wrapText="1"/>
    </xf>
    <xf numFmtId="0" fontId="8" fillId="32" borderId="0" xfId="0" applyFont="1" applyFill="1" applyAlignment="1">
      <alignment vertical="center" wrapText="1"/>
    </xf>
    <xf numFmtId="2" fontId="8" fillId="32" borderId="0" xfId="0" applyNumberFormat="1" applyFont="1" applyFill="1" applyAlignment="1">
      <alignment vertical="center" wrapText="1"/>
    </xf>
    <xf numFmtId="0" fontId="0" fillId="0" borderId="0" xfId="0" applyAlignment="1">
      <alignment horizontal="left" vertical="center"/>
    </xf>
    <xf numFmtId="0" fontId="0" fillId="0" borderId="0" xfId="0" applyFont="1" applyAlignment="1">
      <alignment horizontal="left" vertical="center"/>
    </xf>
    <xf numFmtId="0" fontId="23" fillId="32" borderId="12" xfId="0" applyNumberFormat="1" applyFont="1" applyFill="1" applyBorder="1" applyAlignment="1" quotePrefix="1">
      <alignment horizontal="center" vertical="center" wrapText="1"/>
    </xf>
    <xf numFmtId="0" fontId="23" fillId="32" borderId="12" xfId="0" applyFont="1" applyFill="1" applyBorder="1" applyAlignment="1">
      <alignment horizontal="left" vertical="center" wrapText="1"/>
    </xf>
    <xf numFmtId="2" fontId="23" fillId="32" borderId="12" xfId="0" applyNumberFormat="1" applyFont="1" applyFill="1" applyBorder="1" applyAlignment="1">
      <alignment horizontal="center" vertical="center" wrapText="1"/>
    </xf>
    <xf numFmtId="196" fontId="7" fillId="32" borderId="12" xfId="0" applyNumberFormat="1" applyFont="1" applyFill="1" applyBorder="1" applyAlignment="1">
      <alignment horizontal="left" vertical="center" wrapText="1"/>
    </xf>
    <xf numFmtId="192" fontId="23" fillId="32" borderId="12" xfId="0" applyNumberFormat="1" applyFont="1" applyFill="1" applyBorder="1" applyAlignment="1">
      <alignment horizontal="center" vertical="center" wrapText="1"/>
    </xf>
    <xf numFmtId="0" fontId="7" fillId="32" borderId="0" xfId="0" applyFont="1" applyFill="1" applyAlignment="1">
      <alignment vertical="center" wrapText="1"/>
    </xf>
    <xf numFmtId="0" fontId="23" fillId="0" borderId="12" xfId="0" applyFont="1" applyBorder="1" applyAlignment="1">
      <alignment horizontal="left" vertical="center" wrapText="1"/>
    </xf>
    <xf numFmtId="2" fontId="23" fillId="0" borderId="12" xfId="0" applyNumberFormat="1" applyFont="1" applyFill="1" applyBorder="1" applyAlignment="1">
      <alignment horizontal="center" vertical="center" wrapText="1"/>
    </xf>
    <xf numFmtId="0" fontId="23" fillId="0" borderId="12" xfId="0" applyFont="1" applyBorder="1" applyAlignment="1" quotePrefix="1">
      <alignment horizontal="left" vertical="center" wrapText="1"/>
    </xf>
    <xf numFmtId="196" fontId="7" fillId="0" borderId="12" xfId="0" applyNumberFormat="1" applyFont="1" applyBorder="1" applyAlignment="1">
      <alignment horizontal="left" vertical="center" wrapText="1"/>
    </xf>
    <xf numFmtId="2" fontId="7" fillId="0" borderId="12" xfId="0" applyNumberFormat="1" applyFont="1" applyBorder="1" applyAlignment="1">
      <alignment horizontal="center" vertical="center" wrapText="1"/>
    </xf>
    <xf numFmtId="2" fontId="7" fillId="32" borderId="0" xfId="0" applyNumberFormat="1" applyFont="1" applyFill="1" applyAlignment="1">
      <alignment vertical="center" wrapText="1"/>
    </xf>
    <xf numFmtId="0" fontId="7" fillId="32" borderId="12" xfId="77" applyFont="1" applyFill="1" applyBorder="1" applyAlignment="1">
      <alignment horizontal="center" vertical="center" wrapText="1"/>
      <protection/>
    </xf>
    <xf numFmtId="0" fontId="7" fillId="32" borderId="12" xfId="77" applyFont="1" applyFill="1" applyBorder="1" applyAlignment="1">
      <alignment horizontal="left" vertical="center" wrapText="1"/>
      <protection/>
    </xf>
    <xf numFmtId="2" fontId="7" fillId="32" borderId="12" xfId="77" applyNumberFormat="1" applyFont="1" applyFill="1" applyBorder="1" applyAlignment="1">
      <alignment horizontal="center" vertical="center" wrapText="1"/>
      <protection/>
    </xf>
    <xf numFmtId="198" fontId="7" fillId="32" borderId="12" xfId="77" applyNumberFormat="1" applyFont="1" applyFill="1" applyBorder="1" applyAlignment="1">
      <alignment horizontal="center" vertical="center" wrapText="1"/>
      <protection/>
    </xf>
    <xf numFmtId="0" fontId="8" fillId="32" borderId="12" xfId="77" applyFont="1" applyFill="1" applyBorder="1" applyAlignment="1">
      <alignment horizontal="left" vertical="center" wrapText="1"/>
      <protection/>
    </xf>
    <xf numFmtId="0" fontId="8" fillId="32" borderId="12" xfId="77" applyFont="1" applyFill="1" applyBorder="1" applyAlignment="1">
      <alignment horizontal="center" vertical="center" wrapText="1"/>
      <protection/>
    </xf>
    <xf numFmtId="2" fontId="8" fillId="32" borderId="12" xfId="77" applyNumberFormat="1" applyFont="1" applyFill="1" applyBorder="1" applyAlignment="1">
      <alignment horizontal="center" vertical="center" wrapText="1"/>
      <protection/>
    </xf>
    <xf numFmtId="0" fontId="8" fillId="32" borderId="12" xfId="67" applyFont="1" applyFill="1" applyBorder="1" applyAlignment="1">
      <alignment horizontal="center" vertical="center" wrapText="1"/>
      <protection/>
    </xf>
    <xf numFmtId="0" fontId="8" fillId="32" borderId="12" xfId="77" applyFont="1" applyFill="1" applyBorder="1" applyAlignment="1">
      <alignment vertical="center" wrapText="1"/>
      <protection/>
    </xf>
    <xf numFmtId="0" fontId="8" fillId="32" borderId="12" xfId="67" applyFont="1" applyFill="1" applyBorder="1" applyAlignment="1">
      <alignment horizontal="left" vertical="center" wrapText="1"/>
      <protection/>
    </xf>
    <xf numFmtId="2" fontId="8" fillId="32" borderId="12" xfId="149" applyNumberFormat="1" applyFont="1" applyFill="1" applyBorder="1" applyAlignment="1">
      <alignment horizontal="center" vertical="center" wrapText="1"/>
      <protection/>
    </xf>
    <xf numFmtId="2" fontId="8" fillId="32" borderId="12" xfId="67" applyNumberFormat="1" applyFont="1" applyFill="1" applyBorder="1" applyAlignment="1">
      <alignment horizontal="left" vertical="center" wrapText="1"/>
      <protection/>
    </xf>
    <xf numFmtId="0" fontId="7" fillId="32" borderId="12" xfId="67" applyFont="1" applyFill="1" applyBorder="1" applyAlignment="1">
      <alignment horizontal="left" vertical="center" wrapText="1"/>
      <protection/>
    </xf>
    <xf numFmtId="0" fontId="7" fillId="32" borderId="12" xfId="67" applyFont="1" applyFill="1" applyBorder="1" applyAlignment="1">
      <alignment horizontal="center" vertical="center" wrapText="1"/>
      <protection/>
    </xf>
    <xf numFmtId="0" fontId="7" fillId="32" borderId="12" xfId="77" applyFont="1" applyFill="1" applyBorder="1" applyAlignment="1">
      <alignment vertical="center" wrapText="1"/>
      <protection/>
    </xf>
    <xf numFmtId="198" fontId="8" fillId="32" borderId="12" xfId="77" applyNumberFormat="1" applyFont="1" applyFill="1" applyBorder="1" applyAlignment="1">
      <alignment horizontal="center" vertical="center" wrapText="1"/>
      <protection/>
    </xf>
    <xf numFmtId="0" fontId="8" fillId="32" borderId="0" xfId="77" applyFont="1" applyFill="1" applyBorder="1" applyAlignment="1">
      <alignment horizontal="center" vertical="center" wrapText="1"/>
      <protection/>
    </xf>
    <xf numFmtId="0" fontId="8" fillId="32" borderId="0" xfId="77" applyFont="1" applyFill="1" applyBorder="1" applyAlignment="1">
      <alignment vertical="center" wrapText="1"/>
      <protection/>
    </xf>
    <xf numFmtId="0" fontId="7" fillId="32" borderId="0" xfId="77" applyFont="1" applyFill="1" applyBorder="1" applyAlignment="1">
      <alignment horizontal="center" vertical="center" wrapText="1"/>
      <protection/>
    </xf>
    <xf numFmtId="0" fontId="7" fillId="32" borderId="0" xfId="77" applyFont="1" applyFill="1" applyBorder="1" applyAlignment="1">
      <alignment vertical="center" wrapText="1"/>
      <protection/>
    </xf>
    <xf numFmtId="0" fontId="7" fillId="32" borderId="0" xfId="77" applyFont="1" applyFill="1" applyAlignment="1">
      <alignment vertical="center" wrapText="1"/>
      <protection/>
    </xf>
    <xf numFmtId="0" fontId="11" fillId="0" borderId="0" xfId="77" applyFont="1" applyFill="1" applyAlignment="1">
      <alignment vertical="center" wrapText="1"/>
      <protection/>
    </xf>
    <xf numFmtId="1" fontId="7" fillId="32" borderId="0" xfId="77" applyNumberFormat="1" applyFont="1" applyFill="1" applyBorder="1" applyAlignment="1">
      <alignment vertical="center" wrapText="1"/>
      <protection/>
    </xf>
    <xf numFmtId="0" fontId="8" fillId="0" borderId="0" xfId="0" applyFont="1" applyFill="1" applyAlignment="1">
      <alignment horizontal="center" vertical="center" wrapText="1"/>
    </xf>
    <xf numFmtId="189" fontId="18" fillId="0" borderId="12" xfId="0" applyNumberFormat="1" applyFont="1" applyFill="1" applyBorder="1" applyAlignment="1">
      <alignment horizontal="center" vertical="center" wrapText="1"/>
    </xf>
    <xf numFmtId="204" fontId="18" fillId="0" borderId="12" xfId="0" applyNumberFormat="1" applyFont="1" applyFill="1" applyBorder="1" applyAlignment="1" applyProtection="1">
      <alignment horizontal="center" vertical="center" wrapText="1"/>
      <protection hidden="1"/>
    </xf>
    <xf numFmtId="0" fontId="11" fillId="0" borderId="0" xfId="0" applyFont="1" applyFill="1" applyAlignment="1">
      <alignment horizontal="center" vertical="center" wrapText="1"/>
    </xf>
    <xf numFmtId="0" fontId="26" fillId="0" borderId="0" xfId="0" applyFont="1" applyFill="1" applyAlignment="1">
      <alignment horizontal="center" vertical="center" wrapText="1"/>
    </xf>
    <xf numFmtId="189" fontId="8" fillId="0" borderId="12" xfId="0" applyNumberFormat="1" applyFont="1" applyFill="1" applyBorder="1" applyAlignment="1">
      <alignment horizontal="center" vertical="center" wrapText="1"/>
    </xf>
    <xf numFmtId="189" fontId="24" fillId="0" borderId="12" xfId="0" applyNumberFormat="1" applyFont="1" applyFill="1" applyBorder="1" applyAlignment="1">
      <alignment horizontal="center" vertical="center" wrapText="1"/>
    </xf>
    <xf numFmtId="189" fontId="23" fillId="0" borderId="12" xfId="0" applyNumberFormat="1" applyFont="1" applyFill="1" applyBorder="1" applyAlignment="1">
      <alignment horizontal="center" vertical="center" wrapText="1"/>
    </xf>
    <xf numFmtId="189" fontId="8" fillId="0" borderId="0" xfId="0" applyNumberFormat="1" applyFont="1" applyFill="1" applyAlignment="1">
      <alignment horizontal="center" vertical="center" wrapText="1"/>
    </xf>
    <xf numFmtId="2" fontId="24" fillId="0" borderId="12" xfId="0" applyNumberFormat="1" applyFont="1" applyFill="1" applyBorder="1" applyAlignment="1">
      <alignment horizontal="center" vertical="center" wrapText="1"/>
    </xf>
    <xf numFmtId="0" fontId="7" fillId="0" borderId="12" xfId="0" applyFont="1" applyBorder="1" applyAlignment="1">
      <alignment/>
    </xf>
    <xf numFmtId="2" fontId="7" fillId="0" borderId="0" xfId="0" applyNumberFormat="1" applyFont="1" applyFill="1" applyAlignment="1">
      <alignment vertical="center" wrapText="1"/>
    </xf>
    <xf numFmtId="2" fontId="7" fillId="0" borderId="12" xfId="152" applyNumberFormat="1" applyFont="1" applyFill="1" applyBorder="1" applyAlignment="1">
      <alignment horizontal="center" vertical="center" wrapText="1"/>
      <protection/>
    </xf>
    <xf numFmtId="0" fontId="7" fillId="0" borderId="12" xfId="0" applyFont="1" applyFill="1" applyBorder="1" applyAlignment="1">
      <alignment horizontal="left" vertical="center" wrapText="1"/>
    </xf>
    <xf numFmtId="1" fontId="8" fillId="0" borderId="12" xfId="152" applyNumberFormat="1" applyFont="1" applyFill="1" applyBorder="1" applyAlignment="1">
      <alignment horizontal="center" vertical="center" wrapText="1"/>
      <protection/>
    </xf>
    <xf numFmtId="188" fontId="7" fillId="0" borderId="12" xfId="152" applyNumberFormat="1" applyFont="1" applyFill="1" applyBorder="1" applyAlignment="1">
      <alignment horizontal="center" vertical="center" wrapText="1"/>
      <protection/>
    </xf>
    <xf numFmtId="0" fontId="8" fillId="0" borderId="12" xfId="153" applyFont="1" applyFill="1" applyBorder="1" applyAlignment="1">
      <alignment horizontal="left" vertical="center" wrapText="1"/>
      <protection/>
    </xf>
    <xf numFmtId="0" fontId="8" fillId="0" borderId="0" xfId="153" applyFont="1" applyFill="1" applyAlignment="1">
      <alignment vertical="center" wrapText="1"/>
      <protection/>
    </xf>
    <xf numFmtId="0" fontId="8" fillId="0" borderId="12" xfId="67" applyNumberFormat="1" applyFont="1" applyFill="1" applyBorder="1" applyAlignment="1">
      <alignment vertical="center" wrapText="1"/>
      <protection/>
    </xf>
    <xf numFmtId="0" fontId="8" fillId="0" borderId="12" xfId="153" applyNumberFormat="1" applyFont="1" applyFill="1" applyBorder="1" applyAlignment="1">
      <alignment horizontal="center" vertical="center" wrapText="1"/>
      <protection/>
    </xf>
    <xf numFmtId="196" fontId="8" fillId="0" borderId="12" xfId="60" applyNumberFormat="1" applyFont="1" applyFill="1" applyBorder="1" applyAlignment="1">
      <alignment vertical="center" wrapText="1"/>
      <protection/>
    </xf>
    <xf numFmtId="0" fontId="8" fillId="0" borderId="12" xfId="60" applyFont="1" applyFill="1" applyBorder="1" applyAlignment="1">
      <alignment vertical="center" wrapText="1"/>
      <protection/>
    </xf>
    <xf numFmtId="2" fontId="8" fillId="0" borderId="12"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0" xfId="0" applyFont="1" applyFill="1" applyAlignment="1">
      <alignment vertical="center" wrapText="1"/>
    </xf>
    <xf numFmtId="2" fontId="8" fillId="0" borderId="0" xfId="0" applyNumberFormat="1" applyFont="1" applyFill="1" applyAlignment="1">
      <alignment vertical="center" wrapText="1"/>
    </xf>
    <xf numFmtId="0" fontId="11" fillId="32" borderId="0" xfId="0" applyNumberFormat="1" applyFont="1" applyFill="1" applyBorder="1" applyAlignment="1">
      <alignment vertical="center" wrapText="1"/>
    </xf>
    <xf numFmtId="0" fontId="0" fillId="0" borderId="0" xfId="0" applyAlignment="1">
      <alignment vertical="center"/>
    </xf>
    <xf numFmtId="198" fontId="8" fillId="0" borderId="12" xfId="152" applyNumberFormat="1" applyFont="1" applyFill="1" applyBorder="1" applyAlignment="1">
      <alignment horizontal="center" vertical="center" wrapText="1"/>
      <protection/>
    </xf>
    <xf numFmtId="198" fontId="8" fillId="0" borderId="12" xfId="60" applyNumberFormat="1" applyFont="1" applyFill="1" applyBorder="1" applyAlignment="1">
      <alignment horizontal="center" vertical="center" wrapText="1"/>
      <protection/>
    </xf>
    <xf numFmtId="198" fontId="8" fillId="0" borderId="12" xfId="60" applyNumberFormat="1" applyFont="1" applyFill="1" applyBorder="1" applyAlignment="1">
      <alignment horizontal="center" vertical="center" wrapText="1"/>
      <protection/>
    </xf>
    <xf numFmtId="0" fontId="8" fillId="0" borderId="12" xfId="60" applyFont="1" applyFill="1" applyBorder="1" applyAlignment="1">
      <alignment horizontal="center" vertical="center" wrapText="1"/>
      <protection/>
    </xf>
    <xf numFmtId="0" fontId="8" fillId="0" borderId="12" xfId="0" applyFont="1" applyFill="1" applyBorder="1" applyAlignment="1">
      <alignment horizontal="center" vertical="center" wrapText="1"/>
    </xf>
    <xf numFmtId="2" fontId="8" fillId="0" borderId="12" xfId="153" applyNumberFormat="1" applyFont="1" applyFill="1" applyBorder="1" applyAlignment="1">
      <alignment horizontal="center" vertical="center" wrapText="1"/>
      <protection/>
    </xf>
    <xf numFmtId="198" fontId="7" fillId="0" borderId="12" xfId="151" applyNumberFormat="1" applyFont="1" applyFill="1" applyBorder="1" applyAlignment="1">
      <alignment horizontal="center" vertical="center" wrapText="1"/>
      <protection/>
    </xf>
    <xf numFmtId="198" fontId="8" fillId="0" borderId="12" xfId="151" applyNumberFormat="1" applyFont="1" applyFill="1" applyBorder="1" applyAlignment="1">
      <alignment horizontal="center" vertical="center" wrapText="1"/>
      <protection/>
    </xf>
    <xf numFmtId="198" fontId="8" fillId="0" borderId="12" xfId="151" applyNumberFormat="1" applyFont="1" applyFill="1" applyBorder="1" applyAlignment="1">
      <alignment horizontal="center" vertical="center" wrapText="1"/>
      <protection/>
    </xf>
    <xf numFmtId="198" fontId="8" fillId="0" borderId="12" xfId="150" applyNumberFormat="1" applyFont="1" applyFill="1" applyBorder="1" applyAlignment="1">
      <alignment horizontal="center" vertical="center" wrapText="1"/>
      <protection/>
    </xf>
    <xf numFmtId="2" fontId="7" fillId="0" borderId="12"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96" fontId="8" fillId="0" borderId="12" xfId="60" applyNumberFormat="1" applyFont="1" applyFill="1" applyBorder="1" applyAlignment="1">
      <alignment horizontal="center" vertical="center" wrapText="1"/>
      <protection/>
    </xf>
    <xf numFmtId="2" fontId="8" fillId="0" borderId="12" xfId="0" applyNumberFormat="1" applyFont="1" applyFill="1" applyBorder="1" applyAlignment="1">
      <alignment horizontal="center"/>
    </xf>
    <xf numFmtId="0" fontId="15" fillId="0" borderId="0" xfId="0" applyFont="1" applyFill="1" applyAlignment="1">
      <alignment vertical="center" wrapText="1"/>
    </xf>
    <xf numFmtId="0" fontId="7" fillId="0" borderId="12" xfId="0" applyFont="1" applyFill="1" applyBorder="1" applyAlignment="1">
      <alignment vertical="center" wrapText="1"/>
    </xf>
    <xf numFmtId="4" fontId="7" fillId="0" borderId="12" xfId="74" applyNumberFormat="1" applyFont="1" applyFill="1" applyBorder="1" applyAlignment="1">
      <alignment horizontal="center" vertical="center" wrapText="1"/>
      <protection/>
    </xf>
    <xf numFmtId="0" fontId="7" fillId="0" borderId="12" xfId="74" applyFont="1" applyFill="1" applyBorder="1" applyAlignment="1">
      <alignment horizontal="center" vertical="center" wrapText="1"/>
      <protection/>
    </xf>
    <xf numFmtId="198" fontId="7" fillId="32" borderId="12" xfId="0" applyNumberFormat="1" applyFont="1" applyFill="1" applyBorder="1" applyAlignment="1">
      <alignment horizontal="center" vertical="center" wrapText="1"/>
    </xf>
    <xf numFmtId="171" fontId="8" fillId="0" borderId="12" xfId="44" applyFont="1" applyFill="1" applyBorder="1" applyAlignment="1">
      <alignment vertical="center" wrapText="1"/>
    </xf>
    <xf numFmtId="196" fontId="12" fillId="32" borderId="12" xfId="0" applyNumberFormat="1" applyFont="1" applyFill="1" applyBorder="1" applyAlignment="1">
      <alignment horizontal="center" vertical="center" wrapText="1"/>
    </xf>
    <xf numFmtId="0" fontId="4" fillId="0" borderId="0" xfId="0" applyFont="1" applyFill="1" applyAlignment="1">
      <alignment horizontal="center" vertical="center"/>
    </xf>
    <xf numFmtId="187" fontId="23" fillId="0" borderId="12" xfId="0" applyNumberFormat="1" applyFont="1" applyFill="1" applyBorder="1" applyAlignment="1">
      <alignment horizontal="center" vertical="center" wrapText="1"/>
    </xf>
    <xf numFmtId="0" fontId="8" fillId="0" borderId="12" xfId="74" applyFont="1" applyFill="1" applyBorder="1" applyAlignment="1">
      <alignment horizontal="left" vertical="center" wrapText="1"/>
      <protection/>
    </xf>
    <xf numFmtId="4" fontId="23" fillId="0" borderId="12" xfId="0" applyNumberFormat="1" applyFont="1" applyFill="1" applyBorder="1" applyAlignment="1">
      <alignment horizontal="center"/>
    </xf>
    <xf numFmtId="188" fontId="7" fillId="0" borderId="12" xfId="0" applyNumberFormat="1" applyFont="1" applyBorder="1" applyAlignment="1">
      <alignment horizontal="center"/>
    </xf>
    <xf numFmtId="0" fontId="24" fillId="0" borderId="12" xfId="0" applyNumberFormat="1" applyFont="1" applyFill="1" applyBorder="1" applyAlignment="1">
      <alignment horizontal="center" vertical="center"/>
    </xf>
    <xf numFmtId="0" fontId="23" fillId="0" borderId="12" xfId="0" applyNumberFormat="1" applyFont="1" applyFill="1" applyBorder="1" applyAlignment="1" quotePrefix="1">
      <alignment horizontal="center" vertical="center"/>
    </xf>
    <xf numFmtId="0" fontId="19" fillId="0" borderId="0" xfId="0" applyFont="1" applyFill="1" applyAlignment="1">
      <alignment horizontal="center" vertical="center"/>
    </xf>
    <xf numFmtId="0" fontId="7" fillId="0" borderId="12" xfId="0" applyFont="1" applyBorder="1" applyAlignment="1">
      <alignment horizontal="left"/>
    </xf>
    <xf numFmtId="2" fontId="7" fillId="0" borderId="12" xfId="0" applyNumberFormat="1" applyFont="1" applyFill="1" applyBorder="1" applyAlignment="1">
      <alignment horizontal="left" vertical="center"/>
    </xf>
    <xf numFmtId="196" fontId="7" fillId="0" borderId="12" xfId="74" applyNumberFormat="1" applyFont="1" applyBorder="1" applyAlignment="1">
      <alignment horizontal="center" vertical="center" wrapText="1"/>
      <protection/>
    </xf>
    <xf numFmtId="198" fontId="7" fillId="0" borderId="12" xfId="74" applyNumberFormat="1" applyFont="1" applyBorder="1" applyAlignment="1">
      <alignment horizontal="center" vertical="center" wrapText="1"/>
      <protection/>
    </xf>
    <xf numFmtId="0" fontId="7" fillId="0" borderId="0" xfId="74" applyFont="1" applyAlignment="1">
      <alignment horizontal="center" vertical="center"/>
      <protection/>
    </xf>
    <xf numFmtId="196" fontId="7" fillId="0" borderId="12" xfId="74" applyNumberFormat="1" applyFont="1" applyBorder="1" applyAlignment="1">
      <alignment horizontal="left" vertical="center" wrapText="1"/>
      <protection/>
    </xf>
    <xf numFmtId="49" fontId="8" fillId="0" borderId="12" xfId="0" applyNumberFormat="1" applyFont="1" applyFill="1" applyBorder="1" applyAlignment="1">
      <alignment vertical="center" wrapText="1"/>
    </xf>
    <xf numFmtId="2" fontId="8" fillId="0" borderId="12" xfId="0" applyNumberFormat="1" applyFont="1" applyFill="1" applyBorder="1" applyAlignment="1" applyProtection="1">
      <alignment horizontal="center" vertical="center" wrapText="1"/>
      <protection hidden="1"/>
    </xf>
    <xf numFmtId="2" fontId="8" fillId="0" borderId="12" xfId="0" applyNumberFormat="1" applyFont="1" applyFill="1" applyBorder="1" applyAlignment="1" applyProtection="1">
      <alignment horizontal="center" vertical="center"/>
      <protection hidden="1"/>
    </xf>
    <xf numFmtId="0" fontId="8" fillId="32" borderId="12" xfId="0" applyFont="1" applyFill="1" applyBorder="1" applyAlignment="1">
      <alignment horizontal="center" vertical="center" wrapText="1"/>
    </xf>
    <xf numFmtId="0" fontId="8" fillId="32" borderId="12" xfId="76" applyFont="1" applyFill="1" applyBorder="1" applyAlignment="1">
      <alignment horizontal="center" vertical="center" wrapText="1"/>
      <protection/>
    </xf>
    <xf numFmtId="190" fontId="8" fillId="32" borderId="12" xfId="77" applyNumberFormat="1" applyFont="1" applyFill="1" applyBorder="1" applyAlignment="1">
      <alignment horizontal="center" vertical="center" wrapText="1"/>
      <protection/>
    </xf>
    <xf numFmtId="0" fontId="23" fillId="32" borderId="12" xfId="0" applyNumberFormat="1" applyFont="1" applyFill="1" applyBorder="1" applyAlignment="1">
      <alignment horizontal="center" vertical="center" wrapText="1"/>
    </xf>
    <xf numFmtId="3" fontId="24" fillId="0" borderId="12" xfId="0" applyNumberFormat="1" applyFont="1" applyFill="1" applyBorder="1" applyAlignment="1">
      <alignment horizontal="center" vertical="center"/>
    </xf>
    <xf numFmtId="0" fontId="24" fillId="0" borderId="12" xfId="0" applyFont="1" applyFill="1" applyBorder="1" applyAlignment="1" quotePrefix="1">
      <alignment horizontal="center"/>
    </xf>
    <xf numFmtId="2" fontId="24" fillId="0" borderId="12" xfId="0" applyNumberFormat="1" applyFont="1" applyFill="1" applyBorder="1" applyAlignment="1" quotePrefix="1">
      <alignment horizontal="center" vertical="center"/>
    </xf>
    <xf numFmtId="0" fontId="9" fillId="0" borderId="12" xfId="0" applyFont="1" applyFill="1" applyBorder="1" applyAlignment="1">
      <alignment horizontal="center" vertical="center" wrapText="1"/>
    </xf>
    <xf numFmtId="0" fontId="8" fillId="0" borderId="12" xfId="77" applyFont="1" applyFill="1" applyBorder="1" applyAlignment="1">
      <alignment horizontal="center" vertical="center" wrapText="1"/>
      <protection/>
    </xf>
    <xf numFmtId="0" fontId="8" fillId="0" borderId="12" xfId="77" applyFont="1" applyFill="1" applyBorder="1" applyAlignment="1">
      <alignment horizontal="left" vertical="center" wrapText="1"/>
      <protection/>
    </xf>
    <xf numFmtId="2" fontId="8" fillId="0" borderId="12" xfId="77" applyNumberFormat="1" applyFont="1" applyFill="1" applyBorder="1" applyAlignment="1">
      <alignment horizontal="center" vertical="center" wrapText="1"/>
      <protection/>
    </xf>
    <xf numFmtId="0" fontId="8" fillId="0" borderId="12" xfId="77" applyFont="1" applyFill="1" applyBorder="1" applyAlignment="1">
      <alignment vertical="center" wrapText="1"/>
      <protection/>
    </xf>
    <xf numFmtId="0" fontId="8" fillId="0" borderId="0" xfId="77" applyFont="1" applyFill="1" applyBorder="1" applyAlignment="1">
      <alignment horizontal="center" vertical="center" wrapText="1"/>
      <protection/>
    </xf>
    <xf numFmtId="0" fontId="8" fillId="32" borderId="12" xfId="0" applyFont="1" applyFill="1" applyBorder="1" applyAlignment="1">
      <alignment horizontal="left" vertical="center" wrapText="1"/>
    </xf>
    <xf numFmtId="0" fontId="8" fillId="32" borderId="0" xfId="77" applyFont="1" applyFill="1" applyBorder="1" applyAlignment="1">
      <alignment vertical="center"/>
      <protection/>
    </xf>
    <xf numFmtId="0" fontId="8" fillId="32" borderId="0" xfId="77" applyFont="1" applyFill="1" applyBorder="1">
      <alignment/>
      <protection/>
    </xf>
    <xf numFmtId="0" fontId="8" fillId="32" borderId="12" xfId="76" applyFont="1" applyFill="1" applyBorder="1" applyAlignment="1">
      <alignment horizontal="left" vertical="center" wrapText="1"/>
      <protection/>
    </xf>
    <xf numFmtId="2" fontId="8" fillId="32" borderId="12" xfId="77" applyNumberFormat="1" applyFont="1" applyFill="1" applyBorder="1" applyAlignment="1">
      <alignment vertical="center" wrapText="1"/>
      <protection/>
    </xf>
    <xf numFmtId="2" fontId="32" fillId="0" borderId="0" xfId="0" applyNumberFormat="1" applyFont="1" applyAlignment="1">
      <alignment vertical="center" wrapText="1"/>
    </xf>
    <xf numFmtId="196" fontId="8" fillId="0" borderId="12" xfId="0" applyNumberFormat="1" applyFont="1" applyFill="1" applyBorder="1" applyAlignment="1">
      <alignment horizontal="center" vertical="center" wrapText="1"/>
    </xf>
    <xf numFmtId="0" fontId="8" fillId="0" borderId="0" xfId="0" applyFont="1" applyFill="1" applyAlignment="1">
      <alignment/>
    </xf>
    <xf numFmtId="196" fontId="6" fillId="0" borderId="12" xfId="0" applyNumberFormat="1" applyFont="1" applyFill="1" applyBorder="1" applyAlignment="1">
      <alignment horizontal="center" vertical="center" wrapText="1"/>
    </xf>
    <xf numFmtId="196" fontId="27" fillId="0" borderId="12" xfId="0" applyNumberFormat="1" applyFont="1" applyFill="1" applyBorder="1" applyAlignment="1">
      <alignment horizontal="center" vertical="center" wrapText="1"/>
    </xf>
    <xf numFmtId="0" fontId="28" fillId="0" borderId="0" xfId="0" applyFont="1" applyFill="1" applyAlignment="1">
      <alignment horizontal="center" vertical="center"/>
    </xf>
    <xf numFmtId="196" fontId="8" fillId="0" borderId="13" xfId="0" applyNumberFormat="1" applyFont="1" applyBorder="1" applyAlignment="1">
      <alignment horizontal="left" vertical="center" wrapText="1"/>
    </xf>
    <xf numFmtId="198" fontId="8" fillId="0" borderId="13" xfId="0" applyNumberFormat="1" applyFont="1" applyBorder="1" applyAlignment="1">
      <alignment horizontal="right" vertical="center" wrapText="1"/>
    </xf>
    <xf numFmtId="202" fontId="8" fillId="0" borderId="13" xfId="0" applyNumberFormat="1" applyFont="1" applyBorder="1" applyAlignment="1">
      <alignment horizontal="right" vertical="center" wrapText="1"/>
    </xf>
    <xf numFmtId="198" fontId="8" fillId="0" borderId="14" xfId="0" applyNumberFormat="1" applyFont="1" applyBorder="1" applyAlignment="1">
      <alignment horizontal="right" vertical="center" wrapText="1"/>
    </xf>
    <xf numFmtId="202" fontId="8" fillId="0" borderId="14" xfId="0" applyNumberFormat="1" applyFont="1" applyBorder="1" applyAlignment="1">
      <alignment horizontal="right" vertical="center" wrapText="1"/>
    </xf>
    <xf numFmtId="198" fontId="8" fillId="0" borderId="15" xfId="0" applyNumberFormat="1" applyFont="1" applyBorder="1" applyAlignment="1">
      <alignment horizontal="right" vertical="center" wrapText="1"/>
    </xf>
    <xf numFmtId="202" fontId="8" fillId="0" borderId="15" xfId="0" applyNumberFormat="1" applyFont="1" applyBorder="1" applyAlignment="1">
      <alignment horizontal="right" vertical="center" wrapText="1"/>
    </xf>
    <xf numFmtId="0" fontId="5" fillId="0" borderId="12" xfId="0" applyFont="1" applyFill="1" applyBorder="1" applyAlignment="1">
      <alignment vertical="center" wrapText="1"/>
    </xf>
    <xf numFmtId="198"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196" fontId="5" fillId="0" borderId="12" xfId="0" applyNumberFormat="1" applyFont="1" applyBorder="1" applyAlignment="1">
      <alignment horizontal="center" vertical="center" wrapText="1"/>
    </xf>
    <xf numFmtId="196" fontId="5" fillId="0" borderId="12" xfId="0" applyNumberFormat="1" applyFont="1" applyFill="1" applyBorder="1" applyAlignment="1">
      <alignment horizontal="center" vertical="center" wrapText="1"/>
    </xf>
    <xf numFmtId="196" fontId="5" fillId="0" borderId="13" xfId="0" applyNumberFormat="1" applyFont="1" applyBorder="1" applyAlignment="1">
      <alignment horizontal="left" vertical="center" wrapText="1"/>
    </xf>
    <xf numFmtId="198" fontId="5" fillId="0" borderId="13" xfId="0" applyNumberFormat="1" applyFont="1" applyBorder="1" applyAlignment="1">
      <alignment horizontal="right" vertical="center" wrapText="1"/>
    </xf>
    <xf numFmtId="202" fontId="5" fillId="0" borderId="13" xfId="0" applyNumberFormat="1" applyFont="1" applyBorder="1" applyAlignment="1">
      <alignment horizontal="right" vertical="center" wrapText="1"/>
    </xf>
    <xf numFmtId="196" fontId="10" fillId="0" borderId="14" xfId="0" applyNumberFormat="1" applyFont="1" applyBorder="1" applyAlignment="1">
      <alignment horizontal="left" vertical="center" wrapText="1"/>
    </xf>
    <xf numFmtId="198" fontId="5" fillId="0" borderId="14" xfId="0" applyNumberFormat="1" applyFont="1" applyBorder="1" applyAlignment="1">
      <alignment horizontal="right" vertical="center" wrapText="1"/>
    </xf>
    <xf numFmtId="202" fontId="5" fillId="0" borderId="14" xfId="0" applyNumberFormat="1" applyFont="1" applyBorder="1" applyAlignment="1">
      <alignment horizontal="right" vertical="center" wrapText="1"/>
    </xf>
    <xf numFmtId="196" fontId="10" fillId="0" borderId="15" xfId="0" applyNumberFormat="1" applyFont="1" applyBorder="1" applyAlignment="1">
      <alignment horizontal="left" vertical="center" wrapText="1"/>
    </xf>
    <xf numFmtId="198" fontId="5" fillId="0" borderId="15" xfId="0" applyNumberFormat="1" applyFont="1" applyBorder="1" applyAlignment="1">
      <alignment horizontal="right" vertical="center" wrapText="1"/>
    </xf>
    <xf numFmtId="202" fontId="5" fillId="0" borderId="15" xfId="0" applyNumberFormat="1" applyFont="1" applyBorder="1" applyAlignment="1">
      <alignment horizontal="right" vertical="center" wrapText="1"/>
    </xf>
    <xf numFmtId="196" fontId="5" fillId="0" borderId="12" xfId="0" applyNumberFormat="1" applyFont="1" applyBorder="1" applyAlignment="1">
      <alignment horizontal="left" vertical="center" wrapText="1"/>
    </xf>
    <xf numFmtId="2" fontId="5" fillId="0" borderId="12" xfId="0" applyNumberFormat="1" applyFont="1" applyBorder="1" applyAlignment="1">
      <alignment horizontal="right" vertical="center" wrapText="1"/>
    </xf>
    <xf numFmtId="2" fontId="5" fillId="0" borderId="12" xfId="0" applyNumberFormat="1" applyFont="1" applyBorder="1" applyAlignment="1">
      <alignment horizontal="right" vertical="center"/>
    </xf>
    <xf numFmtId="2" fontId="5" fillId="0" borderId="12" xfId="0" applyNumberFormat="1" applyFont="1" applyBorder="1" applyAlignment="1">
      <alignment horizontal="center" vertical="center" wrapText="1"/>
    </xf>
    <xf numFmtId="0" fontId="6" fillId="0" borderId="12" xfId="0" applyFont="1" applyFill="1" applyBorder="1" applyAlignment="1">
      <alignment horizontal="center"/>
    </xf>
    <xf numFmtId="2" fontId="6" fillId="0" borderId="12" xfId="0" applyNumberFormat="1" applyFont="1" applyFill="1" applyBorder="1" applyAlignment="1">
      <alignment horizontal="center"/>
    </xf>
    <xf numFmtId="198" fontId="5" fillId="0" borderId="13" xfId="0" applyNumberFormat="1" applyFont="1" applyBorder="1" applyAlignment="1">
      <alignment horizontal="center" vertical="center" wrapText="1"/>
    </xf>
    <xf numFmtId="198" fontId="5" fillId="0" borderId="14" xfId="0" applyNumberFormat="1" applyFont="1" applyBorder="1" applyAlignment="1">
      <alignment horizontal="center" vertical="center" wrapText="1"/>
    </xf>
    <xf numFmtId="198" fontId="5" fillId="0" borderId="15" xfId="0" applyNumberFormat="1" applyFont="1" applyBorder="1" applyAlignment="1">
      <alignment horizontal="center" vertical="center" wrapText="1"/>
    </xf>
    <xf numFmtId="198" fontId="8" fillId="0" borderId="13" xfId="0" applyNumberFormat="1" applyFont="1" applyBorder="1" applyAlignment="1">
      <alignment horizontal="center" vertical="center" wrapText="1"/>
    </xf>
    <xf numFmtId="49" fontId="8" fillId="0" borderId="16" xfId="0" applyNumberFormat="1" applyFont="1" applyFill="1" applyBorder="1" applyAlignment="1">
      <alignment horizontal="left" vertical="center" wrapText="1"/>
    </xf>
    <xf numFmtId="2" fontId="8" fillId="0" borderId="16" xfId="0" applyNumberFormat="1" applyFont="1" applyBorder="1" applyAlignment="1">
      <alignment horizontal="center" vertical="center" wrapText="1"/>
    </xf>
    <xf numFmtId="2" fontId="8" fillId="0" borderId="16" xfId="0" applyNumberFormat="1" applyFont="1" applyFill="1" applyBorder="1" applyAlignment="1">
      <alignment horizontal="center" vertical="center"/>
    </xf>
    <xf numFmtId="2" fontId="8" fillId="0" borderId="14" xfId="0" applyNumberFormat="1" applyFont="1" applyFill="1" applyBorder="1" applyAlignment="1">
      <alignment horizontal="center" vertical="center"/>
    </xf>
    <xf numFmtId="198" fontId="8" fillId="0" borderId="14" xfId="0" applyNumberFormat="1" applyFont="1" applyBorder="1" applyAlignment="1">
      <alignment horizontal="center" vertical="center" wrapText="1"/>
    </xf>
    <xf numFmtId="2" fontId="8" fillId="0" borderId="14" xfId="0" applyNumberFormat="1" applyFont="1" applyBorder="1" applyAlignment="1">
      <alignment horizontal="center" vertical="center"/>
    </xf>
    <xf numFmtId="198" fontId="8" fillId="0" borderId="15" xfId="0" applyNumberFormat="1" applyFont="1" applyBorder="1" applyAlignment="1">
      <alignment horizontal="center" vertical="center" wrapText="1"/>
    </xf>
    <xf numFmtId="2" fontId="8" fillId="0" borderId="14" xfId="0" applyNumberFormat="1" applyFont="1" applyBorder="1" applyAlignment="1">
      <alignment horizontal="center" vertical="center" wrapText="1"/>
    </xf>
    <xf numFmtId="196" fontId="8" fillId="0" borderId="14" xfId="0" applyNumberFormat="1" applyFont="1" applyBorder="1" applyAlignment="1">
      <alignment horizontal="center" vertical="center" wrapText="1"/>
    </xf>
    <xf numFmtId="196" fontId="8" fillId="0" borderId="15" xfId="0" applyNumberFormat="1" applyFont="1" applyBorder="1" applyAlignment="1">
      <alignment horizontal="center" vertical="center" wrapText="1"/>
    </xf>
    <xf numFmtId="49" fontId="8" fillId="0" borderId="14"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196" fontId="8" fillId="0" borderId="14" xfId="0" applyNumberFormat="1" applyFont="1" applyBorder="1" applyAlignment="1">
      <alignment horizontal="left" vertical="center" wrapText="1"/>
    </xf>
    <xf numFmtId="196" fontId="8" fillId="0" borderId="15" xfId="0" applyNumberFormat="1" applyFont="1" applyBorder="1" applyAlignment="1">
      <alignment horizontal="left" vertical="center" wrapText="1"/>
    </xf>
    <xf numFmtId="0" fontId="23" fillId="32" borderId="13" xfId="0" applyFont="1" applyFill="1" applyBorder="1" applyAlignment="1">
      <alignment horizontal="left" vertical="center" wrapText="1"/>
    </xf>
    <xf numFmtId="2" fontId="23" fillId="32" borderId="13" xfId="0" applyNumberFormat="1" applyFont="1" applyFill="1" applyBorder="1" applyAlignment="1">
      <alignment horizontal="center" vertical="center" wrapText="1"/>
    </xf>
    <xf numFmtId="196" fontId="7" fillId="32" borderId="13" xfId="0" applyNumberFormat="1" applyFont="1" applyFill="1" applyBorder="1" applyAlignment="1">
      <alignment horizontal="left" vertical="center" wrapText="1"/>
    </xf>
    <xf numFmtId="192" fontId="23" fillId="32" borderId="12" xfId="0" applyNumberFormat="1" applyFont="1" applyFill="1" applyBorder="1" applyAlignment="1">
      <alignment horizontal="center" vertical="center" wrapText="1"/>
    </xf>
    <xf numFmtId="0" fontId="7" fillId="32" borderId="0" xfId="0" applyFont="1" applyFill="1" applyAlignment="1">
      <alignment vertical="center" wrapText="1"/>
    </xf>
    <xf numFmtId="0" fontId="23" fillId="32" borderId="12" xfId="0" applyNumberFormat="1" applyFont="1" applyFill="1" applyBorder="1" applyAlignment="1">
      <alignment horizontal="center" vertical="center" wrapText="1"/>
    </xf>
    <xf numFmtId="0" fontId="24" fillId="32" borderId="12" xfId="0" applyFont="1" applyFill="1" applyBorder="1" applyAlignment="1" quotePrefix="1">
      <alignment horizontal="left" vertical="center" wrapText="1"/>
    </xf>
    <xf numFmtId="2" fontId="6" fillId="0" borderId="17" xfId="0" applyNumberFormat="1" applyFont="1" applyBorder="1" applyAlignment="1">
      <alignment vertical="center"/>
    </xf>
    <xf numFmtId="0" fontId="0" fillId="0" borderId="12" xfId="0" applyFont="1" applyFill="1" applyBorder="1" applyAlignment="1">
      <alignment/>
    </xf>
    <xf numFmtId="2" fontId="7" fillId="32" borderId="12" xfId="77" applyNumberFormat="1" applyFont="1" applyFill="1" applyBorder="1" applyAlignment="1">
      <alignment horizontal="center" vertical="center" wrapText="1"/>
      <protection/>
    </xf>
    <xf numFmtId="2" fontId="8" fillId="32" borderId="12" xfId="77" applyNumberFormat="1" applyFont="1" applyFill="1" applyBorder="1" applyAlignment="1">
      <alignment horizontal="center" vertical="center" wrapText="1"/>
      <protection/>
    </xf>
    <xf numFmtId="198" fontId="7" fillId="32" borderId="12" xfId="77" applyNumberFormat="1" applyFont="1" applyFill="1" applyBorder="1" applyAlignment="1">
      <alignment horizontal="center" vertical="center" wrapText="1"/>
      <protection/>
    </xf>
    <xf numFmtId="0" fontId="8" fillId="0" borderId="12" xfId="0" applyFont="1" applyFill="1" applyBorder="1" applyAlignment="1">
      <alignment vertical="center" wrapText="1"/>
    </xf>
    <xf numFmtId="0" fontId="8" fillId="32" borderId="12" xfId="0" applyNumberFormat="1" applyFont="1" applyFill="1" applyBorder="1" applyAlignment="1" quotePrefix="1">
      <alignment horizontal="center" vertical="center" wrapText="1"/>
    </xf>
    <xf numFmtId="192" fontId="8" fillId="32" borderId="12" xfId="0" applyNumberFormat="1" applyFont="1" applyFill="1" applyBorder="1" applyAlignment="1">
      <alignment horizontal="center" vertical="center" wrapText="1"/>
    </xf>
    <xf numFmtId="2" fontId="6" fillId="0" borderId="0" xfId="0" applyNumberFormat="1" applyFont="1" applyAlignment="1">
      <alignment vertical="center"/>
    </xf>
    <xf numFmtId="196" fontId="35" fillId="0" borderId="12" xfId="0" applyNumberFormat="1" applyFont="1" applyFill="1" applyBorder="1" applyAlignment="1">
      <alignment horizontal="center" vertical="center" wrapText="1"/>
    </xf>
    <xf numFmtId="2" fontId="35" fillId="0" borderId="12" xfId="0" applyNumberFormat="1" applyFont="1" applyFill="1" applyBorder="1" applyAlignment="1">
      <alignment horizontal="center" vertical="center" wrapText="1"/>
    </xf>
    <xf numFmtId="171" fontId="36" fillId="0" borderId="0" xfId="42" applyFont="1" applyFill="1" applyAlignment="1">
      <alignment horizontal="center" vertical="center"/>
    </xf>
    <xf numFmtId="196" fontId="36" fillId="0" borderId="0" xfId="0" applyNumberFormat="1" applyFont="1" applyFill="1" applyAlignment="1">
      <alignment horizontal="center" vertical="center"/>
    </xf>
    <xf numFmtId="0" fontId="9" fillId="0" borderId="12" xfId="0" applyFont="1" applyFill="1" applyBorder="1" applyAlignment="1">
      <alignment horizontal="left" vertical="center" wrapText="1"/>
    </xf>
    <xf numFmtId="1" fontId="9" fillId="0" borderId="12"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center" wrapText="1"/>
    </xf>
    <xf numFmtId="1" fontId="35" fillId="0" borderId="12" xfId="0" applyNumberFormat="1" applyFont="1" applyFill="1" applyBorder="1" applyAlignment="1">
      <alignment horizontal="center" vertical="center" wrapText="1"/>
    </xf>
    <xf numFmtId="2" fontId="13" fillId="0" borderId="0" xfId="0" applyNumberFormat="1" applyFont="1" applyFill="1" applyAlignment="1">
      <alignment horizontal="center" vertical="center"/>
    </xf>
    <xf numFmtId="1" fontId="35" fillId="0" borderId="12" xfId="0" applyNumberFormat="1" applyFont="1" applyFill="1" applyBorder="1" applyAlignment="1">
      <alignment horizontal="center" vertical="center"/>
    </xf>
    <xf numFmtId="2" fontId="35" fillId="0" borderId="12" xfId="0" applyNumberFormat="1" applyFont="1" applyFill="1" applyBorder="1" applyAlignment="1">
      <alignment horizontal="center" vertical="center"/>
    </xf>
    <xf numFmtId="0" fontId="35" fillId="0" borderId="12" xfId="0" applyFont="1" applyFill="1" applyBorder="1" applyAlignment="1">
      <alignment horizontal="center" vertical="center" wrapText="1"/>
    </xf>
    <xf numFmtId="0" fontId="35" fillId="0" borderId="12" xfId="0" applyFont="1" applyFill="1" applyBorder="1" applyAlignment="1">
      <alignment horizontal="left" vertical="center" wrapText="1"/>
    </xf>
    <xf numFmtId="2" fontId="36" fillId="0" borderId="0" xfId="0" applyNumberFormat="1" applyFont="1" applyFill="1" applyAlignment="1">
      <alignment horizontal="center" vertical="center"/>
    </xf>
    <xf numFmtId="0" fontId="36" fillId="0" borderId="0" xfId="0" applyFont="1" applyFill="1" applyAlignment="1">
      <alignment horizontal="center" vertical="center"/>
    </xf>
    <xf numFmtId="0" fontId="35" fillId="0" borderId="12" xfId="0" applyFont="1" applyFill="1" applyBorder="1" applyAlignment="1">
      <alignment horizontal="center" vertical="center"/>
    </xf>
    <xf numFmtId="196" fontId="35" fillId="0" borderId="12" xfId="0" applyNumberFormat="1" applyFont="1" applyFill="1" applyBorder="1" applyAlignment="1">
      <alignment horizontal="left" vertical="center" wrapText="1"/>
    </xf>
    <xf numFmtId="196" fontId="12" fillId="0" borderId="12" xfId="0" applyNumberFormat="1" applyFont="1" applyBorder="1" applyAlignment="1">
      <alignment horizontal="center" vertical="center" wrapText="1"/>
    </xf>
    <xf numFmtId="2" fontId="0" fillId="0" borderId="0" xfId="0" applyNumberFormat="1" applyFont="1" applyFill="1" applyAlignment="1">
      <alignment horizontal="center" vertical="center" wrapText="1"/>
    </xf>
    <xf numFmtId="0" fontId="37" fillId="0" borderId="12" xfId="0" applyFont="1" applyBorder="1" applyAlignment="1">
      <alignment horizontal="center" vertical="center" wrapText="1"/>
    </xf>
    <xf numFmtId="0" fontId="38" fillId="0" borderId="0" xfId="0" applyFont="1" applyAlignment="1">
      <alignment horizontal="center" vertical="center" wrapText="1"/>
    </xf>
    <xf numFmtId="196" fontId="39" fillId="0" borderId="12" xfId="0" applyNumberFormat="1" applyFont="1" applyFill="1" applyBorder="1" applyAlignment="1">
      <alignment horizontal="center" vertical="center" wrapText="1"/>
    </xf>
    <xf numFmtId="196" fontId="39" fillId="0" borderId="12" xfId="0" applyNumberFormat="1" applyFont="1" applyFill="1" applyBorder="1" applyAlignment="1">
      <alignment horizontal="left" vertical="center" wrapText="1"/>
    </xf>
    <xf numFmtId="0" fontId="0" fillId="0" borderId="0" xfId="0" applyFont="1" applyAlignment="1">
      <alignment horizontal="center" vertical="center" wrapText="1"/>
    </xf>
    <xf numFmtId="0" fontId="12" fillId="0" borderId="0" xfId="77" applyFont="1" applyFill="1" applyAlignment="1">
      <alignment vertical="center" wrapText="1"/>
      <protection/>
    </xf>
    <xf numFmtId="0" fontId="4" fillId="0" borderId="0" xfId="0" applyFont="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vertical="center" wrapText="1"/>
    </xf>
    <xf numFmtId="196" fontId="12" fillId="0" borderId="12" xfId="74" applyNumberFormat="1" applyFont="1" applyBorder="1" applyAlignment="1">
      <alignment horizontal="center" vertical="center" wrapText="1"/>
      <protection/>
    </xf>
    <xf numFmtId="0" fontId="12" fillId="0" borderId="0" xfId="74" applyFont="1" applyAlignment="1">
      <alignment horizontal="center" vertical="center"/>
      <protection/>
    </xf>
    <xf numFmtId="2" fontId="12" fillId="0" borderId="12" xfId="0" applyNumberFormat="1"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196" fontId="8" fillId="0" borderId="13" xfId="0" applyNumberFormat="1" applyFont="1" applyBorder="1" applyAlignment="1">
      <alignment horizontal="left" vertical="center" wrapText="1"/>
    </xf>
    <xf numFmtId="198" fontId="8" fillId="0" borderId="13" xfId="0" applyNumberFormat="1" applyFont="1" applyBorder="1" applyAlignment="1">
      <alignment horizontal="right" vertical="center" wrapText="1"/>
    </xf>
    <xf numFmtId="196" fontId="8" fillId="0" borderId="13" xfId="0" applyNumberFormat="1" applyFont="1" applyBorder="1" applyAlignment="1">
      <alignment horizontal="center" vertical="center" wrapText="1"/>
    </xf>
    <xf numFmtId="198" fontId="8" fillId="0" borderId="13" xfId="0" applyNumberFormat="1" applyFont="1" applyBorder="1" applyAlignment="1">
      <alignment horizontal="center" vertical="center" wrapText="1"/>
    </xf>
    <xf numFmtId="202" fontId="8" fillId="0" borderId="13" xfId="0" applyNumberFormat="1" applyFont="1" applyBorder="1" applyAlignment="1">
      <alignment horizontal="right" vertical="center" wrapText="1"/>
    </xf>
    <xf numFmtId="196" fontId="8" fillId="0" borderId="13" xfId="0" applyNumberFormat="1" applyFont="1" applyFill="1" applyBorder="1" applyAlignment="1">
      <alignment vertical="center" wrapText="1"/>
    </xf>
    <xf numFmtId="196" fontId="8" fillId="0" borderId="18" xfId="0" applyNumberFormat="1" applyFont="1" applyFill="1" applyBorder="1" applyAlignment="1">
      <alignment vertical="center" wrapText="1"/>
    </xf>
    <xf numFmtId="196" fontId="8" fillId="0" borderId="19" xfId="0" applyNumberFormat="1" applyFont="1" applyFill="1" applyBorder="1" applyAlignment="1">
      <alignment vertical="center" wrapText="1"/>
    </xf>
    <xf numFmtId="0" fontId="24" fillId="0" borderId="12" xfId="0" applyFont="1" applyFill="1" applyBorder="1" applyAlignment="1">
      <alignment vertical="center" wrapText="1"/>
    </xf>
    <xf numFmtId="0" fontId="32" fillId="0" borderId="0" xfId="0" applyFont="1" applyAlignment="1">
      <alignment/>
    </xf>
    <xf numFmtId="0" fontId="40" fillId="0" borderId="0" xfId="0" applyFont="1" applyAlignment="1">
      <alignment/>
    </xf>
    <xf numFmtId="0" fontId="10"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1" fontId="35" fillId="0" borderId="0" xfId="0" applyNumberFormat="1" applyFont="1" applyFill="1" applyBorder="1" applyAlignment="1">
      <alignment horizontal="center" vertical="center"/>
    </xf>
    <xf numFmtId="2" fontId="35"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198"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2" fontId="8"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xf>
    <xf numFmtId="2" fontId="7" fillId="0" borderId="0" xfId="0" applyNumberFormat="1" applyFont="1" applyFill="1" applyBorder="1" applyAlignment="1">
      <alignment horizontal="left" vertical="center"/>
    </xf>
    <xf numFmtId="4" fontId="23" fillId="0" borderId="0" xfId="0" applyNumberFormat="1" applyFont="1" applyFill="1" applyBorder="1" applyAlignment="1">
      <alignment horizontal="center" vertical="center"/>
    </xf>
    <xf numFmtId="187" fontId="23"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196" fontId="41" fillId="0" borderId="12" xfId="0" applyNumberFormat="1" applyFont="1" applyFill="1" applyBorder="1" applyAlignment="1">
      <alignment horizontal="center" vertical="center" wrapText="1"/>
    </xf>
    <xf numFmtId="196" fontId="42" fillId="0" borderId="12"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24" fillId="0" borderId="0" xfId="0" applyFont="1" applyFill="1" applyBorder="1" applyAlignment="1">
      <alignment vertical="center" wrapText="1"/>
    </xf>
    <xf numFmtId="2" fontId="23" fillId="0" borderId="0"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2" fontId="23" fillId="0" borderId="17" xfId="0" applyNumberFormat="1" applyFont="1" applyFill="1" applyBorder="1" applyAlignment="1">
      <alignment horizontal="center" vertical="center" wrapText="1"/>
    </xf>
    <xf numFmtId="4" fontId="7" fillId="0" borderId="17" xfId="0" applyNumberFormat="1" applyFont="1" applyFill="1" applyBorder="1" applyAlignment="1">
      <alignment horizontal="center" vertical="center" wrapText="1"/>
    </xf>
    <xf numFmtId="2" fontId="8" fillId="0" borderId="17"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2" fontId="6" fillId="0" borderId="0" xfId="0" applyNumberFormat="1" applyFont="1" applyAlignment="1">
      <alignment horizontal="left" vertical="center"/>
    </xf>
    <xf numFmtId="2" fontId="18" fillId="0" borderId="12" xfId="150" applyNumberFormat="1" applyFont="1" applyFill="1" applyBorder="1" applyAlignment="1">
      <alignment horizontal="center" vertical="center" wrapText="1"/>
      <protection/>
    </xf>
    <xf numFmtId="0" fontId="18" fillId="0" borderId="12" xfId="0" applyNumberFormat="1" applyFont="1" applyFill="1" applyBorder="1" applyAlignment="1">
      <alignment horizontal="center" vertical="center" wrapText="1"/>
    </xf>
    <xf numFmtId="198" fontId="18" fillId="0" borderId="12" xfId="0" applyNumberFormat="1" applyFont="1" applyFill="1" applyBorder="1" applyAlignment="1">
      <alignment horizontal="center" vertical="center" wrapText="1"/>
    </xf>
    <xf numFmtId="0" fontId="24" fillId="0" borderId="12" xfId="0" applyNumberFormat="1" applyFont="1" applyFill="1" applyBorder="1" applyAlignment="1" quotePrefix="1">
      <alignment horizontal="center" vertical="center" wrapText="1"/>
    </xf>
    <xf numFmtId="0" fontId="24" fillId="0" borderId="12" xfId="0" applyFont="1" applyBorder="1" applyAlignment="1">
      <alignment horizontal="left" vertical="center" wrapText="1"/>
    </xf>
    <xf numFmtId="0" fontId="24" fillId="0" borderId="12" xfId="0" applyNumberFormat="1" applyFont="1" applyBorder="1" applyAlignment="1">
      <alignment horizontal="center" vertical="center" wrapText="1"/>
    </xf>
    <xf numFmtId="0" fontId="5" fillId="0" borderId="0" xfId="0" applyFont="1" applyAlignment="1">
      <alignment horizontal="center" vertical="center" wrapText="1"/>
    </xf>
    <xf numFmtId="0" fontId="18" fillId="0" borderId="12" xfId="0" applyFont="1" applyBorder="1" applyAlignment="1">
      <alignment horizontal="center" vertical="center" wrapText="1"/>
    </xf>
    <xf numFmtId="2" fontId="18" fillId="0" borderId="12" xfId="150" applyNumberFormat="1" applyFont="1" applyFill="1" applyBorder="1" applyAlignment="1">
      <alignment horizontal="left" vertical="center" wrapText="1"/>
      <protection/>
    </xf>
    <xf numFmtId="2" fontId="6" fillId="0" borderId="0" xfId="0" applyNumberFormat="1" applyFont="1" applyBorder="1" applyAlignment="1">
      <alignment horizontal="center" vertical="center"/>
    </xf>
    <xf numFmtId="2" fontId="31" fillId="0" borderId="12" xfId="150" applyNumberFormat="1" applyFont="1" applyFill="1" applyBorder="1" applyAlignment="1">
      <alignment horizontal="center" vertical="center" wrapText="1"/>
      <protection/>
    </xf>
    <xf numFmtId="0" fontId="31" fillId="0" borderId="12" xfId="0" applyFont="1" applyFill="1" applyBorder="1" applyAlignment="1">
      <alignment horizontal="center" vertical="center" wrapText="1"/>
    </xf>
    <xf numFmtId="0" fontId="24" fillId="32" borderId="13" xfId="0" applyNumberFormat="1" applyFont="1" applyFill="1" applyBorder="1" applyAlignment="1" quotePrefix="1">
      <alignment horizontal="center" vertical="center" wrapText="1"/>
    </xf>
    <xf numFmtId="0" fontId="24" fillId="32" borderId="18" xfId="0" applyNumberFormat="1" applyFont="1" applyFill="1" applyBorder="1" applyAlignment="1" quotePrefix="1">
      <alignment horizontal="center" vertical="center" wrapText="1"/>
    </xf>
    <xf numFmtId="0" fontId="24" fillId="32" borderId="19" xfId="0" applyNumberFormat="1" applyFont="1" applyFill="1" applyBorder="1" applyAlignment="1" quotePrefix="1">
      <alignment horizontal="center" vertical="center" wrapText="1"/>
    </xf>
    <xf numFmtId="0" fontId="33" fillId="0" borderId="0" xfId="0" applyFont="1" applyFill="1" applyBorder="1" applyAlignment="1">
      <alignment horizontal="center" vertical="center" wrapText="1"/>
    </xf>
    <xf numFmtId="0" fontId="34" fillId="0" borderId="0" xfId="0" applyFont="1" applyAlignment="1">
      <alignment horizontal="center" vertical="center" wrapText="1"/>
    </xf>
    <xf numFmtId="2" fontId="6" fillId="0" borderId="0" xfId="0" applyNumberFormat="1" applyFont="1" applyAlignment="1">
      <alignment horizontal="center" vertical="center"/>
    </xf>
    <xf numFmtId="0" fontId="31" fillId="0" borderId="12" xfId="0" applyFont="1" applyBorder="1" applyAlignment="1">
      <alignment horizontal="center" vertical="center" wrapText="1"/>
    </xf>
    <xf numFmtId="196" fontId="8" fillId="0" borderId="13" xfId="0" applyNumberFormat="1" applyFont="1" applyBorder="1" applyAlignment="1">
      <alignment horizontal="center" vertical="center" wrapText="1"/>
    </xf>
    <xf numFmtId="196" fontId="8" fillId="0" borderId="18" xfId="0" applyNumberFormat="1" applyFont="1" applyBorder="1" applyAlignment="1">
      <alignment horizontal="center" vertical="center" wrapText="1"/>
    </xf>
    <xf numFmtId="196" fontId="8" fillId="0" borderId="19" xfId="0" applyNumberFormat="1" applyFont="1" applyBorder="1" applyAlignment="1">
      <alignment horizontal="center" vertical="center" wrapText="1"/>
    </xf>
    <xf numFmtId="0" fontId="31" fillId="0" borderId="12" xfId="0" applyNumberFormat="1" applyFont="1" applyFill="1" applyBorder="1" applyAlignment="1">
      <alignment horizontal="center" vertical="center" wrapText="1"/>
    </xf>
    <xf numFmtId="0" fontId="18" fillId="0" borderId="12" xfId="77" applyFont="1" applyFill="1" applyBorder="1" applyAlignment="1">
      <alignment horizontal="center" vertical="center" wrapText="1"/>
      <protection/>
    </xf>
    <xf numFmtId="49" fontId="18" fillId="0" borderId="12" xfId="77" applyNumberFormat="1" applyFont="1" applyFill="1" applyBorder="1" applyAlignment="1">
      <alignment horizontal="center" vertical="center" wrapText="1"/>
      <protection/>
    </xf>
    <xf numFmtId="0" fontId="18" fillId="0" borderId="12" xfId="96" applyFont="1" applyFill="1" applyBorder="1" applyAlignment="1">
      <alignment horizontal="center" vertical="center" wrapText="1"/>
      <protection/>
    </xf>
    <xf numFmtId="49" fontId="18" fillId="0" borderId="12" xfId="0" applyNumberFormat="1" applyFont="1" applyFill="1" applyBorder="1" applyAlignment="1">
      <alignment horizontal="center" vertical="center" wrapText="1"/>
    </xf>
    <xf numFmtId="189" fontId="18" fillId="0" borderId="12" xfId="0" applyNumberFormat="1" applyFont="1" applyFill="1" applyBorder="1" applyAlignment="1">
      <alignment horizontal="center" vertical="center" wrapText="1"/>
    </xf>
    <xf numFmtId="0" fontId="7" fillId="32" borderId="12" xfId="0" applyFont="1" applyFill="1" applyBorder="1" applyAlignment="1">
      <alignment horizontal="center" vertical="center" wrapText="1"/>
    </xf>
    <xf numFmtId="0" fontId="0" fillId="0" borderId="12" xfId="0" applyFont="1" applyBorder="1" applyAlignment="1">
      <alignment horizontal="center" vertical="center" wrapText="1"/>
    </xf>
    <xf numFmtId="4" fontId="7" fillId="32" borderId="12" xfId="0" applyNumberFormat="1" applyFont="1" applyFill="1" applyBorder="1" applyAlignment="1">
      <alignment horizontal="center" vertical="center" wrapText="1"/>
    </xf>
    <xf numFmtId="49" fontId="7" fillId="32" borderId="12" xfId="0" applyNumberFormat="1" applyFont="1" applyFill="1" applyBorder="1" applyAlignment="1">
      <alignment horizontal="center" vertical="center" wrapText="1"/>
    </xf>
    <xf numFmtId="0" fontId="7" fillId="32" borderId="12" xfId="0" applyFont="1" applyFill="1" applyBorder="1" applyAlignment="1">
      <alignment vertical="center" wrapText="1"/>
    </xf>
    <xf numFmtId="0" fontId="7" fillId="0" borderId="12" xfId="0" applyFont="1" applyBorder="1" applyAlignment="1">
      <alignment horizontal="center" vertical="center" wrapText="1"/>
    </xf>
    <xf numFmtId="0" fontId="6" fillId="32" borderId="0" xfId="0" applyFont="1" applyFill="1" applyBorder="1" applyAlignment="1">
      <alignment horizontal="center" vertical="center" wrapText="1"/>
    </xf>
    <xf numFmtId="0" fontId="18" fillId="32" borderId="12" xfId="0" applyFont="1" applyFill="1" applyBorder="1" applyAlignment="1">
      <alignment horizontal="center" vertical="center" wrapText="1"/>
    </xf>
    <xf numFmtId="0" fontId="6" fillId="0" borderId="0" xfId="0" applyFont="1" applyAlignment="1">
      <alignment horizontal="center" vertical="center" wrapText="1"/>
    </xf>
    <xf numFmtId="0" fontId="18" fillId="0" borderId="12" xfId="0" applyFont="1" applyFill="1" applyBorder="1" applyAlignment="1">
      <alignment horizontal="center" wrapText="1"/>
    </xf>
    <xf numFmtId="0" fontId="18" fillId="0" borderId="12" xfId="0" applyFont="1" applyFill="1" applyBorder="1" applyAlignment="1">
      <alignment horizontal="center"/>
    </xf>
    <xf numFmtId="196" fontId="8" fillId="0" borderId="13" xfId="0" applyNumberFormat="1" applyFont="1" applyFill="1" applyBorder="1" applyAlignment="1">
      <alignment horizontal="center" vertical="center" wrapText="1"/>
    </xf>
    <xf numFmtId="196" fontId="8" fillId="0" borderId="18" xfId="0" applyNumberFormat="1" applyFont="1" applyFill="1" applyBorder="1" applyAlignment="1">
      <alignment horizontal="center" vertical="center" wrapText="1"/>
    </xf>
    <xf numFmtId="196" fontId="8" fillId="0" borderId="19" xfId="0" applyNumberFormat="1" applyFont="1" applyFill="1" applyBorder="1" applyAlignment="1">
      <alignment horizontal="center" vertical="center" wrapText="1"/>
    </xf>
    <xf numFmtId="196" fontId="8" fillId="0" borderId="12" xfId="0" applyNumberFormat="1" applyFont="1" applyFill="1" applyBorder="1" applyAlignment="1">
      <alignment horizontal="center" vertical="center" wrapText="1"/>
    </xf>
    <xf numFmtId="196" fontId="8" fillId="0" borderId="12" xfId="0" applyNumberFormat="1" applyFont="1" applyFill="1" applyBorder="1" applyAlignment="1">
      <alignment horizontal="left" vertical="center" wrapText="1"/>
    </xf>
    <xf numFmtId="0" fontId="6" fillId="0" borderId="0" xfId="0" applyFont="1" applyFill="1" applyAlignment="1">
      <alignment horizontal="center" vertical="center" wrapText="1"/>
    </xf>
    <xf numFmtId="2" fontId="18" fillId="0" borderId="12" xfId="149" applyNumberFormat="1" applyFont="1" applyFill="1" applyBorder="1" applyAlignment="1">
      <alignment horizontal="center" vertical="center" wrapText="1"/>
      <protection/>
    </xf>
    <xf numFmtId="0" fontId="18" fillId="0" borderId="12" xfId="74" applyFont="1" applyFill="1" applyBorder="1" applyAlignment="1">
      <alignment horizontal="center" vertical="center" wrapText="1"/>
      <protection/>
    </xf>
    <xf numFmtId="0" fontId="18" fillId="0" borderId="12" xfId="74" applyFont="1" applyBorder="1" applyAlignment="1">
      <alignment horizontal="center" vertical="center" wrapText="1"/>
      <protection/>
    </xf>
    <xf numFmtId="0" fontId="18" fillId="0" borderId="12" xfId="74" applyFont="1" applyBorder="1" applyAlignment="1">
      <alignment horizontal="center" vertical="center"/>
      <protection/>
    </xf>
    <xf numFmtId="0" fontId="18" fillId="0" borderId="12" xfId="74" applyNumberFormat="1" applyFont="1" applyFill="1" applyBorder="1" applyAlignment="1">
      <alignment horizontal="center" vertical="center"/>
      <protection/>
    </xf>
    <xf numFmtId="2" fontId="18" fillId="0" borderId="12" xfId="0" applyNumberFormat="1" applyFont="1" applyFill="1" applyBorder="1" applyAlignment="1">
      <alignment horizontal="center" vertical="center" wrapText="1"/>
    </xf>
    <xf numFmtId="0" fontId="18" fillId="0" borderId="12" xfId="0" applyNumberFormat="1" applyFont="1" applyFill="1" applyBorder="1" applyAlignment="1">
      <alignment horizontal="center" vertical="center"/>
    </xf>
    <xf numFmtId="0" fontId="18" fillId="0" borderId="12" xfId="0" applyFont="1" applyFill="1" applyBorder="1" applyAlignment="1">
      <alignment horizontal="center" vertical="center"/>
    </xf>
    <xf numFmtId="196" fontId="6" fillId="0" borderId="20" xfId="0" applyNumberFormat="1" applyFont="1" applyFill="1" applyBorder="1" applyAlignment="1">
      <alignment horizontal="center" vertical="center" wrapText="1"/>
    </xf>
    <xf numFmtId="196" fontId="6" fillId="0" borderId="4" xfId="0" applyNumberFormat="1" applyFont="1" applyFill="1" applyBorder="1" applyAlignment="1">
      <alignment horizontal="center" vertical="center" wrapText="1"/>
    </xf>
    <xf numFmtId="196" fontId="6" fillId="0" borderId="21" xfId="0" applyNumberFormat="1" applyFont="1" applyFill="1" applyBorder="1" applyAlignment="1">
      <alignment horizontal="center" vertical="center" wrapText="1"/>
    </xf>
    <xf numFmtId="196" fontId="5" fillId="0" borderId="13" xfId="0" applyNumberFormat="1" applyFont="1" applyFill="1" applyBorder="1" applyAlignment="1">
      <alignment horizontal="center" vertical="center" wrapText="1"/>
    </xf>
    <xf numFmtId="196" fontId="5" fillId="0" borderId="18" xfId="0" applyNumberFormat="1" applyFont="1" applyFill="1" applyBorder="1" applyAlignment="1">
      <alignment horizontal="center" vertical="center" wrapText="1"/>
    </xf>
    <xf numFmtId="196" fontId="5" fillId="0" borderId="19"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xf>
    <xf numFmtId="2" fontId="7" fillId="0" borderId="12" xfId="150" applyNumberFormat="1" applyFont="1" applyFill="1" applyBorder="1" applyAlignment="1">
      <alignment horizontal="center" vertical="center" wrapText="1"/>
      <protection/>
    </xf>
    <xf numFmtId="0" fontId="7" fillId="0" borderId="12" xfId="0" applyFont="1" applyFill="1" applyBorder="1" applyAlignment="1">
      <alignment horizontal="center" vertical="center"/>
    </xf>
    <xf numFmtId="196" fontId="5" fillId="0" borderId="13" xfId="0" applyNumberFormat="1" applyFont="1" applyBorder="1" applyAlignment="1">
      <alignment horizontal="center" vertical="center" wrapText="1"/>
    </xf>
    <xf numFmtId="196" fontId="5" fillId="0" borderId="18" xfId="0" applyNumberFormat="1" applyFont="1" applyBorder="1" applyAlignment="1">
      <alignment horizontal="center" vertical="center" wrapText="1"/>
    </xf>
    <xf numFmtId="196" fontId="5" fillId="0" borderId="19" xfId="0" applyNumberFormat="1" applyFont="1" applyBorder="1" applyAlignment="1">
      <alignment horizontal="center" vertical="center" wrapText="1"/>
    </xf>
  </cellXfs>
  <cellStyles count="1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er1" xfId="50"/>
    <cellStyle name="Header2" xfId="51"/>
    <cellStyle name="Heading 1" xfId="52"/>
    <cellStyle name="Heading 2" xfId="53"/>
    <cellStyle name="Heading 3" xfId="54"/>
    <cellStyle name="Heading 4" xfId="55"/>
    <cellStyle name="Hyperlink" xfId="56"/>
    <cellStyle name="Input" xfId="57"/>
    <cellStyle name="Linked Cell" xfId="58"/>
    <cellStyle name="Neutral" xfId="59"/>
    <cellStyle name="Normal 11" xfId="60"/>
    <cellStyle name="Normal 12" xfId="61"/>
    <cellStyle name="Normal 12 2" xfId="62"/>
    <cellStyle name="Normal 13" xfId="63"/>
    <cellStyle name="Normal 13 2" xfId="64"/>
    <cellStyle name="Normal 14" xfId="65"/>
    <cellStyle name="Normal 14 2" xfId="66"/>
    <cellStyle name="Normal 14 3" xfId="67"/>
    <cellStyle name="Normal 15" xfId="68"/>
    <cellStyle name="Normal 15 2" xfId="69"/>
    <cellStyle name="Normal 17" xfId="70"/>
    <cellStyle name="Normal 17 2" xfId="71"/>
    <cellStyle name="Normal 18" xfId="72"/>
    <cellStyle name="Normal 18 2" xfId="73"/>
    <cellStyle name="Normal 2" xfId="74"/>
    <cellStyle name="Normal 2 10" xfId="75"/>
    <cellStyle name="Normal 2 2" xfId="76"/>
    <cellStyle name="Normal 2 2 2" xfId="77"/>
    <cellStyle name="Normal 2 3" xfId="78"/>
    <cellStyle name="Normal 2 3 2" xfId="79"/>
    <cellStyle name="Normal 2_thu hoi DM_CX" xfId="80"/>
    <cellStyle name="Normal 21" xfId="81"/>
    <cellStyle name="Normal 21 2" xfId="82"/>
    <cellStyle name="Normal 22" xfId="83"/>
    <cellStyle name="Normal 22 2" xfId="84"/>
    <cellStyle name="Normal 23" xfId="85"/>
    <cellStyle name="Normal 23 2" xfId="86"/>
    <cellStyle name="Normal 24" xfId="87"/>
    <cellStyle name="Normal 24 2" xfId="88"/>
    <cellStyle name="Normal 25" xfId="89"/>
    <cellStyle name="Normal 25 2" xfId="90"/>
    <cellStyle name="Normal 27" xfId="91"/>
    <cellStyle name="Normal 27 2" xfId="92"/>
    <cellStyle name="Normal 29" xfId="93"/>
    <cellStyle name="Normal 3" xfId="94"/>
    <cellStyle name="Normal 3 2" xfId="95"/>
    <cellStyle name="Normal 3 2 2" xfId="96"/>
    <cellStyle name="Normal 3 2_Danh muc THD ban hành" xfId="97"/>
    <cellStyle name="Normal 30" xfId="98"/>
    <cellStyle name="Normal 31" xfId="99"/>
    <cellStyle name="Normal 31 2" xfId="100"/>
    <cellStyle name="Normal 32" xfId="101"/>
    <cellStyle name="Normal 32 2" xfId="102"/>
    <cellStyle name="Normal 33" xfId="103"/>
    <cellStyle name="Normal 34" xfId="104"/>
    <cellStyle name="Normal 35" xfId="105"/>
    <cellStyle name="Normal 36" xfId="106"/>
    <cellStyle name="Normal 38" xfId="107"/>
    <cellStyle name="Normal 38 2" xfId="108"/>
    <cellStyle name="Normal 39" xfId="109"/>
    <cellStyle name="Normal 39 2" xfId="110"/>
    <cellStyle name="Normal 4" xfId="111"/>
    <cellStyle name="Normal 4 2" xfId="112"/>
    <cellStyle name="Normal 4 2 2" xfId="113"/>
    <cellStyle name="Normal 40" xfId="114"/>
    <cellStyle name="Normal 40 2" xfId="115"/>
    <cellStyle name="Normal 41" xfId="116"/>
    <cellStyle name="Normal 41 2" xfId="117"/>
    <cellStyle name="Normal 42" xfId="118"/>
    <cellStyle name="Normal 42 2" xfId="119"/>
    <cellStyle name="Normal 43" xfId="120"/>
    <cellStyle name="Normal 43 2" xfId="121"/>
    <cellStyle name="Normal 44" xfId="122"/>
    <cellStyle name="Normal 44 2" xfId="123"/>
    <cellStyle name="Normal 45" xfId="124"/>
    <cellStyle name="Normal 45 2" xfId="125"/>
    <cellStyle name="Normal 46" xfId="126"/>
    <cellStyle name="Normal 46 2" xfId="127"/>
    <cellStyle name="Normal 47" xfId="128"/>
    <cellStyle name="Normal 47 2" xfId="129"/>
    <cellStyle name="Normal 48" xfId="130"/>
    <cellStyle name="Normal 48 2" xfId="131"/>
    <cellStyle name="Normal 49" xfId="132"/>
    <cellStyle name="Normal 49 2" xfId="133"/>
    <cellStyle name="Normal 5" xfId="134"/>
    <cellStyle name="Normal 50" xfId="135"/>
    <cellStyle name="Normal 50 2" xfId="136"/>
    <cellStyle name="Normal 51" xfId="137"/>
    <cellStyle name="Normal 51 2" xfId="138"/>
    <cellStyle name="Normal 52" xfId="139"/>
    <cellStyle name="Normal 52 2" xfId="140"/>
    <cellStyle name="Normal 6" xfId="141"/>
    <cellStyle name="Normal 6 2" xfId="142"/>
    <cellStyle name="Normal 6 2 2" xfId="143"/>
    <cellStyle name="Normal 7" xfId="144"/>
    <cellStyle name="Normal 7 2" xfId="145"/>
    <cellStyle name="Normal 8" xfId="146"/>
    <cellStyle name="Normal 8 2" xfId="147"/>
    <cellStyle name="Normal 8 2 2" xfId="148"/>
    <cellStyle name="Normal_Sheet1 2" xfId="149"/>
    <cellStyle name="Normal_Sheet1 3" xfId="150"/>
    <cellStyle name="Normal_Sheet1_1" xfId="151"/>
    <cellStyle name="Normal_Sheet1_2" xfId="152"/>
    <cellStyle name="Normal_Sheet1_DTH2017moi" xfId="153"/>
    <cellStyle name="Note" xfId="154"/>
    <cellStyle name="Output" xfId="155"/>
    <cellStyle name="Percent" xfId="156"/>
    <cellStyle name="Title" xfId="157"/>
    <cellStyle name="Total" xfId="158"/>
    <cellStyle name="Warning Text" xfId="159"/>
  </cellStyles>
  <dxfs count="3">
    <dxf>
      <font>
        <color indexed="9"/>
      </font>
    </dxf>
    <dxf>
      <font>
        <color indexed="9"/>
      </font>
      <fill>
        <patternFill>
          <fgColor indexed="64"/>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3</xdr:row>
      <xdr:rowOff>228600</xdr:rowOff>
    </xdr:from>
    <xdr:to>
      <xdr:col>10</xdr:col>
      <xdr:colOff>180975</xdr:colOff>
      <xdr:row>3</xdr:row>
      <xdr:rowOff>228600</xdr:rowOff>
    </xdr:to>
    <xdr:sp>
      <xdr:nvSpPr>
        <xdr:cNvPr id="1" name="Line 1"/>
        <xdr:cNvSpPr>
          <a:spLocks/>
        </xdr:cNvSpPr>
      </xdr:nvSpPr>
      <xdr:spPr>
        <a:xfrm>
          <a:off x="3733800" y="704850"/>
          <a:ext cx="2533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314325</xdr:rowOff>
    </xdr:from>
    <xdr:to>
      <xdr:col>11</xdr:col>
      <xdr:colOff>257175</xdr:colOff>
      <xdr:row>2</xdr:row>
      <xdr:rowOff>314325</xdr:rowOff>
    </xdr:to>
    <xdr:sp>
      <xdr:nvSpPr>
        <xdr:cNvPr id="1" name="Line 1"/>
        <xdr:cNvSpPr>
          <a:spLocks/>
        </xdr:cNvSpPr>
      </xdr:nvSpPr>
      <xdr:spPr>
        <a:xfrm>
          <a:off x="4000500" y="714375"/>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xdr:row>
      <xdr:rowOff>304800</xdr:rowOff>
    </xdr:from>
    <xdr:to>
      <xdr:col>10</xdr:col>
      <xdr:colOff>276225</xdr:colOff>
      <xdr:row>2</xdr:row>
      <xdr:rowOff>304800</xdr:rowOff>
    </xdr:to>
    <xdr:sp>
      <xdr:nvSpPr>
        <xdr:cNvPr id="1" name="Line 1"/>
        <xdr:cNvSpPr>
          <a:spLocks/>
        </xdr:cNvSpPr>
      </xdr:nvSpPr>
      <xdr:spPr>
        <a:xfrm>
          <a:off x="3495675" y="704850"/>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400425" y="704850"/>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304800</xdr:rowOff>
    </xdr:from>
    <xdr:to>
      <xdr:col>10</xdr:col>
      <xdr:colOff>238125</xdr:colOff>
      <xdr:row>2</xdr:row>
      <xdr:rowOff>304800</xdr:rowOff>
    </xdr:to>
    <xdr:sp>
      <xdr:nvSpPr>
        <xdr:cNvPr id="1" name="Line 1"/>
        <xdr:cNvSpPr>
          <a:spLocks/>
        </xdr:cNvSpPr>
      </xdr:nvSpPr>
      <xdr:spPr>
        <a:xfrm>
          <a:off x="3257550" y="7048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257550" y="704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2</xdr:row>
      <xdr:rowOff>304800</xdr:rowOff>
    </xdr:from>
    <xdr:to>
      <xdr:col>10</xdr:col>
      <xdr:colOff>314325</xdr:colOff>
      <xdr:row>2</xdr:row>
      <xdr:rowOff>304800</xdr:rowOff>
    </xdr:to>
    <xdr:sp>
      <xdr:nvSpPr>
        <xdr:cNvPr id="1" name="Line 1"/>
        <xdr:cNvSpPr>
          <a:spLocks/>
        </xdr:cNvSpPr>
      </xdr:nvSpPr>
      <xdr:spPr>
        <a:xfrm>
          <a:off x="3552825" y="704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304800</xdr:rowOff>
    </xdr:from>
    <xdr:to>
      <xdr:col>10</xdr:col>
      <xdr:colOff>180975</xdr:colOff>
      <xdr:row>2</xdr:row>
      <xdr:rowOff>304800</xdr:rowOff>
    </xdr:to>
    <xdr:sp>
      <xdr:nvSpPr>
        <xdr:cNvPr id="1" name="Line 1"/>
        <xdr:cNvSpPr>
          <a:spLocks/>
        </xdr:cNvSpPr>
      </xdr:nvSpPr>
      <xdr:spPr>
        <a:xfrm>
          <a:off x="3495675" y="704850"/>
          <a:ext cx="2943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495675" y="704850"/>
          <a:ext cx="2943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304800</xdr:rowOff>
    </xdr:from>
    <xdr:to>
      <xdr:col>10</xdr:col>
      <xdr:colOff>180975</xdr:colOff>
      <xdr:row>2</xdr:row>
      <xdr:rowOff>304800</xdr:rowOff>
    </xdr:to>
    <xdr:sp>
      <xdr:nvSpPr>
        <xdr:cNvPr id="1" name="Line 1"/>
        <xdr:cNvSpPr>
          <a:spLocks/>
        </xdr:cNvSpPr>
      </xdr:nvSpPr>
      <xdr:spPr>
        <a:xfrm>
          <a:off x="3371850" y="1000125"/>
          <a:ext cx="289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371850" y="1000125"/>
          <a:ext cx="289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304800</xdr:rowOff>
    </xdr:from>
    <xdr:to>
      <xdr:col>10</xdr:col>
      <xdr:colOff>180975</xdr:colOff>
      <xdr:row>2</xdr:row>
      <xdr:rowOff>304800</xdr:rowOff>
    </xdr:to>
    <xdr:sp>
      <xdr:nvSpPr>
        <xdr:cNvPr id="1" name="Line 1"/>
        <xdr:cNvSpPr>
          <a:spLocks/>
        </xdr:cNvSpPr>
      </xdr:nvSpPr>
      <xdr:spPr>
        <a:xfrm>
          <a:off x="3371850" y="704850"/>
          <a:ext cx="2952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371850" y="704850"/>
          <a:ext cx="2952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304800</xdr:rowOff>
    </xdr:from>
    <xdr:to>
      <xdr:col>10</xdr:col>
      <xdr:colOff>180975</xdr:colOff>
      <xdr:row>2</xdr:row>
      <xdr:rowOff>304800</xdr:rowOff>
    </xdr:to>
    <xdr:sp>
      <xdr:nvSpPr>
        <xdr:cNvPr id="1" name="Line 1"/>
        <xdr:cNvSpPr>
          <a:spLocks/>
        </xdr:cNvSpPr>
      </xdr:nvSpPr>
      <xdr:spPr>
        <a:xfrm>
          <a:off x="3638550" y="733425"/>
          <a:ext cx="2676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638550" y="733425"/>
          <a:ext cx="2676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xdr:row>
      <xdr:rowOff>304800</xdr:rowOff>
    </xdr:from>
    <xdr:to>
      <xdr:col>11</xdr:col>
      <xdr:colOff>57150</xdr:colOff>
      <xdr:row>2</xdr:row>
      <xdr:rowOff>304800</xdr:rowOff>
    </xdr:to>
    <xdr:sp>
      <xdr:nvSpPr>
        <xdr:cNvPr id="1" name="Line 1"/>
        <xdr:cNvSpPr>
          <a:spLocks/>
        </xdr:cNvSpPr>
      </xdr:nvSpPr>
      <xdr:spPr>
        <a:xfrm>
          <a:off x="3943350" y="704850"/>
          <a:ext cx="2324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609975" y="70485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2</xdr:row>
      <xdr:rowOff>304800</xdr:rowOff>
    </xdr:from>
    <xdr:to>
      <xdr:col>11</xdr:col>
      <xdr:colOff>171450</xdr:colOff>
      <xdr:row>2</xdr:row>
      <xdr:rowOff>304800</xdr:rowOff>
    </xdr:to>
    <xdr:sp>
      <xdr:nvSpPr>
        <xdr:cNvPr id="1" name="Line 1"/>
        <xdr:cNvSpPr>
          <a:spLocks/>
        </xdr:cNvSpPr>
      </xdr:nvSpPr>
      <xdr:spPr>
        <a:xfrm>
          <a:off x="3848100" y="7048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429000" y="704850"/>
          <a:ext cx="2619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304800</xdr:rowOff>
    </xdr:from>
    <xdr:to>
      <xdr:col>10</xdr:col>
      <xdr:colOff>180975</xdr:colOff>
      <xdr:row>2</xdr:row>
      <xdr:rowOff>304800</xdr:rowOff>
    </xdr:to>
    <xdr:sp>
      <xdr:nvSpPr>
        <xdr:cNvPr id="1" name="Line 1"/>
        <xdr:cNvSpPr>
          <a:spLocks/>
        </xdr:cNvSpPr>
      </xdr:nvSpPr>
      <xdr:spPr>
        <a:xfrm>
          <a:off x="3381375" y="7048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381375" y="7048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304800</xdr:rowOff>
    </xdr:from>
    <xdr:to>
      <xdr:col>10</xdr:col>
      <xdr:colOff>180975</xdr:colOff>
      <xdr:row>2</xdr:row>
      <xdr:rowOff>304800</xdr:rowOff>
    </xdr:to>
    <xdr:sp>
      <xdr:nvSpPr>
        <xdr:cNvPr id="1" name="Line 1"/>
        <xdr:cNvSpPr>
          <a:spLocks/>
        </xdr:cNvSpPr>
      </xdr:nvSpPr>
      <xdr:spPr>
        <a:xfrm>
          <a:off x="3505200" y="7048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505200" y="7048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2</xdr:row>
      <xdr:rowOff>304800</xdr:rowOff>
    </xdr:from>
    <xdr:to>
      <xdr:col>10</xdr:col>
      <xdr:colOff>152400</xdr:colOff>
      <xdr:row>2</xdr:row>
      <xdr:rowOff>304800</xdr:rowOff>
    </xdr:to>
    <xdr:sp>
      <xdr:nvSpPr>
        <xdr:cNvPr id="1" name="Line 1"/>
        <xdr:cNvSpPr>
          <a:spLocks/>
        </xdr:cNvSpPr>
      </xdr:nvSpPr>
      <xdr:spPr>
        <a:xfrm>
          <a:off x="3676650" y="704850"/>
          <a:ext cx="2419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705225" y="704850"/>
          <a:ext cx="2419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xdr:row>
      <xdr:rowOff>304800</xdr:rowOff>
    </xdr:from>
    <xdr:to>
      <xdr:col>11</xdr:col>
      <xdr:colOff>47625</xdr:colOff>
      <xdr:row>2</xdr:row>
      <xdr:rowOff>304800</xdr:rowOff>
    </xdr:to>
    <xdr:sp>
      <xdr:nvSpPr>
        <xdr:cNvPr id="1" name="Line 1"/>
        <xdr:cNvSpPr>
          <a:spLocks/>
        </xdr:cNvSpPr>
      </xdr:nvSpPr>
      <xdr:spPr>
        <a:xfrm>
          <a:off x="3848100" y="70485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10</xdr:col>
      <xdr:colOff>180975</xdr:colOff>
      <xdr:row>2</xdr:row>
      <xdr:rowOff>304800</xdr:rowOff>
    </xdr:to>
    <xdr:sp>
      <xdr:nvSpPr>
        <xdr:cNvPr id="2" name="Line 1"/>
        <xdr:cNvSpPr>
          <a:spLocks/>
        </xdr:cNvSpPr>
      </xdr:nvSpPr>
      <xdr:spPr>
        <a:xfrm>
          <a:off x="3648075" y="70485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6"/>
  <sheetViews>
    <sheetView showZeros="0" tabSelected="1" zoomScalePageLayoutView="0" workbookViewId="0" topLeftCell="A2">
      <selection activeCell="A3" sqref="A3:P3"/>
    </sheetView>
  </sheetViews>
  <sheetFormatPr defaultColWidth="9.140625" defaultRowHeight="12.75"/>
  <cols>
    <col min="1" max="1" width="5.140625" style="77" customWidth="1"/>
    <col min="2" max="2" width="19.8515625" style="77" customWidth="1"/>
    <col min="3" max="3" width="7.421875" style="81" customWidth="1"/>
    <col min="4" max="4" width="10.140625" style="82" customWidth="1"/>
    <col min="5" max="5" width="8.7109375" style="82" customWidth="1"/>
    <col min="6" max="6" width="9.7109375" style="82" customWidth="1"/>
    <col min="7" max="8" width="8.7109375" style="82" customWidth="1"/>
    <col min="9" max="9" width="8.7109375" style="82" hidden="1" customWidth="1"/>
    <col min="10" max="10" width="12.8515625" style="82" customWidth="1"/>
    <col min="11" max="11" width="7.8515625" style="82" customWidth="1"/>
    <col min="12" max="12" width="8.57421875" style="82" customWidth="1"/>
    <col min="13" max="13" width="9.140625" style="82" customWidth="1"/>
    <col min="14" max="14" width="6.8515625" style="82" customWidth="1"/>
    <col min="15" max="15" width="9.140625" style="82" customWidth="1"/>
    <col min="16" max="16" width="8.7109375" style="77" customWidth="1"/>
    <col min="17" max="16384" width="9.140625" style="77" customWidth="1"/>
  </cols>
  <sheetData>
    <row r="1" spans="1:16" ht="6" customHeight="1" hidden="1">
      <c r="A1" s="498"/>
      <c r="B1" s="498"/>
      <c r="C1" s="498"/>
      <c r="D1" s="498"/>
      <c r="E1" s="498"/>
      <c r="F1" s="498"/>
      <c r="G1" s="498"/>
      <c r="H1" s="498"/>
      <c r="I1" s="498"/>
      <c r="J1" s="498"/>
      <c r="K1" s="498"/>
      <c r="L1" s="498"/>
      <c r="M1" s="498"/>
      <c r="N1" s="498"/>
      <c r="O1" s="498"/>
      <c r="P1" s="498"/>
    </row>
    <row r="2" spans="1:16" ht="18.75" customHeight="1">
      <c r="A2" s="498" t="s">
        <v>510</v>
      </c>
      <c r="B2" s="499"/>
      <c r="C2" s="499"/>
      <c r="D2" s="499"/>
      <c r="E2" s="499"/>
      <c r="F2" s="499"/>
      <c r="G2" s="499"/>
      <c r="H2" s="499"/>
      <c r="I2" s="499"/>
      <c r="J2" s="499"/>
      <c r="K2" s="499"/>
      <c r="L2" s="499"/>
      <c r="M2" s="499"/>
      <c r="N2" s="499"/>
      <c r="O2" s="499"/>
      <c r="P2" s="499"/>
    </row>
    <row r="3" spans="1:16" ht="18.75" customHeight="1">
      <c r="A3" s="498" t="s">
        <v>94</v>
      </c>
      <c r="B3" s="498"/>
      <c r="C3" s="498"/>
      <c r="D3" s="498"/>
      <c r="E3" s="498"/>
      <c r="F3" s="498"/>
      <c r="G3" s="498"/>
      <c r="H3" s="498"/>
      <c r="I3" s="498"/>
      <c r="J3" s="498"/>
      <c r="K3" s="498"/>
      <c r="L3" s="498"/>
      <c r="M3" s="498"/>
      <c r="N3" s="498"/>
      <c r="O3" s="498"/>
      <c r="P3" s="498"/>
    </row>
    <row r="4" spans="1:16" s="12" customFormat="1" ht="18" customHeight="1">
      <c r="A4" s="500" t="s">
        <v>675</v>
      </c>
      <c r="B4" s="500"/>
      <c r="C4" s="500"/>
      <c r="D4" s="500"/>
      <c r="E4" s="500"/>
      <c r="F4" s="500"/>
      <c r="G4" s="500"/>
      <c r="H4" s="500"/>
      <c r="I4" s="500"/>
      <c r="J4" s="500"/>
      <c r="K4" s="500"/>
      <c r="L4" s="500"/>
      <c r="M4" s="500"/>
      <c r="N4" s="500"/>
      <c r="O4" s="500"/>
      <c r="P4" s="500"/>
    </row>
    <row r="5" spans="1:16" s="12" customFormat="1" ht="12" customHeight="1">
      <c r="A5" s="472"/>
      <c r="B5" s="472"/>
      <c r="C5" s="472"/>
      <c r="D5" s="472"/>
      <c r="E5" s="472"/>
      <c r="F5" s="472"/>
      <c r="G5" s="472"/>
      <c r="H5" s="472"/>
      <c r="I5" s="472"/>
      <c r="J5" s="472"/>
      <c r="K5" s="472"/>
      <c r="L5" s="472"/>
      <c r="M5" s="472"/>
      <c r="N5" s="472"/>
      <c r="O5" s="472"/>
      <c r="P5" s="472"/>
    </row>
    <row r="6" spans="1:16" ht="26.25" customHeight="1">
      <c r="A6" s="503" t="s">
        <v>0</v>
      </c>
      <c r="B6" s="502" t="s">
        <v>17</v>
      </c>
      <c r="C6" s="504" t="s">
        <v>30</v>
      </c>
      <c r="D6" s="501" t="s">
        <v>18</v>
      </c>
      <c r="E6" s="501" t="s">
        <v>102</v>
      </c>
      <c r="F6" s="501"/>
      <c r="G6" s="501"/>
      <c r="H6" s="501"/>
      <c r="I6" s="3"/>
      <c r="J6" s="501" t="s">
        <v>32</v>
      </c>
      <c r="K6" s="501" t="s">
        <v>104</v>
      </c>
      <c r="L6" s="501"/>
      <c r="M6" s="501"/>
      <c r="N6" s="501"/>
      <c r="O6" s="501"/>
      <c r="P6" s="502" t="s">
        <v>4</v>
      </c>
    </row>
    <row r="7" spans="1:16" ht="58.5" customHeight="1">
      <c r="A7" s="503"/>
      <c r="B7" s="502"/>
      <c r="C7" s="504"/>
      <c r="D7" s="501"/>
      <c r="E7" s="3" t="s">
        <v>2</v>
      </c>
      <c r="F7" s="3" t="s">
        <v>1</v>
      </c>
      <c r="G7" s="3" t="s">
        <v>85</v>
      </c>
      <c r="H7" s="3" t="s">
        <v>31</v>
      </c>
      <c r="I7" s="3"/>
      <c r="J7" s="501"/>
      <c r="K7" s="3" t="s">
        <v>14</v>
      </c>
      <c r="L7" s="3" t="s">
        <v>7</v>
      </c>
      <c r="M7" s="3" t="s">
        <v>8</v>
      </c>
      <c r="N7" s="3" t="s">
        <v>9</v>
      </c>
      <c r="O7" s="3" t="s">
        <v>11</v>
      </c>
      <c r="P7" s="502"/>
    </row>
    <row r="8" spans="1:17" s="79" customFormat="1" ht="22.5">
      <c r="A8" s="35">
        <v>-1</v>
      </c>
      <c r="B8" s="35">
        <v>-2</v>
      </c>
      <c r="C8" s="35">
        <v>-3</v>
      </c>
      <c r="D8" s="35" t="s">
        <v>80</v>
      </c>
      <c r="E8" s="35">
        <v>-5</v>
      </c>
      <c r="F8" s="35">
        <v>-6</v>
      </c>
      <c r="G8" s="35">
        <v>-7</v>
      </c>
      <c r="H8" s="35">
        <v>-8</v>
      </c>
      <c r="I8" s="35"/>
      <c r="J8" s="35" t="s">
        <v>33</v>
      </c>
      <c r="K8" s="35">
        <v>-10</v>
      </c>
      <c r="L8" s="35">
        <v>-11</v>
      </c>
      <c r="M8" s="35">
        <v>-12</v>
      </c>
      <c r="N8" s="35">
        <v>-13</v>
      </c>
      <c r="O8" s="35">
        <v>-14</v>
      </c>
      <c r="P8" s="35">
        <v>-15</v>
      </c>
      <c r="Q8" s="78"/>
    </row>
    <row r="9" spans="1:17" s="432" customFormat="1" ht="28.5">
      <c r="A9" s="429" t="s">
        <v>46</v>
      </c>
      <c r="B9" s="445" t="s">
        <v>550</v>
      </c>
      <c r="C9" s="429">
        <f>SUM(C10:C22)</f>
        <v>269</v>
      </c>
      <c r="D9" s="430">
        <f aca="true" t="shared" si="0" ref="D9:O9">SUM(D10:D22)</f>
        <v>351.38</v>
      </c>
      <c r="E9" s="430">
        <f t="shared" si="0"/>
        <v>188.82999999999998</v>
      </c>
      <c r="F9" s="430">
        <f t="shared" si="0"/>
        <v>9.66</v>
      </c>
      <c r="G9" s="430">
        <f t="shared" si="0"/>
        <v>0</v>
      </c>
      <c r="H9" s="430">
        <f t="shared" si="0"/>
        <v>152.89000000000001</v>
      </c>
      <c r="I9" s="430">
        <f t="shared" si="0"/>
        <v>0</v>
      </c>
      <c r="J9" s="430">
        <f t="shared" si="0"/>
        <v>350.051527248</v>
      </c>
      <c r="K9" s="430">
        <f t="shared" si="0"/>
        <v>131.44</v>
      </c>
      <c r="L9" s="430">
        <f t="shared" si="0"/>
        <v>24.41</v>
      </c>
      <c r="M9" s="430">
        <f t="shared" si="0"/>
        <v>37.27</v>
      </c>
      <c r="N9" s="430">
        <f t="shared" si="0"/>
        <v>70.252663248</v>
      </c>
      <c r="O9" s="430">
        <f t="shared" si="0"/>
        <v>86.67886399999999</v>
      </c>
      <c r="P9" s="429"/>
      <c r="Q9" s="431"/>
    </row>
    <row r="10" spans="1:17" s="18" customFormat="1" ht="18" customHeight="1">
      <c r="A10" s="351">
        <v>1</v>
      </c>
      <c r="B10" s="433" t="s">
        <v>20</v>
      </c>
      <c r="C10" s="434">
        <f>'TP Ha Tinh'!A32</f>
        <v>14</v>
      </c>
      <c r="D10" s="435">
        <f>'TP Ha Tinh'!C32</f>
        <v>20.86</v>
      </c>
      <c r="E10" s="435">
        <f>'TP Ha Tinh'!D32</f>
        <v>14.52</v>
      </c>
      <c r="F10" s="435">
        <f>'TP Ha Tinh'!E32</f>
        <v>0</v>
      </c>
      <c r="G10" s="435">
        <f>'TP Ha Tinh'!F32</f>
        <v>0</v>
      </c>
      <c r="H10" s="435">
        <f>'TP Ha Tinh'!G32</f>
        <v>6.34</v>
      </c>
      <c r="I10" s="435">
        <f>'TP Ha Tinh'!H32</f>
        <v>0</v>
      </c>
      <c r="J10" s="435">
        <f>'TP Ha Tinh'!I32</f>
        <v>71.7</v>
      </c>
      <c r="K10" s="435">
        <f>'TP Ha Tinh'!J32</f>
        <v>3.5</v>
      </c>
      <c r="L10" s="435">
        <f>'TP Ha Tinh'!K32</f>
        <v>6.5</v>
      </c>
      <c r="M10" s="435">
        <f>'TP Ha Tinh'!L32</f>
        <v>20.4</v>
      </c>
      <c r="N10" s="435">
        <f>'TP Ha Tinh'!M32</f>
        <v>0.8</v>
      </c>
      <c r="O10" s="435">
        <f>'TP Ha Tinh'!N32</f>
        <v>40.5</v>
      </c>
      <c r="P10" s="436"/>
      <c r="Q10" s="437"/>
    </row>
    <row r="11" spans="1:17" s="18" customFormat="1" ht="18" customHeight="1">
      <c r="A11" s="351">
        <v>2</v>
      </c>
      <c r="B11" s="433" t="s">
        <v>19</v>
      </c>
      <c r="C11" s="434">
        <f>'TX Hong Linh'!A25</f>
        <v>11</v>
      </c>
      <c r="D11" s="435">
        <f>'TX Hong Linh'!C25</f>
        <v>50.8</v>
      </c>
      <c r="E11" s="435">
        <f>'TX Hong Linh'!D25</f>
        <v>0.03</v>
      </c>
      <c r="F11" s="435">
        <f>'TX Hong Linh'!E25</f>
        <v>2</v>
      </c>
      <c r="G11" s="435">
        <f>'TX Hong Linh'!F25</f>
        <v>0</v>
      </c>
      <c r="H11" s="435">
        <f>'TX Hong Linh'!G25</f>
        <v>48.769999999999996</v>
      </c>
      <c r="I11" s="435">
        <f>'TX Hong Linh'!H25</f>
        <v>0</v>
      </c>
      <c r="J11" s="435">
        <f>'TX Hong Linh'!I25</f>
        <v>59.7</v>
      </c>
      <c r="K11" s="435">
        <f>'TX Hong Linh'!J25</f>
        <v>46.3</v>
      </c>
      <c r="L11" s="435">
        <f>'TX Hong Linh'!K25</f>
        <v>0</v>
      </c>
      <c r="M11" s="435">
        <f>'TX Hong Linh'!L25</f>
        <v>5.4</v>
      </c>
      <c r="N11" s="435">
        <f>'TX Hong Linh'!M25</f>
        <v>0.69</v>
      </c>
      <c r="O11" s="435">
        <f>'TX Hong Linh'!N25</f>
        <v>7.31</v>
      </c>
      <c r="P11" s="436"/>
      <c r="Q11" s="437"/>
    </row>
    <row r="12" spans="1:17" s="18" customFormat="1" ht="18" customHeight="1">
      <c r="A12" s="351">
        <v>3</v>
      </c>
      <c r="B12" s="433" t="s">
        <v>36</v>
      </c>
      <c r="C12" s="434">
        <f>'TX Kỳ Anh '!A14</f>
        <v>4</v>
      </c>
      <c r="D12" s="435">
        <f>'TX Kỳ Anh '!C14</f>
        <v>12.469999999999999</v>
      </c>
      <c r="E12" s="435">
        <f>'TX Kỳ Anh '!D14</f>
        <v>1.41</v>
      </c>
      <c r="F12" s="435">
        <f>'TX Kỳ Anh '!E14</f>
        <v>6.85</v>
      </c>
      <c r="G12" s="435">
        <f>'TX Kỳ Anh '!F14</f>
        <v>0</v>
      </c>
      <c r="H12" s="435">
        <f>'TX Kỳ Anh '!G14</f>
        <v>4.21</v>
      </c>
      <c r="I12" s="435">
        <f>'TX Kỳ Anh '!H14</f>
        <v>0</v>
      </c>
      <c r="J12" s="435">
        <f>'TX Kỳ Anh '!I14</f>
        <v>4.69</v>
      </c>
      <c r="K12" s="435">
        <f>'TX Kỳ Anh '!J14</f>
        <v>0</v>
      </c>
      <c r="L12" s="435">
        <f>'TX Kỳ Anh '!K14</f>
        <v>0</v>
      </c>
      <c r="M12" s="435">
        <f>'TX Kỳ Anh '!L14</f>
        <v>0</v>
      </c>
      <c r="N12" s="435">
        <f>'TX Kỳ Anh '!M14</f>
        <v>0</v>
      </c>
      <c r="O12" s="435">
        <f>'TX Kỳ Anh '!N14</f>
        <v>4.69</v>
      </c>
      <c r="P12" s="436"/>
      <c r="Q12" s="437"/>
    </row>
    <row r="13" spans="1:17" s="18" customFormat="1" ht="18" customHeight="1">
      <c r="A13" s="351">
        <v>4</v>
      </c>
      <c r="B13" s="433" t="s">
        <v>24</v>
      </c>
      <c r="C13" s="434">
        <f>'NGHI XUÂN '!A36</f>
        <v>18</v>
      </c>
      <c r="D13" s="435">
        <f>'NGHI XUÂN '!C36</f>
        <v>4.79</v>
      </c>
      <c r="E13" s="435">
        <f>'NGHI XUÂN '!D36</f>
        <v>1.11</v>
      </c>
      <c r="F13" s="435">
        <f>'NGHI XUÂN '!E36</f>
        <v>0.81</v>
      </c>
      <c r="G13" s="435">
        <f>'NGHI XUÂN '!F36</f>
        <v>0</v>
      </c>
      <c r="H13" s="435">
        <f>'NGHI XUÂN '!G36</f>
        <v>2.87</v>
      </c>
      <c r="I13" s="435">
        <f>'NGHI XUÂN '!H36</f>
        <v>0</v>
      </c>
      <c r="J13" s="435">
        <f>'NGHI XUÂN '!I36</f>
        <v>17.7</v>
      </c>
      <c r="K13" s="435">
        <f>'NGHI XUÂN '!J36</f>
        <v>0</v>
      </c>
      <c r="L13" s="435">
        <f>'NGHI XUÂN '!K36</f>
        <v>0</v>
      </c>
      <c r="M13" s="435">
        <f>'NGHI XUÂN '!L36</f>
        <v>0</v>
      </c>
      <c r="N13" s="435">
        <f>'NGHI XUÂN '!M36</f>
        <v>1.15</v>
      </c>
      <c r="O13" s="435">
        <f>'NGHI XUÂN '!N36</f>
        <v>16.55</v>
      </c>
      <c r="P13" s="438"/>
      <c r="Q13" s="437"/>
    </row>
    <row r="14" spans="1:17" s="18" customFormat="1" ht="18" customHeight="1">
      <c r="A14" s="351">
        <v>5</v>
      </c>
      <c r="B14" s="433" t="s">
        <v>28</v>
      </c>
      <c r="C14" s="434">
        <f>'THACH Hà'!A78</f>
        <v>58</v>
      </c>
      <c r="D14" s="435">
        <f>'THACH Hà'!C78</f>
        <v>59.62999999999999</v>
      </c>
      <c r="E14" s="435">
        <f>'THACH Hà'!D78</f>
        <v>46.53</v>
      </c>
      <c r="F14" s="435">
        <f>'THACH Hà'!E78</f>
        <v>0</v>
      </c>
      <c r="G14" s="435">
        <f>'THACH Hà'!F78</f>
        <v>0</v>
      </c>
      <c r="H14" s="435">
        <f>'THACH Hà'!G78</f>
        <v>13.1</v>
      </c>
      <c r="I14" s="435">
        <f>'THACH Hà'!H78</f>
        <v>0</v>
      </c>
      <c r="J14" s="435">
        <f>'THACH Hà'!I78</f>
        <v>41.630191247999996</v>
      </c>
      <c r="K14" s="435">
        <f>'THACH Hà'!J78</f>
        <v>6.49</v>
      </c>
      <c r="L14" s="435">
        <f>'THACH Hà'!K78</f>
        <v>16.2</v>
      </c>
      <c r="M14" s="435">
        <f>'THACH Hà'!L78</f>
        <v>1.78</v>
      </c>
      <c r="N14" s="435">
        <f>'THACH Hà'!M78</f>
        <v>16.660191248</v>
      </c>
      <c r="O14" s="435">
        <f>'THACH Hà'!N78</f>
        <v>0.5</v>
      </c>
      <c r="P14" s="438"/>
      <c r="Q14" s="437"/>
    </row>
    <row r="15" spans="1:17" s="18" customFormat="1" ht="18" customHeight="1">
      <c r="A15" s="351">
        <v>6</v>
      </c>
      <c r="B15" s="433" t="s">
        <v>38</v>
      </c>
      <c r="C15" s="434">
        <f>'Cẩm Xuyên'!A44</f>
        <v>30</v>
      </c>
      <c r="D15" s="435">
        <f>'Cẩm Xuyên'!C44</f>
        <v>21.25</v>
      </c>
      <c r="E15" s="435">
        <f>'Cẩm Xuyên'!D44</f>
        <v>16.1</v>
      </c>
      <c r="F15" s="435">
        <f>'Cẩm Xuyên'!E44</f>
        <v>0</v>
      </c>
      <c r="G15" s="435">
        <f>'Cẩm Xuyên'!F44</f>
        <v>0</v>
      </c>
      <c r="H15" s="435">
        <f>'Cẩm Xuyên'!G44</f>
        <v>5.15</v>
      </c>
      <c r="I15" s="435">
        <f>'Cẩm Xuyên'!H44</f>
        <v>0</v>
      </c>
      <c r="J15" s="435">
        <f>'Cẩm Xuyên'!I44</f>
        <v>25.32748</v>
      </c>
      <c r="K15" s="435">
        <f>'Cẩm Xuyên'!J44</f>
        <v>0</v>
      </c>
      <c r="L15" s="435">
        <f>'Cẩm Xuyên'!K44</f>
        <v>0</v>
      </c>
      <c r="M15" s="435">
        <f>'Cẩm Xuyên'!L44</f>
        <v>0</v>
      </c>
      <c r="N15" s="435">
        <f>'Cẩm Xuyên'!M44</f>
        <v>22.488616</v>
      </c>
      <c r="O15" s="435">
        <f>'Cẩm Xuyên'!N44</f>
        <v>2.8388639999999996</v>
      </c>
      <c r="P15" s="436"/>
      <c r="Q15" s="437"/>
    </row>
    <row r="16" spans="1:17" s="18" customFormat="1" ht="18" customHeight="1">
      <c r="A16" s="351">
        <v>7</v>
      </c>
      <c r="B16" s="433" t="s">
        <v>22</v>
      </c>
      <c r="C16" s="434">
        <f>'Hương Sơn'!A52</f>
        <v>34</v>
      </c>
      <c r="D16" s="435">
        <f>'Hương Sơn'!C52</f>
        <v>10.510000000000003</v>
      </c>
      <c r="E16" s="435">
        <f>'Hương Sơn'!D52</f>
        <v>3.18</v>
      </c>
      <c r="F16" s="435">
        <f>'Hương Sơn'!E52</f>
        <v>0</v>
      </c>
      <c r="G16" s="435">
        <f>'Hương Sơn'!F52</f>
        <v>0</v>
      </c>
      <c r="H16" s="435">
        <f>'Hương Sơn'!G52</f>
        <v>7.33</v>
      </c>
      <c r="I16" s="435">
        <f>'Hương Sơn'!H52</f>
        <v>0</v>
      </c>
      <c r="J16" s="435">
        <f>'Hương Sơn'!I52</f>
        <v>9.13</v>
      </c>
      <c r="K16" s="435">
        <f>'Hương Sơn'!J52</f>
        <v>0</v>
      </c>
      <c r="L16" s="435">
        <f>'Hương Sơn'!K52</f>
        <v>0</v>
      </c>
      <c r="M16" s="435">
        <f>'Hương Sơn'!L52</f>
        <v>0.58</v>
      </c>
      <c r="N16" s="435">
        <f>'Hương Sơn'!M52</f>
        <v>8.050000000000002</v>
      </c>
      <c r="O16" s="435">
        <f>'Hương Sơn'!N52</f>
        <v>0.5</v>
      </c>
      <c r="P16" s="438"/>
      <c r="Q16" s="437"/>
    </row>
    <row r="17" spans="1:17" s="18" customFormat="1" ht="18" customHeight="1">
      <c r="A17" s="351">
        <v>8</v>
      </c>
      <c r="B17" s="433" t="s">
        <v>26</v>
      </c>
      <c r="C17" s="434">
        <f>'Đức Thọ'!A80</f>
        <v>61</v>
      </c>
      <c r="D17" s="435">
        <f>'Đức Thọ'!C80</f>
        <v>76.64999999999999</v>
      </c>
      <c r="E17" s="435">
        <f>'Đức Thọ'!D80</f>
        <v>53.769999999999996</v>
      </c>
      <c r="F17" s="435">
        <f>'Đức Thọ'!E80</f>
        <v>0</v>
      </c>
      <c r="G17" s="435">
        <f>'Đức Thọ'!F80</f>
        <v>0</v>
      </c>
      <c r="H17" s="435">
        <f>'Đức Thọ'!G80</f>
        <v>22.88</v>
      </c>
      <c r="I17" s="435">
        <f>'Đức Thọ'!H80</f>
        <v>0</v>
      </c>
      <c r="J17" s="435">
        <f>'Đức Thọ'!I80</f>
        <v>42.26</v>
      </c>
      <c r="K17" s="435">
        <f>'Đức Thọ'!J80</f>
        <v>13.6</v>
      </c>
      <c r="L17" s="435">
        <f>'Đức Thọ'!K80</f>
        <v>1.71</v>
      </c>
      <c r="M17" s="435">
        <f>'Đức Thọ'!L80</f>
        <v>5.520000000000001</v>
      </c>
      <c r="N17" s="435">
        <f>'Đức Thọ'!M80</f>
        <v>9.989999999999998</v>
      </c>
      <c r="O17" s="435">
        <f>'Đức Thọ'!N80</f>
        <v>11.44</v>
      </c>
      <c r="P17" s="438"/>
      <c r="Q17" s="437"/>
    </row>
    <row r="18" spans="1:17" s="18" customFormat="1" ht="18" customHeight="1">
      <c r="A18" s="351">
        <v>9</v>
      </c>
      <c r="B18" s="433" t="s">
        <v>37</v>
      </c>
      <c r="C18" s="434">
        <f>'Can Lộc'!A14</f>
        <v>4</v>
      </c>
      <c r="D18" s="435">
        <f>'Can Lộc'!C14</f>
        <v>60.81</v>
      </c>
      <c r="E18" s="435">
        <f>'Can Lộc'!D14</f>
        <v>32.17</v>
      </c>
      <c r="F18" s="435">
        <f>'Can Lộc'!E14</f>
        <v>0</v>
      </c>
      <c r="G18" s="435">
        <f>'Can Lộc'!F14</f>
        <v>0</v>
      </c>
      <c r="H18" s="435">
        <f>'Can Lộc'!G14</f>
        <v>28.64</v>
      </c>
      <c r="I18" s="435">
        <f>'Can Lộc'!H14</f>
        <v>0</v>
      </c>
      <c r="J18" s="435">
        <f>'Can Lộc'!I14</f>
        <v>49.03</v>
      </c>
      <c r="K18" s="435">
        <f>'Can Lộc'!J14</f>
        <v>48</v>
      </c>
      <c r="L18" s="435">
        <f>'Can Lộc'!K14</f>
        <v>0</v>
      </c>
      <c r="M18" s="435">
        <f>'Can Lộc'!L14</f>
        <v>0</v>
      </c>
      <c r="N18" s="435">
        <f>'Can Lộc'!M14</f>
        <v>0</v>
      </c>
      <c r="O18" s="435">
        <f>'Can Lộc'!N14</f>
        <v>1.03</v>
      </c>
      <c r="P18" s="438"/>
      <c r="Q18" s="437"/>
    </row>
    <row r="19" spans="1:17" s="18" customFormat="1" ht="18" customHeight="1">
      <c r="A19" s="351">
        <v>10</v>
      </c>
      <c r="B19" s="433" t="s">
        <v>23</v>
      </c>
      <c r="C19" s="434">
        <f>'Kỳ Anh'!A17</f>
        <v>6</v>
      </c>
      <c r="D19" s="435">
        <f>'Kỳ Anh'!C17</f>
        <v>7.8999999999999995</v>
      </c>
      <c r="E19" s="435">
        <f>'Kỳ Anh'!D17</f>
        <v>4.539999999999999</v>
      </c>
      <c r="F19" s="435">
        <f>'Kỳ Anh'!E17</f>
        <v>0</v>
      </c>
      <c r="G19" s="435">
        <f>'Kỳ Anh'!F17</f>
        <v>0</v>
      </c>
      <c r="H19" s="435">
        <f>'Kỳ Anh'!G17</f>
        <v>3.36</v>
      </c>
      <c r="I19" s="435">
        <f>'Kỳ Anh'!H17</f>
        <v>0</v>
      </c>
      <c r="J19" s="435">
        <f>'Kỳ Anh'!I17</f>
        <v>3.565</v>
      </c>
      <c r="K19" s="435">
        <f>'Kỳ Anh'!J17</f>
        <v>0</v>
      </c>
      <c r="L19" s="435">
        <f>'Kỳ Anh'!K17</f>
        <v>0</v>
      </c>
      <c r="M19" s="435">
        <f>'Kỳ Anh'!L17</f>
        <v>2</v>
      </c>
      <c r="N19" s="435">
        <f>'Kỳ Anh'!M17</f>
        <v>1.565</v>
      </c>
      <c r="O19" s="435">
        <f>'Kỳ Anh'!N17</f>
        <v>0</v>
      </c>
      <c r="P19" s="438"/>
      <c r="Q19" s="437"/>
    </row>
    <row r="20" spans="1:17" s="18" customFormat="1" ht="18" customHeight="1">
      <c r="A20" s="351">
        <v>11</v>
      </c>
      <c r="B20" s="433" t="s">
        <v>21</v>
      </c>
      <c r="C20" s="434">
        <f>'Huong Khe'!A24</f>
        <v>7</v>
      </c>
      <c r="D20" s="435">
        <f>'Huong Khe'!C24</f>
        <v>3.42</v>
      </c>
      <c r="E20" s="435">
        <f>'Huong Khe'!D24</f>
        <v>0</v>
      </c>
      <c r="F20" s="435">
        <f>'Huong Khe'!E24</f>
        <v>0</v>
      </c>
      <c r="G20" s="435">
        <f>'Huong Khe'!F24</f>
        <v>0</v>
      </c>
      <c r="H20" s="435">
        <f>'Huong Khe'!G24</f>
        <v>3.42</v>
      </c>
      <c r="I20" s="435">
        <f>'Huong Khe'!H24</f>
        <v>0</v>
      </c>
      <c r="J20" s="435">
        <f>'Huong Khe'!I24</f>
        <v>2.45</v>
      </c>
      <c r="K20" s="435">
        <f>'Huong Khe'!J24</f>
        <v>0</v>
      </c>
      <c r="L20" s="435">
        <f>'Huong Khe'!K24</f>
        <v>0</v>
      </c>
      <c r="M20" s="435">
        <f>'Huong Khe'!L24</f>
        <v>0</v>
      </c>
      <c r="N20" s="435">
        <f>'Huong Khe'!M24</f>
        <v>1.28</v>
      </c>
      <c r="O20" s="435">
        <f>'Huong Khe'!N24</f>
        <v>1.1700000000000002</v>
      </c>
      <c r="P20" s="438"/>
      <c r="Q20" s="437"/>
    </row>
    <row r="21" spans="1:17" s="18" customFormat="1" ht="18" customHeight="1">
      <c r="A21" s="351">
        <v>12</v>
      </c>
      <c r="B21" s="433" t="s">
        <v>25</v>
      </c>
      <c r="C21" s="434">
        <f>'Vũ Quang'!A16</f>
        <v>4</v>
      </c>
      <c r="D21" s="435">
        <f>'Vũ Quang'!C16</f>
        <v>0.43</v>
      </c>
      <c r="E21" s="435">
        <f>'Vũ Quang'!D16</f>
        <v>0.1</v>
      </c>
      <c r="F21" s="435">
        <f>'Vũ Quang'!E16</f>
        <v>0</v>
      </c>
      <c r="G21" s="435">
        <f>'Vũ Quang'!F16</f>
        <v>0</v>
      </c>
      <c r="H21" s="435">
        <f>'Vũ Quang'!G16</f>
        <v>0.33</v>
      </c>
      <c r="I21" s="435">
        <f>'Vũ Quang'!H16</f>
        <v>0</v>
      </c>
      <c r="J21" s="435">
        <f>'Vũ Quang'!I16</f>
        <v>0.4</v>
      </c>
      <c r="K21" s="435">
        <f>'Vũ Quang'!J16</f>
        <v>0.2</v>
      </c>
      <c r="L21" s="435">
        <f>'Vũ Quang'!K16</f>
        <v>0</v>
      </c>
      <c r="M21" s="435">
        <f>'Vũ Quang'!L16</f>
        <v>0</v>
      </c>
      <c r="N21" s="435">
        <f>'Vũ Quang'!M16</f>
        <v>0.1</v>
      </c>
      <c r="O21" s="435">
        <f>'Vũ Quang'!N16</f>
        <v>0.1</v>
      </c>
      <c r="P21" s="438"/>
      <c r="Q21" s="437"/>
    </row>
    <row r="22" spans="1:17" s="18" customFormat="1" ht="18" customHeight="1">
      <c r="A22" s="351">
        <v>13</v>
      </c>
      <c r="B22" s="433" t="s">
        <v>27</v>
      </c>
      <c r="C22" s="434">
        <f>'Lộc Hà'!A30</f>
        <v>18</v>
      </c>
      <c r="D22" s="435">
        <f>'Lộc Hà'!C30</f>
        <v>21.86</v>
      </c>
      <c r="E22" s="435">
        <f>'Lộc Hà'!D30</f>
        <v>15.37</v>
      </c>
      <c r="F22" s="435">
        <f>'Lộc Hà'!E30</f>
        <v>0</v>
      </c>
      <c r="G22" s="435">
        <f>'Lộc Hà'!F30</f>
        <v>0</v>
      </c>
      <c r="H22" s="435">
        <f>'Lộc Hà'!G30</f>
        <v>6.49</v>
      </c>
      <c r="I22" s="435">
        <f>'Lộc Hà'!H30</f>
        <v>0</v>
      </c>
      <c r="J22" s="435">
        <f>'Lộc Hà'!I30</f>
        <v>22.468856000000002</v>
      </c>
      <c r="K22" s="435">
        <f>'Lộc Hà'!J30</f>
        <v>13.35</v>
      </c>
      <c r="L22" s="435">
        <f>'Lộc Hà'!K30</f>
        <v>0</v>
      </c>
      <c r="M22" s="435">
        <f>'Lộc Hà'!L30</f>
        <v>1.59</v>
      </c>
      <c r="N22" s="435">
        <f>'Lộc Hà'!M30</f>
        <v>7.478856</v>
      </c>
      <c r="O22" s="435">
        <f>'Lộc Hà'!N30</f>
        <v>0.05</v>
      </c>
      <c r="P22" s="439"/>
      <c r="Q22" s="437"/>
    </row>
    <row r="23" spans="1:17" s="443" customFormat="1" ht="42.75" customHeight="1">
      <c r="A23" s="440" t="s">
        <v>51</v>
      </c>
      <c r="B23" s="441" t="s">
        <v>551</v>
      </c>
      <c r="C23" s="436">
        <f>'Cac VB TT HĐ'!A16</f>
        <v>3</v>
      </c>
      <c r="D23" s="430">
        <f>'Cac VB TT HĐ'!C16</f>
        <v>13.430000000000001</v>
      </c>
      <c r="E23" s="430">
        <f>'Cac VB TT HĐ'!D16</f>
        <v>3.22</v>
      </c>
      <c r="F23" s="430">
        <f>'Cac VB TT HĐ'!E16</f>
        <v>0.65</v>
      </c>
      <c r="G23" s="430">
        <f>'Cac VB TT HĐ'!F16</f>
        <v>0</v>
      </c>
      <c r="H23" s="430">
        <f>'Cac VB TT HĐ'!G16</f>
        <v>9.56</v>
      </c>
      <c r="I23" s="430"/>
      <c r="J23" s="430">
        <f>'Cac VB TT HĐ'!I16</f>
        <v>18.13</v>
      </c>
      <c r="K23" s="430">
        <f>'Cac VB TT HĐ'!J16</f>
        <v>0</v>
      </c>
      <c r="L23" s="430">
        <f>'Cac VB TT HĐ'!K16</f>
        <v>0</v>
      </c>
      <c r="M23" s="430">
        <f>'Cac VB TT HĐ'!L16</f>
        <v>0</v>
      </c>
      <c r="N23" s="430">
        <f>'Cac VB TT HĐ'!M16</f>
        <v>0</v>
      </c>
      <c r="O23" s="430">
        <f>'Cac VB TT HĐ'!N16</f>
        <v>18.13</v>
      </c>
      <c r="P23" s="439"/>
      <c r="Q23" s="442"/>
    </row>
    <row r="24" spans="1:16" s="443" customFormat="1" ht="18" customHeight="1">
      <c r="A24" s="444"/>
      <c r="B24" s="444" t="s">
        <v>86</v>
      </c>
      <c r="C24" s="438">
        <f>SUM(C10:C23)</f>
        <v>272</v>
      </c>
      <c r="D24" s="439">
        <f aca="true" t="shared" si="1" ref="D24:O24">SUM(D10:D23)</f>
        <v>364.81</v>
      </c>
      <c r="E24" s="439">
        <f t="shared" si="1"/>
        <v>192.04999999999998</v>
      </c>
      <c r="F24" s="439">
        <f t="shared" si="1"/>
        <v>10.31</v>
      </c>
      <c r="G24" s="439">
        <f t="shared" si="1"/>
        <v>0</v>
      </c>
      <c r="H24" s="439">
        <f t="shared" si="1"/>
        <v>162.45000000000002</v>
      </c>
      <c r="I24" s="439">
        <f t="shared" si="1"/>
        <v>0</v>
      </c>
      <c r="J24" s="439">
        <f t="shared" si="1"/>
        <v>368.181527248</v>
      </c>
      <c r="K24" s="439">
        <f t="shared" si="1"/>
        <v>131.44</v>
      </c>
      <c r="L24" s="439">
        <f t="shared" si="1"/>
        <v>24.41</v>
      </c>
      <c r="M24" s="439">
        <f t="shared" si="1"/>
        <v>37.27</v>
      </c>
      <c r="N24" s="439">
        <f t="shared" si="1"/>
        <v>70.252663248</v>
      </c>
      <c r="O24" s="439">
        <f t="shared" si="1"/>
        <v>104.80886399999999</v>
      </c>
      <c r="P24" s="438"/>
    </row>
    <row r="25" spans="1:16" s="443" customFormat="1" ht="18" customHeight="1">
      <c r="A25" s="473"/>
      <c r="B25" s="473"/>
      <c r="C25" s="474"/>
      <c r="D25" s="475"/>
      <c r="E25" s="475"/>
      <c r="F25" s="475"/>
      <c r="G25" s="475"/>
      <c r="H25" s="475"/>
      <c r="I25" s="475"/>
      <c r="J25" s="475"/>
      <c r="K25" s="475"/>
      <c r="L25" s="475"/>
      <c r="M25" s="475"/>
      <c r="N25" s="475"/>
      <c r="O25" s="475"/>
      <c r="P25" s="474"/>
    </row>
    <row r="26" spans="3:16" s="12" customFormat="1" ht="19.5" customHeight="1">
      <c r="C26" s="17"/>
      <c r="D26" s="13"/>
      <c r="E26" s="13"/>
      <c r="F26" s="13"/>
      <c r="G26" s="13"/>
      <c r="H26" s="13"/>
      <c r="I26" s="13"/>
      <c r="J26" s="13"/>
      <c r="K26" s="428" t="s">
        <v>674</v>
      </c>
      <c r="L26" s="428"/>
      <c r="M26" s="428"/>
      <c r="N26" s="428"/>
      <c r="O26" s="428"/>
      <c r="P26" s="428"/>
    </row>
  </sheetData>
  <sheetProtection/>
  <mergeCells count="12">
    <mergeCell ref="C6:C7"/>
    <mergeCell ref="D6:D7"/>
    <mergeCell ref="A1:P1"/>
    <mergeCell ref="A2:P2"/>
    <mergeCell ref="A3:P3"/>
    <mergeCell ref="A4:P4"/>
    <mergeCell ref="E6:H6"/>
    <mergeCell ref="J6:J7"/>
    <mergeCell ref="K6:O6"/>
    <mergeCell ref="P6:P7"/>
    <mergeCell ref="A6:A7"/>
    <mergeCell ref="B6:B7"/>
  </mergeCells>
  <printOptions horizontalCentered="1"/>
  <pageMargins left="0.42" right="0.35" top="0.64" bottom="0.37"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R15"/>
  <sheetViews>
    <sheetView showZeros="0" zoomScalePageLayoutView="0" workbookViewId="0" topLeftCell="A10">
      <selection activeCell="M22" sqref="M22"/>
    </sheetView>
  </sheetViews>
  <sheetFormatPr defaultColWidth="7.8515625" defaultRowHeight="12.75"/>
  <cols>
    <col min="1" max="1" width="3.8515625" style="45" customWidth="1"/>
    <col min="2" max="2" width="24.140625" style="45" customWidth="1"/>
    <col min="3" max="3" width="8.140625" style="44" customWidth="1"/>
    <col min="4" max="4" width="6.140625" style="44" bestFit="1" customWidth="1"/>
    <col min="5" max="5" width="5.57421875" style="44" customWidth="1"/>
    <col min="6" max="6" width="5.28125" style="44" customWidth="1"/>
    <col min="7" max="7" width="6.28125" style="44" customWidth="1"/>
    <col min="8" max="8" width="15.28125" style="45" customWidth="1"/>
    <col min="9" max="9" width="9.7109375" style="44" customWidth="1"/>
    <col min="10" max="10" width="6.140625" style="44" customWidth="1"/>
    <col min="11" max="13" width="5.00390625" style="44" customWidth="1"/>
    <col min="14" max="14" width="6.28125" style="44" customWidth="1"/>
    <col min="15" max="15" width="26.57421875" style="45" customWidth="1"/>
    <col min="16" max="16" width="5.7109375" style="44" customWidth="1"/>
    <col min="17" max="17" width="7.8515625" style="44" customWidth="1"/>
    <col min="18" max="18" width="7.8515625" style="51" customWidth="1"/>
    <col min="19" max="16384" width="7.8515625" style="44" customWidth="1"/>
  </cols>
  <sheetData>
    <row r="1" spans="1:15" s="86" customFormat="1" ht="15.75">
      <c r="A1" s="541" t="s">
        <v>519</v>
      </c>
      <c r="B1" s="541"/>
      <c r="C1" s="541"/>
      <c r="D1" s="541"/>
      <c r="E1" s="541"/>
      <c r="F1" s="541"/>
      <c r="G1" s="541"/>
      <c r="H1" s="541"/>
      <c r="I1" s="541"/>
      <c r="J1" s="541"/>
      <c r="K1" s="541"/>
      <c r="L1" s="541"/>
      <c r="M1" s="541"/>
      <c r="N1" s="541"/>
      <c r="O1" s="541"/>
    </row>
    <row r="2" spans="1:15" s="86" customFormat="1" ht="15.75">
      <c r="A2" s="541" t="s">
        <v>97</v>
      </c>
      <c r="B2" s="541"/>
      <c r="C2" s="541"/>
      <c r="D2" s="541"/>
      <c r="E2" s="541"/>
      <c r="F2" s="541"/>
      <c r="G2" s="541"/>
      <c r="H2" s="541"/>
      <c r="I2" s="541"/>
      <c r="J2" s="541"/>
      <c r="K2" s="541"/>
      <c r="L2" s="541"/>
      <c r="M2" s="541"/>
      <c r="N2" s="541"/>
      <c r="O2" s="541"/>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47" customFormat="1" ht="12">
      <c r="A4" s="533" t="s">
        <v>0</v>
      </c>
      <c r="B4" s="505" t="s">
        <v>10</v>
      </c>
      <c r="C4" s="505" t="s">
        <v>13</v>
      </c>
      <c r="D4" s="505" t="s">
        <v>34</v>
      </c>
      <c r="E4" s="505"/>
      <c r="F4" s="505"/>
      <c r="G4" s="505"/>
      <c r="H4" s="505" t="s">
        <v>76</v>
      </c>
      <c r="I4" s="505" t="s">
        <v>32</v>
      </c>
      <c r="J4" s="505" t="s">
        <v>35</v>
      </c>
      <c r="K4" s="505"/>
      <c r="L4" s="505"/>
      <c r="M4" s="505"/>
      <c r="N4" s="505"/>
      <c r="O4" s="505" t="s">
        <v>135</v>
      </c>
      <c r="P4" s="505" t="s">
        <v>4</v>
      </c>
    </row>
    <row r="5" spans="1:16" s="47" customFormat="1" ht="76.5" customHeight="1">
      <c r="A5" s="533"/>
      <c r="B5" s="505"/>
      <c r="C5" s="505"/>
      <c r="D5" s="10" t="s">
        <v>2</v>
      </c>
      <c r="E5" s="10" t="s">
        <v>1</v>
      </c>
      <c r="F5" s="10" t="s">
        <v>85</v>
      </c>
      <c r="G5" s="10" t="s">
        <v>73</v>
      </c>
      <c r="H5" s="505"/>
      <c r="I5" s="505"/>
      <c r="J5" s="10" t="s">
        <v>6</v>
      </c>
      <c r="K5" s="10" t="s">
        <v>7</v>
      </c>
      <c r="L5" s="10" t="s">
        <v>8</v>
      </c>
      <c r="M5" s="10" t="s">
        <v>9</v>
      </c>
      <c r="N5" s="10" t="s">
        <v>11</v>
      </c>
      <c r="O5" s="505"/>
      <c r="P5" s="505"/>
    </row>
    <row r="6" spans="1:16" s="456" customFormat="1" ht="22.5">
      <c r="A6" s="35">
        <v>-1</v>
      </c>
      <c r="B6" s="35">
        <v>-2</v>
      </c>
      <c r="C6" s="35" t="s">
        <v>77</v>
      </c>
      <c r="D6" s="35">
        <v>-4</v>
      </c>
      <c r="E6" s="35">
        <v>-5</v>
      </c>
      <c r="F6" s="35">
        <v>-6</v>
      </c>
      <c r="G6" s="35">
        <v>-7</v>
      </c>
      <c r="H6" s="35">
        <v>-8</v>
      </c>
      <c r="I6" s="35" t="s">
        <v>74</v>
      </c>
      <c r="J6" s="35">
        <v>-10</v>
      </c>
      <c r="K6" s="35">
        <v>-11</v>
      </c>
      <c r="L6" s="35">
        <v>-12</v>
      </c>
      <c r="M6" s="35">
        <v>-13</v>
      </c>
      <c r="N6" s="35">
        <v>-14</v>
      </c>
      <c r="O6" s="35">
        <v>-15</v>
      </c>
      <c r="P6" s="35">
        <v>-16</v>
      </c>
    </row>
    <row r="7" spans="1:16" s="320" customFormat="1" ht="12.75">
      <c r="A7" s="157" t="s">
        <v>46</v>
      </c>
      <c r="B7" s="158" t="s">
        <v>45</v>
      </c>
      <c r="C7" s="34">
        <f>C8</f>
        <v>60</v>
      </c>
      <c r="D7" s="34">
        <f>D8</f>
        <v>31.36</v>
      </c>
      <c r="E7" s="34">
        <f>E8</f>
        <v>0</v>
      </c>
      <c r="F7" s="34">
        <f>F8</f>
        <v>0</v>
      </c>
      <c r="G7" s="34">
        <f>G8</f>
        <v>28.64</v>
      </c>
      <c r="H7" s="157"/>
      <c r="I7" s="34">
        <f aca="true" t="shared" si="0" ref="I7:N7">I8</f>
        <v>48</v>
      </c>
      <c r="J7" s="34">
        <f t="shared" si="0"/>
        <v>48</v>
      </c>
      <c r="K7" s="34">
        <f t="shared" si="0"/>
        <v>0</v>
      </c>
      <c r="L7" s="34">
        <f t="shared" si="0"/>
        <v>0</v>
      </c>
      <c r="M7" s="34">
        <f t="shared" si="0"/>
        <v>0</v>
      </c>
      <c r="N7" s="34">
        <f t="shared" si="0"/>
        <v>0</v>
      </c>
      <c r="O7" s="157"/>
      <c r="P7" s="157"/>
    </row>
    <row r="8" spans="1:18" ht="89.25">
      <c r="A8" s="29">
        <v>1</v>
      </c>
      <c r="B8" s="93" t="s">
        <v>557</v>
      </c>
      <c r="C8" s="163">
        <v>60</v>
      </c>
      <c r="D8" s="163">
        <v>31.36</v>
      </c>
      <c r="E8" s="163"/>
      <c r="F8" s="163"/>
      <c r="G8" s="163">
        <f>0.64+28</f>
        <v>28.64</v>
      </c>
      <c r="H8" s="29" t="s">
        <v>553</v>
      </c>
      <c r="I8" s="163">
        <v>48</v>
      </c>
      <c r="J8" s="163">
        <v>48</v>
      </c>
      <c r="K8" s="163"/>
      <c r="L8" s="163"/>
      <c r="M8" s="163"/>
      <c r="N8" s="163"/>
      <c r="O8" s="29" t="s">
        <v>471</v>
      </c>
      <c r="P8" s="29"/>
      <c r="R8" s="44"/>
    </row>
    <row r="9" spans="1:16" s="320" customFormat="1" ht="12.75">
      <c r="A9" s="157" t="s">
        <v>51</v>
      </c>
      <c r="B9" s="158" t="s">
        <v>58</v>
      </c>
      <c r="C9" s="34">
        <f>SUM(C10:C11)</f>
        <v>0.13</v>
      </c>
      <c r="D9" s="34">
        <f aca="true" t="shared" si="1" ref="D9:N9">SUM(D10:D11)</f>
        <v>0.13</v>
      </c>
      <c r="E9" s="34">
        <f t="shared" si="1"/>
        <v>0</v>
      </c>
      <c r="F9" s="34">
        <f t="shared" si="1"/>
        <v>0</v>
      </c>
      <c r="G9" s="34">
        <f t="shared" si="1"/>
        <v>0</v>
      </c>
      <c r="H9" s="34">
        <f t="shared" si="1"/>
        <v>0</v>
      </c>
      <c r="I9" s="34">
        <f t="shared" si="1"/>
        <v>0.17</v>
      </c>
      <c r="J9" s="34">
        <f t="shared" si="1"/>
        <v>0</v>
      </c>
      <c r="K9" s="34">
        <f t="shared" si="1"/>
        <v>0</v>
      </c>
      <c r="L9" s="34">
        <f t="shared" si="1"/>
        <v>0</v>
      </c>
      <c r="M9" s="34">
        <f t="shared" si="1"/>
        <v>0</v>
      </c>
      <c r="N9" s="34">
        <f t="shared" si="1"/>
        <v>0.17</v>
      </c>
      <c r="O9" s="157"/>
      <c r="P9" s="157"/>
    </row>
    <row r="10" spans="1:16" s="73" customFormat="1" ht="63.75">
      <c r="A10" s="29">
        <v>1</v>
      </c>
      <c r="B10" s="2" t="s">
        <v>388</v>
      </c>
      <c r="C10" s="11">
        <f>SUM(D10:G10)</f>
        <v>0.08</v>
      </c>
      <c r="D10" s="11">
        <v>0.08</v>
      </c>
      <c r="E10" s="421"/>
      <c r="F10" s="29"/>
      <c r="G10" s="318"/>
      <c r="H10" s="318" t="s">
        <v>546</v>
      </c>
      <c r="I10" s="163">
        <f>SUM(J10:N10)</f>
        <v>0.1</v>
      </c>
      <c r="J10" s="29"/>
      <c r="K10" s="29"/>
      <c r="L10" s="29"/>
      <c r="M10" s="29"/>
      <c r="N10" s="163">
        <v>0.1</v>
      </c>
      <c r="O10" s="30" t="s">
        <v>547</v>
      </c>
      <c r="P10" s="29"/>
    </row>
    <row r="11" spans="1:16" s="73" customFormat="1" ht="89.25">
      <c r="A11" s="29">
        <v>2</v>
      </c>
      <c r="B11" s="2" t="s">
        <v>389</v>
      </c>
      <c r="C11" s="11">
        <f>SUM(D11:G11)</f>
        <v>0.05</v>
      </c>
      <c r="D11" s="11">
        <v>0.05</v>
      </c>
      <c r="E11" s="30"/>
      <c r="F11" s="30"/>
      <c r="G11" s="318"/>
      <c r="H11" s="318" t="s">
        <v>561</v>
      </c>
      <c r="I11" s="163">
        <f>SUM(J11:N11)</f>
        <v>0.07</v>
      </c>
      <c r="J11" s="29"/>
      <c r="K11" s="29"/>
      <c r="L11" s="29"/>
      <c r="M11" s="29"/>
      <c r="N11" s="163">
        <v>0.07</v>
      </c>
      <c r="O11" s="30" t="s">
        <v>560</v>
      </c>
      <c r="P11" s="29"/>
    </row>
    <row r="12" spans="1:16" s="117" customFormat="1" ht="12.75">
      <c r="A12" s="170" t="s">
        <v>52</v>
      </c>
      <c r="B12" s="190" t="s">
        <v>39</v>
      </c>
      <c r="C12" s="316">
        <f>C13</f>
        <v>0.68</v>
      </c>
      <c r="D12" s="316">
        <f aca="true" t="shared" si="2" ref="D12:N12">D13</f>
        <v>0.68</v>
      </c>
      <c r="E12" s="316">
        <f t="shared" si="2"/>
        <v>0</v>
      </c>
      <c r="F12" s="316">
        <f t="shared" si="2"/>
        <v>0</v>
      </c>
      <c r="G12" s="316">
        <f t="shared" si="2"/>
        <v>0</v>
      </c>
      <c r="H12" s="316"/>
      <c r="I12" s="316">
        <f t="shared" si="2"/>
        <v>0.86</v>
      </c>
      <c r="J12" s="316">
        <f t="shared" si="2"/>
        <v>0</v>
      </c>
      <c r="K12" s="316">
        <f t="shared" si="2"/>
        <v>0</v>
      </c>
      <c r="L12" s="316">
        <f t="shared" si="2"/>
        <v>0</v>
      </c>
      <c r="M12" s="316">
        <f t="shared" si="2"/>
        <v>0</v>
      </c>
      <c r="N12" s="316">
        <f t="shared" si="2"/>
        <v>0.86</v>
      </c>
      <c r="O12" s="321"/>
      <c r="P12" s="170"/>
    </row>
    <row r="13" spans="1:16" s="186" customFormat="1" ht="76.5">
      <c r="A13" s="29">
        <v>1</v>
      </c>
      <c r="B13" s="2" t="s">
        <v>390</v>
      </c>
      <c r="C13" s="11">
        <v>0.68</v>
      </c>
      <c r="D13" s="11">
        <v>0.68</v>
      </c>
      <c r="E13" s="30"/>
      <c r="F13" s="30"/>
      <c r="G13" s="318"/>
      <c r="H13" s="2" t="s">
        <v>467</v>
      </c>
      <c r="I13" s="163">
        <v>0.86</v>
      </c>
      <c r="J13" s="29"/>
      <c r="K13" s="29"/>
      <c r="L13" s="29"/>
      <c r="M13" s="29"/>
      <c r="N13" s="163">
        <v>0.86</v>
      </c>
      <c r="O13" s="2" t="s">
        <v>391</v>
      </c>
      <c r="P13" s="29"/>
    </row>
    <row r="14" spans="1:16" s="186" customFormat="1" ht="12.75">
      <c r="A14" s="152">
        <v>4</v>
      </c>
      <c r="B14" s="16" t="s">
        <v>452</v>
      </c>
      <c r="C14" s="230">
        <f>SUM(C9,C12,C7)</f>
        <v>60.81</v>
      </c>
      <c r="D14" s="230">
        <f aca="true" t="shared" si="3" ref="D14:N14">SUM(D9,D12,D7)</f>
        <v>32.17</v>
      </c>
      <c r="E14" s="230">
        <f t="shared" si="3"/>
        <v>0</v>
      </c>
      <c r="F14" s="230">
        <f t="shared" si="3"/>
        <v>0</v>
      </c>
      <c r="G14" s="230">
        <f t="shared" si="3"/>
        <v>28.64</v>
      </c>
      <c r="H14" s="230"/>
      <c r="I14" s="230">
        <f t="shared" si="3"/>
        <v>49.03</v>
      </c>
      <c r="J14" s="230">
        <f t="shared" si="3"/>
        <v>48</v>
      </c>
      <c r="K14" s="230">
        <f t="shared" si="3"/>
        <v>0</v>
      </c>
      <c r="L14" s="230">
        <f t="shared" si="3"/>
        <v>0</v>
      </c>
      <c r="M14" s="230">
        <f t="shared" si="3"/>
        <v>0</v>
      </c>
      <c r="N14" s="230">
        <f t="shared" si="3"/>
        <v>1.03</v>
      </c>
      <c r="O14" s="165"/>
      <c r="P14" s="319"/>
    </row>
    <row r="15" spans="3:16" s="12" customFormat="1" ht="30" customHeight="1">
      <c r="C15" s="17"/>
      <c r="D15" s="13"/>
      <c r="E15" s="13"/>
      <c r="F15" s="13"/>
      <c r="G15" s="13"/>
      <c r="H15" s="13"/>
      <c r="I15" s="13"/>
      <c r="J15" s="13"/>
      <c r="K15" s="506" t="s">
        <v>674</v>
      </c>
      <c r="L15" s="506"/>
      <c r="M15" s="506"/>
      <c r="N15" s="506"/>
      <c r="O15" s="506"/>
      <c r="P15" s="506"/>
    </row>
  </sheetData>
  <sheetProtection/>
  <mergeCells count="13">
    <mergeCell ref="D4:G4"/>
    <mergeCell ref="H4:H5"/>
    <mergeCell ref="I4:I5"/>
    <mergeCell ref="K15:P15"/>
    <mergeCell ref="J4:N4"/>
    <mergeCell ref="O4:O5"/>
    <mergeCell ref="A2:O2"/>
    <mergeCell ref="A1:O1"/>
    <mergeCell ref="A3:P3"/>
    <mergeCell ref="P4:P5"/>
    <mergeCell ref="A4:A5"/>
    <mergeCell ref="B4:B5"/>
    <mergeCell ref="C4:C5"/>
  </mergeCells>
  <printOptions/>
  <pageMargins left="0.3" right="0.28" top="0.25" bottom="0.3" header="0.2" footer="0.25"/>
  <pageSetup horizontalDpi="600" verticalDpi="600" orientation="landscape" paperSize="9" r:id="rId2"/>
  <headerFooter>
    <oddFooter>&amp;R&amp;P</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AZ19"/>
  <sheetViews>
    <sheetView showZeros="0" zoomScalePageLayoutView="0" workbookViewId="0" topLeftCell="A1">
      <selection activeCell="G21" sqref="G21"/>
    </sheetView>
  </sheetViews>
  <sheetFormatPr defaultColWidth="7.8515625" defaultRowHeight="12.75"/>
  <cols>
    <col min="1" max="1" width="4.421875" style="19" bestFit="1" customWidth="1"/>
    <col min="2" max="2" width="21.8515625" style="24" customWidth="1"/>
    <col min="3" max="3" width="8.140625" style="19" customWidth="1"/>
    <col min="4" max="4" width="7.00390625" style="19" bestFit="1" customWidth="1"/>
    <col min="5" max="5" width="4.8515625" style="19" customWidth="1"/>
    <col min="6" max="6" width="5.00390625" style="19" customWidth="1"/>
    <col min="7" max="7" width="7.00390625" style="19" bestFit="1" customWidth="1"/>
    <col min="8" max="8" width="13.7109375" style="26" customWidth="1"/>
    <col min="9" max="9" width="10.140625" style="19" customWidth="1"/>
    <col min="10" max="10" width="5.28125" style="19" customWidth="1"/>
    <col min="11" max="11" width="5.7109375" style="19" customWidth="1"/>
    <col min="12" max="12" width="6.7109375" style="19" customWidth="1"/>
    <col min="13" max="13" width="7.00390625" style="19" bestFit="1" customWidth="1"/>
    <col min="14" max="14" width="6.421875" style="19" customWidth="1"/>
    <col min="15" max="15" width="22.57421875" style="24" customWidth="1"/>
    <col min="16" max="16" width="8.421875" style="19" customWidth="1"/>
    <col min="17" max="17" width="7.8515625" style="19" customWidth="1"/>
    <col min="18" max="18" width="11.7109375" style="19" bestFit="1" customWidth="1"/>
    <col min="19" max="16384" width="7.8515625" style="19" customWidth="1"/>
  </cols>
  <sheetData>
    <row r="1" spans="1:52" s="22" customFormat="1" ht="15.75">
      <c r="A1" s="498" t="s">
        <v>520</v>
      </c>
      <c r="B1" s="513"/>
      <c r="C1" s="513"/>
      <c r="D1" s="513"/>
      <c r="E1" s="513"/>
      <c r="F1" s="513"/>
      <c r="G1" s="513"/>
      <c r="H1" s="513"/>
      <c r="I1" s="513"/>
      <c r="J1" s="513"/>
      <c r="K1" s="513"/>
      <c r="L1" s="513"/>
      <c r="M1" s="513"/>
      <c r="N1" s="513"/>
      <c r="O1" s="513"/>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1:52" s="22" customFormat="1" ht="15.75">
      <c r="A2" s="543" t="s">
        <v>98</v>
      </c>
      <c r="B2" s="543"/>
      <c r="C2" s="543"/>
      <c r="D2" s="543"/>
      <c r="E2" s="543"/>
      <c r="F2" s="543"/>
      <c r="G2" s="543"/>
      <c r="H2" s="543"/>
      <c r="I2" s="543"/>
      <c r="J2" s="543"/>
      <c r="K2" s="543"/>
      <c r="L2" s="543"/>
      <c r="M2" s="543"/>
      <c r="N2" s="543"/>
      <c r="O2" s="543"/>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12" customFormat="1" ht="15" customHeight="1">
      <c r="A4" s="472"/>
      <c r="B4" s="472"/>
      <c r="C4" s="472"/>
      <c r="D4" s="472"/>
      <c r="E4" s="472"/>
      <c r="F4" s="472"/>
      <c r="G4" s="472"/>
      <c r="H4" s="472"/>
      <c r="I4" s="472"/>
      <c r="J4" s="472"/>
      <c r="K4" s="472"/>
      <c r="L4" s="472"/>
      <c r="M4" s="472"/>
      <c r="N4" s="472"/>
      <c r="O4" s="472"/>
      <c r="P4" s="472"/>
    </row>
    <row r="5" spans="1:16" s="25" customFormat="1" ht="12">
      <c r="A5" s="533" t="s">
        <v>0</v>
      </c>
      <c r="B5" s="505" t="s">
        <v>10</v>
      </c>
      <c r="C5" s="542" t="s">
        <v>13</v>
      </c>
      <c r="D5" s="505" t="s">
        <v>34</v>
      </c>
      <c r="E5" s="505"/>
      <c r="F5" s="505"/>
      <c r="G5" s="505"/>
      <c r="H5" s="505" t="s">
        <v>12</v>
      </c>
      <c r="I5" s="505" t="s">
        <v>32</v>
      </c>
      <c r="J5" s="505" t="s">
        <v>35</v>
      </c>
      <c r="K5" s="505"/>
      <c r="L5" s="505"/>
      <c r="M5" s="505"/>
      <c r="N5" s="505"/>
      <c r="O5" s="505" t="s">
        <v>135</v>
      </c>
      <c r="P5" s="505" t="s">
        <v>4</v>
      </c>
    </row>
    <row r="6" spans="1:17" s="25" customFormat="1" ht="62.25" customHeight="1">
      <c r="A6" s="533"/>
      <c r="B6" s="505"/>
      <c r="C6" s="542"/>
      <c r="D6" s="10" t="s">
        <v>2</v>
      </c>
      <c r="E6" s="10" t="s">
        <v>1</v>
      </c>
      <c r="F6" s="10" t="s">
        <v>85</v>
      </c>
      <c r="G6" s="10" t="s">
        <v>3</v>
      </c>
      <c r="H6" s="505"/>
      <c r="I6" s="505"/>
      <c r="J6" s="10" t="s">
        <v>6</v>
      </c>
      <c r="K6" s="10" t="s">
        <v>7</v>
      </c>
      <c r="L6" s="10" t="s">
        <v>8</v>
      </c>
      <c r="M6" s="10" t="s">
        <v>9</v>
      </c>
      <c r="N6" s="10" t="s">
        <v>11</v>
      </c>
      <c r="O6" s="505"/>
      <c r="P6" s="505"/>
      <c r="Q6" s="85"/>
    </row>
    <row r="7" spans="1:16" s="327" customFormat="1" ht="22.5">
      <c r="A7" s="35">
        <v>-1</v>
      </c>
      <c r="B7" s="35">
        <v>-2</v>
      </c>
      <c r="C7" s="326" t="s">
        <v>75</v>
      </c>
      <c r="D7" s="35">
        <v>-4</v>
      </c>
      <c r="E7" s="35">
        <v>-5</v>
      </c>
      <c r="F7" s="35">
        <v>-6</v>
      </c>
      <c r="G7" s="35">
        <v>-7</v>
      </c>
      <c r="H7" s="35">
        <v>-8</v>
      </c>
      <c r="I7" s="35" t="s">
        <v>16</v>
      </c>
      <c r="J7" s="35">
        <v>-10</v>
      </c>
      <c r="K7" s="35">
        <v>-11</v>
      </c>
      <c r="L7" s="35">
        <v>-12</v>
      </c>
      <c r="M7" s="35">
        <v>-13</v>
      </c>
      <c r="N7" s="35">
        <v>-14</v>
      </c>
      <c r="O7" s="35">
        <v>-15</v>
      </c>
      <c r="P7" s="35">
        <v>-16</v>
      </c>
    </row>
    <row r="8" spans="1:16" s="80" customFormat="1" ht="12.75">
      <c r="A8" s="157" t="s">
        <v>46</v>
      </c>
      <c r="B8" s="158" t="s">
        <v>54</v>
      </c>
      <c r="C8" s="324">
        <f>C9</f>
        <v>2.5</v>
      </c>
      <c r="D8" s="324">
        <f aca="true" t="shared" si="0" ref="D8:N8">D9</f>
        <v>2.5</v>
      </c>
      <c r="E8" s="324">
        <f t="shared" si="0"/>
        <v>0</v>
      </c>
      <c r="F8" s="324">
        <f t="shared" si="0"/>
        <v>0</v>
      </c>
      <c r="G8" s="324">
        <f t="shared" si="0"/>
        <v>0</v>
      </c>
      <c r="H8" s="324"/>
      <c r="I8" s="324">
        <f t="shared" si="0"/>
        <v>2</v>
      </c>
      <c r="J8" s="324">
        <f t="shared" si="0"/>
        <v>0</v>
      </c>
      <c r="K8" s="324">
        <f t="shared" si="0"/>
        <v>0</v>
      </c>
      <c r="L8" s="324">
        <f t="shared" si="0"/>
        <v>2</v>
      </c>
      <c r="M8" s="324">
        <f t="shared" si="0"/>
        <v>0</v>
      </c>
      <c r="N8" s="324">
        <f t="shared" si="0"/>
        <v>0</v>
      </c>
      <c r="O8" s="157"/>
      <c r="P8" s="157"/>
    </row>
    <row r="9" spans="1:16" s="186" customFormat="1" ht="43.5" customHeight="1">
      <c r="A9" s="36">
        <v>1</v>
      </c>
      <c r="B9" s="37" t="s">
        <v>396</v>
      </c>
      <c r="C9" s="126">
        <f>SUM(D9:G9)</f>
        <v>2.5</v>
      </c>
      <c r="D9" s="43">
        <v>2.5</v>
      </c>
      <c r="E9" s="43"/>
      <c r="F9" s="43"/>
      <c r="G9" s="36"/>
      <c r="H9" s="127" t="s">
        <v>134</v>
      </c>
      <c r="I9" s="128">
        <f>SUM(J9:N9)</f>
        <v>2</v>
      </c>
      <c r="J9" s="129"/>
      <c r="K9" s="130"/>
      <c r="L9" s="129">
        <v>2</v>
      </c>
      <c r="M9" s="129"/>
      <c r="N9" s="129"/>
      <c r="O9" s="127" t="s">
        <v>570</v>
      </c>
      <c r="P9" s="36"/>
    </row>
    <row r="10" spans="1:16" s="139" customFormat="1" ht="43.5" customHeight="1">
      <c r="A10" s="42" t="s">
        <v>51</v>
      </c>
      <c r="B10" s="87" t="s">
        <v>58</v>
      </c>
      <c r="C10" s="34">
        <f>C11</f>
        <v>0.05</v>
      </c>
      <c r="D10" s="34">
        <f aca="true" t="shared" si="1" ref="D10:M10">D11</f>
        <v>0.02</v>
      </c>
      <c r="E10" s="34">
        <f t="shared" si="1"/>
        <v>0</v>
      </c>
      <c r="F10" s="34">
        <f t="shared" si="1"/>
        <v>0</v>
      </c>
      <c r="G10" s="34">
        <f t="shared" si="1"/>
        <v>0.03</v>
      </c>
      <c r="H10" s="34"/>
      <c r="I10" s="41">
        <f>J10+K10+L10+M10</f>
        <v>0</v>
      </c>
      <c r="J10" s="34">
        <f t="shared" si="1"/>
        <v>0</v>
      </c>
      <c r="K10" s="34">
        <f t="shared" si="1"/>
        <v>0</v>
      </c>
      <c r="L10" s="34">
        <f t="shared" si="1"/>
        <v>0</v>
      </c>
      <c r="M10" s="34">
        <f t="shared" si="1"/>
        <v>0</v>
      </c>
      <c r="N10" s="34"/>
      <c r="O10" s="31"/>
      <c r="P10" s="42"/>
    </row>
    <row r="11" spans="1:16" s="186" customFormat="1" ht="78.75" customHeight="1">
      <c r="A11" s="36">
        <v>1</v>
      </c>
      <c r="B11" s="30" t="s">
        <v>155</v>
      </c>
      <c r="C11" s="163">
        <f>SUM(D11:G11)</f>
        <v>0.05</v>
      </c>
      <c r="D11" s="163">
        <v>0.02</v>
      </c>
      <c r="E11" s="163"/>
      <c r="F11" s="163"/>
      <c r="G11" s="163">
        <v>0.03</v>
      </c>
      <c r="H11" s="32" t="s">
        <v>572</v>
      </c>
      <c r="I11" s="43">
        <f>J11+K11+L11+M11+N11</f>
        <v>0.5</v>
      </c>
      <c r="J11" s="163"/>
      <c r="K11" s="163"/>
      <c r="L11" s="163"/>
      <c r="M11" s="163"/>
      <c r="N11" s="163">
        <v>0.5</v>
      </c>
      <c r="O11" s="32" t="s">
        <v>571</v>
      </c>
      <c r="P11" s="36"/>
    </row>
    <row r="12" spans="1:16" s="117" customFormat="1" ht="12.75">
      <c r="A12" s="89" t="s">
        <v>52</v>
      </c>
      <c r="B12" s="252" t="s">
        <v>119</v>
      </c>
      <c r="C12" s="322">
        <f aca="true" t="shared" si="2" ref="C12:N12">SUM(C13:C16)</f>
        <v>5.35</v>
      </c>
      <c r="D12" s="322">
        <f t="shared" si="2"/>
        <v>2.02</v>
      </c>
      <c r="E12" s="322">
        <f t="shared" si="2"/>
        <v>0</v>
      </c>
      <c r="F12" s="322">
        <f t="shared" si="2"/>
        <v>0</v>
      </c>
      <c r="G12" s="322">
        <f t="shared" si="2"/>
        <v>3.33</v>
      </c>
      <c r="H12" s="322">
        <f t="shared" si="2"/>
        <v>0</v>
      </c>
      <c r="I12" s="322">
        <f t="shared" si="2"/>
        <v>1.565</v>
      </c>
      <c r="J12" s="322">
        <f t="shared" si="2"/>
        <v>0</v>
      </c>
      <c r="K12" s="322">
        <f t="shared" si="2"/>
        <v>0</v>
      </c>
      <c r="L12" s="322">
        <f t="shared" si="2"/>
        <v>0</v>
      </c>
      <c r="M12" s="322">
        <f t="shared" si="2"/>
        <v>1.565</v>
      </c>
      <c r="N12" s="322">
        <f t="shared" si="2"/>
        <v>0</v>
      </c>
      <c r="O12" s="323"/>
      <c r="P12" s="89"/>
    </row>
    <row r="13" spans="1:16" s="186" customFormat="1" ht="38.25">
      <c r="A13" s="36">
        <v>1</v>
      </c>
      <c r="B13" s="329" t="s">
        <v>392</v>
      </c>
      <c r="C13" s="126">
        <f>SUM(D13:G13)</f>
        <v>0.2</v>
      </c>
      <c r="D13" s="36"/>
      <c r="E13" s="36"/>
      <c r="F13" s="36"/>
      <c r="G13" s="43">
        <v>0.2</v>
      </c>
      <c r="H13" s="127" t="s">
        <v>573</v>
      </c>
      <c r="I13" s="325">
        <f>SUM(J13:N13)</f>
        <v>0.2</v>
      </c>
      <c r="J13" s="129"/>
      <c r="K13" s="130"/>
      <c r="L13" s="129"/>
      <c r="M13" s="129">
        <v>0.2</v>
      </c>
      <c r="N13" s="129"/>
      <c r="O13" s="127" t="s">
        <v>574</v>
      </c>
      <c r="P13" s="36"/>
    </row>
    <row r="14" spans="1:16" s="186" customFormat="1" ht="42.75" customHeight="1">
      <c r="A14" s="36">
        <v>2</v>
      </c>
      <c r="B14" s="329" t="s">
        <v>393</v>
      </c>
      <c r="C14" s="126">
        <f>SUM(D14:G14)</f>
        <v>0.47000000000000003</v>
      </c>
      <c r="D14" s="126">
        <v>0.34</v>
      </c>
      <c r="E14" s="126"/>
      <c r="F14" s="36"/>
      <c r="G14" s="43">
        <v>0.13</v>
      </c>
      <c r="H14" s="127" t="s">
        <v>394</v>
      </c>
      <c r="I14" s="325">
        <f>SUM(J14:N14)</f>
        <v>0.26</v>
      </c>
      <c r="J14" s="129"/>
      <c r="K14" s="130"/>
      <c r="L14" s="129"/>
      <c r="M14" s="129">
        <v>0.26</v>
      </c>
      <c r="N14" s="129"/>
      <c r="O14" s="127" t="s">
        <v>575</v>
      </c>
      <c r="P14" s="36"/>
    </row>
    <row r="15" spans="1:16" s="186" customFormat="1" ht="25.5">
      <c r="A15" s="36">
        <v>3</v>
      </c>
      <c r="B15" s="329" t="s">
        <v>468</v>
      </c>
      <c r="C15" s="126">
        <f>SUM(D15:G15)</f>
        <v>3</v>
      </c>
      <c r="D15" s="126"/>
      <c r="E15" s="126"/>
      <c r="F15" s="36"/>
      <c r="G15" s="126">
        <v>3</v>
      </c>
      <c r="H15" s="127" t="s">
        <v>395</v>
      </c>
      <c r="I15" s="325">
        <f>SUM(J15:N15)</f>
        <v>0.10500000000000001</v>
      </c>
      <c r="J15" s="129"/>
      <c r="K15" s="130"/>
      <c r="L15" s="129"/>
      <c r="M15" s="129">
        <f>G15*0.035</f>
        <v>0.10500000000000001</v>
      </c>
      <c r="N15" s="129"/>
      <c r="O15" s="127"/>
      <c r="P15" s="36"/>
    </row>
    <row r="16" spans="1:16" s="186" customFormat="1" ht="38.25">
      <c r="A16" s="36">
        <v>4</v>
      </c>
      <c r="B16" s="329" t="s">
        <v>397</v>
      </c>
      <c r="C16" s="126">
        <f>SUM(D16:G16)</f>
        <v>1.68</v>
      </c>
      <c r="D16" s="43">
        <v>1.68</v>
      </c>
      <c r="E16" s="43"/>
      <c r="F16" s="43"/>
      <c r="G16" s="36"/>
      <c r="H16" s="127" t="s">
        <v>398</v>
      </c>
      <c r="I16" s="325">
        <f>SUM(J16:N16)</f>
        <v>1</v>
      </c>
      <c r="J16" s="129"/>
      <c r="K16" s="130"/>
      <c r="L16" s="129"/>
      <c r="M16" s="129">
        <v>1</v>
      </c>
      <c r="N16" s="129"/>
      <c r="O16" s="127" t="s">
        <v>576</v>
      </c>
      <c r="P16" s="36"/>
    </row>
    <row r="17" spans="1:16" s="186" customFormat="1" ht="12.75">
      <c r="A17" s="149">
        <v>6</v>
      </c>
      <c r="B17" s="3" t="s">
        <v>452</v>
      </c>
      <c r="C17" s="328">
        <f>SUM(C12,C8,C10)</f>
        <v>7.8999999999999995</v>
      </c>
      <c r="D17" s="328">
        <f aca="true" t="shared" si="3" ref="D17:N17">SUM(D12,D8,D10)</f>
        <v>4.539999999999999</v>
      </c>
      <c r="E17" s="328">
        <f t="shared" si="3"/>
        <v>0</v>
      </c>
      <c r="F17" s="328">
        <f t="shared" si="3"/>
        <v>0</v>
      </c>
      <c r="G17" s="328">
        <f t="shared" si="3"/>
        <v>3.36</v>
      </c>
      <c r="H17" s="328">
        <f t="shared" si="3"/>
        <v>0</v>
      </c>
      <c r="I17" s="328">
        <f t="shared" si="3"/>
        <v>3.565</v>
      </c>
      <c r="J17" s="328">
        <f t="shared" si="3"/>
        <v>0</v>
      </c>
      <c r="K17" s="328">
        <f t="shared" si="3"/>
        <v>0</v>
      </c>
      <c r="L17" s="328">
        <f t="shared" si="3"/>
        <v>2</v>
      </c>
      <c r="M17" s="328">
        <f t="shared" si="3"/>
        <v>1.565</v>
      </c>
      <c r="N17" s="328">
        <f t="shared" si="3"/>
        <v>0</v>
      </c>
      <c r="O17" s="328"/>
      <c r="P17" s="328"/>
    </row>
    <row r="18" spans="1:16" s="186" customFormat="1" ht="12.75">
      <c r="A18" s="476"/>
      <c r="B18" s="477"/>
      <c r="C18" s="484"/>
      <c r="D18" s="484"/>
      <c r="E18" s="484"/>
      <c r="F18" s="484"/>
      <c r="G18" s="484"/>
      <c r="H18" s="484"/>
      <c r="I18" s="484"/>
      <c r="J18" s="484"/>
      <c r="K18" s="484"/>
      <c r="L18" s="484"/>
      <c r="M18" s="484"/>
      <c r="N18" s="484"/>
      <c r="O18" s="484"/>
      <c r="P18" s="484"/>
    </row>
    <row r="19" spans="3:16" s="12" customFormat="1" ht="29.25" customHeight="1">
      <c r="C19" s="17"/>
      <c r="D19" s="13"/>
      <c r="E19" s="13"/>
      <c r="F19" s="13"/>
      <c r="G19" s="13"/>
      <c r="H19" s="13"/>
      <c r="I19" s="13"/>
      <c r="J19" s="13"/>
      <c r="K19" s="524" t="s">
        <v>674</v>
      </c>
      <c r="L19" s="524"/>
      <c r="M19" s="524"/>
      <c r="N19" s="524"/>
      <c r="O19" s="524"/>
      <c r="P19" s="524"/>
    </row>
  </sheetData>
  <sheetProtection/>
  <mergeCells count="13">
    <mergeCell ref="A1:O1"/>
    <mergeCell ref="K19:P19"/>
    <mergeCell ref="J5:N5"/>
    <mergeCell ref="O5:O6"/>
    <mergeCell ref="P5:P6"/>
    <mergeCell ref="A5:A6"/>
    <mergeCell ref="B5:B6"/>
    <mergeCell ref="C5:C6"/>
    <mergeCell ref="D5:G5"/>
    <mergeCell ref="H5:H6"/>
    <mergeCell ref="I5:I6"/>
    <mergeCell ref="A3:P3"/>
    <mergeCell ref="A2:O2"/>
  </mergeCells>
  <printOptions horizontalCentered="1"/>
  <pageMargins left="0.2755905511811024" right="0.1968503937007874" top="0.35433070866141736" bottom="0.31496062992125984" header="0.15748031496062992" footer="0.15748031496062992"/>
  <pageSetup horizontalDpi="600" verticalDpi="600" orientation="landscape" paperSize="9" r:id="rId2"/>
  <headerFooter alignWithMargins="0">
    <oddFooter>&amp;R&amp;P</oddFooter>
  </headerFooter>
  <drawing r:id="rId1"/>
</worksheet>
</file>

<file path=xl/worksheets/sheet12.xml><?xml version="1.0" encoding="utf-8"?>
<worksheet xmlns="http://schemas.openxmlformats.org/spreadsheetml/2006/main" xmlns:r="http://schemas.openxmlformats.org/officeDocument/2006/relationships">
  <sheetPr>
    <tabColor rgb="FFFF0000"/>
  </sheetPr>
  <dimension ref="A1:Q25"/>
  <sheetViews>
    <sheetView showZeros="0" zoomScalePageLayoutView="0" workbookViewId="0" topLeftCell="A16">
      <selection activeCell="H31" sqref="H31"/>
    </sheetView>
  </sheetViews>
  <sheetFormatPr defaultColWidth="9.140625" defaultRowHeight="12.75"/>
  <cols>
    <col min="1" max="1" width="4.57421875" style="77" customWidth="1"/>
    <col min="2" max="2" width="23.7109375" style="83" customWidth="1"/>
    <col min="3" max="3" width="7.140625" style="77" customWidth="1"/>
    <col min="4" max="4" width="4.28125" style="77" bestFit="1" customWidth="1"/>
    <col min="5" max="5" width="4.421875" style="77" bestFit="1" customWidth="1"/>
    <col min="6" max="6" width="4.7109375" style="77" bestFit="1" customWidth="1"/>
    <col min="7" max="7" width="7.7109375" style="77" bestFit="1" customWidth="1"/>
    <col min="8" max="8" width="11.140625" style="83" customWidth="1"/>
    <col min="9" max="9" width="11.140625" style="77" customWidth="1"/>
    <col min="10" max="14" width="6.28125" style="77" customWidth="1"/>
    <col min="15" max="15" width="25.57421875" style="83" customWidth="1"/>
    <col min="16" max="16" width="6.8515625" style="77" customWidth="1"/>
    <col min="17" max="16384" width="9.140625" style="77" customWidth="1"/>
  </cols>
  <sheetData>
    <row r="1" spans="1:16" s="19" customFormat="1" ht="15.75">
      <c r="A1" s="498" t="s">
        <v>521</v>
      </c>
      <c r="B1" s="499"/>
      <c r="C1" s="499"/>
      <c r="D1" s="499"/>
      <c r="E1" s="499"/>
      <c r="F1" s="499"/>
      <c r="G1" s="499"/>
      <c r="H1" s="499"/>
      <c r="I1" s="499"/>
      <c r="J1" s="499"/>
      <c r="K1" s="499"/>
      <c r="L1" s="499"/>
      <c r="M1" s="499"/>
      <c r="N1" s="499"/>
      <c r="O1" s="499"/>
      <c r="P1" s="4"/>
    </row>
    <row r="2" spans="1:16" s="19" customFormat="1" ht="15.75">
      <c r="A2" s="551" t="s">
        <v>99</v>
      </c>
      <c r="B2" s="551"/>
      <c r="C2" s="551"/>
      <c r="D2" s="551"/>
      <c r="E2" s="551"/>
      <c r="F2" s="551"/>
      <c r="G2" s="551"/>
      <c r="H2" s="551"/>
      <c r="I2" s="551"/>
      <c r="J2" s="551"/>
      <c r="K2" s="551"/>
      <c r="L2" s="551"/>
      <c r="M2" s="551"/>
      <c r="N2" s="551"/>
      <c r="O2" s="551"/>
      <c r="P2" s="4"/>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ht="16.5" customHeight="1"/>
    <row r="5" spans="1:16" s="334" customFormat="1" ht="12">
      <c r="A5" s="508" t="s">
        <v>0</v>
      </c>
      <c r="B5" s="507" t="s">
        <v>29</v>
      </c>
      <c r="C5" s="505" t="s">
        <v>13</v>
      </c>
      <c r="D5" s="505" t="s">
        <v>102</v>
      </c>
      <c r="E5" s="505"/>
      <c r="F5" s="505"/>
      <c r="G5" s="505"/>
      <c r="H5" s="507" t="s">
        <v>103</v>
      </c>
      <c r="I5" s="505" t="s">
        <v>32</v>
      </c>
      <c r="J5" s="505" t="s">
        <v>104</v>
      </c>
      <c r="K5" s="505"/>
      <c r="L5" s="505"/>
      <c r="M5" s="505"/>
      <c r="N5" s="505"/>
      <c r="O5" s="544" t="s">
        <v>133</v>
      </c>
      <c r="P5" s="505" t="s">
        <v>67</v>
      </c>
    </row>
    <row r="6" spans="1:17" s="334" customFormat="1" ht="67.5" customHeight="1">
      <c r="A6" s="508"/>
      <c r="B6" s="507"/>
      <c r="C6" s="505"/>
      <c r="D6" s="10" t="s">
        <v>2</v>
      </c>
      <c r="E6" s="10" t="s">
        <v>1</v>
      </c>
      <c r="F6" s="10" t="s">
        <v>106</v>
      </c>
      <c r="G6" s="10" t="s">
        <v>3</v>
      </c>
      <c r="H6" s="507"/>
      <c r="I6" s="505"/>
      <c r="J6" s="167" t="s">
        <v>14</v>
      </c>
      <c r="K6" s="167" t="s">
        <v>7</v>
      </c>
      <c r="L6" s="172" t="s">
        <v>107</v>
      </c>
      <c r="M6" s="167" t="s">
        <v>108</v>
      </c>
      <c r="N6" s="167" t="s">
        <v>11</v>
      </c>
      <c r="O6" s="545"/>
      <c r="P6" s="505"/>
      <c r="Q6" s="25"/>
    </row>
    <row r="7" spans="1:16" s="455" customFormat="1" ht="22.5">
      <c r="A7" s="35">
        <v>-1</v>
      </c>
      <c r="B7" s="35">
        <v>-2</v>
      </c>
      <c r="C7" s="35" t="s">
        <v>75</v>
      </c>
      <c r="D7" s="35">
        <v>-4</v>
      </c>
      <c r="E7" s="35">
        <v>-5</v>
      </c>
      <c r="F7" s="35">
        <v>-6</v>
      </c>
      <c r="G7" s="35">
        <v>-7</v>
      </c>
      <c r="H7" s="35">
        <v>-8</v>
      </c>
      <c r="I7" s="35" t="s">
        <v>33</v>
      </c>
      <c r="J7" s="35">
        <v>-10</v>
      </c>
      <c r="K7" s="35">
        <v>-11</v>
      </c>
      <c r="L7" s="35">
        <v>-12</v>
      </c>
      <c r="M7" s="35">
        <v>-13</v>
      </c>
      <c r="N7" s="35">
        <v>-14</v>
      </c>
      <c r="O7" s="35">
        <v>-15</v>
      </c>
      <c r="P7" s="35">
        <v>-16</v>
      </c>
    </row>
    <row r="8" spans="1:16" s="139" customFormat="1" ht="12.75">
      <c r="A8" s="331" t="s">
        <v>46</v>
      </c>
      <c r="B8" s="335" t="s">
        <v>411</v>
      </c>
      <c r="C8" s="41">
        <f>SUM(C9:C13)</f>
        <v>1.87</v>
      </c>
      <c r="D8" s="41">
        <f aca="true" t="shared" si="0" ref="D8:N8">SUM(D9:D13)</f>
        <v>0</v>
      </c>
      <c r="E8" s="41">
        <f t="shared" si="0"/>
        <v>0</v>
      </c>
      <c r="F8" s="41">
        <f t="shared" si="0"/>
        <v>0</v>
      </c>
      <c r="G8" s="41">
        <f t="shared" si="0"/>
        <v>1.87</v>
      </c>
      <c r="H8" s="41"/>
      <c r="I8" s="41">
        <f t="shared" si="0"/>
        <v>1.28</v>
      </c>
      <c r="J8" s="41">
        <f t="shared" si="0"/>
        <v>0</v>
      </c>
      <c r="K8" s="41">
        <f t="shared" si="0"/>
        <v>0</v>
      </c>
      <c r="L8" s="41">
        <f t="shared" si="0"/>
        <v>0</v>
      </c>
      <c r="M8" s="41">
        <f t="shared" si="0"/>
        <v>1.28</v>
      </c>
      <c r="N8" s="41">
        <f t="shared" si="0"/>
        <v>0</v>
      </c>
      <c r="O8" s="138"/>
      <c r="P8" s="138"/>
    </row>
    <row r="9" spans="1:16" s="73" customFormat="1" ht="76.5">
      <c r="A9" s="332">
        <v>1</v>
      </c>
      <c r="B9" s="140" t="s">
        <v>412</v>
      </c>
      <c r="C9" s="134">
        <v>0.13</v>
      </c>
      <c r="D9" s="97"/>
      <c r="E9" s="97"/>
      <c r="F9" s="97"/>
      <c r="G9" s="134">
        <v>0.13</v>
      </c>
      <c r="H9" s="136" t="s">
        <v>413</v>
      </c>
      <c r="I9" s="133">
        <f>SUM(J9:N9)</f>
        <v>0.15</v>
      </c>
      <c r="J9" s="141"/>
      <c r="K9" s="141"/>
      <c r="L9" s="141"/>
      <c r="M9" s="142">
        <v>0.15</v>
      </c>
      <c r="N9" s="143"/>
      <c r="O9" s="144" t="s">
        <v>591</v>
      </c>
      <c r="P9" s="330"/>
    </row>
    <row r="10" spans="1:16" s="186" customFormat="1" ht="83.25" customHeight="1">
      <c r="A10" s="332">
        <v>2</v>
      </c>
      <c r="B10" s="96" t="s">
        <v>414</v>
      </c>
      <c r="C10" s="134">
        <v>0.31</v>
      </c>
      <c r="D10" s="98"/>
      <c r="E10" s="98"/>
      <c r="F10" s="98"/>
      <c r="G10" s="145">
        <v>0.31</v>
      </c>
      <c r="H10" s="136" t="s">
        <v>415</v>
      </c>
      <c r="I10" s="133">
        <f>SUM(J10:N10)</f>
        <v>0.07</v>
      </c>
      <c r="J10" s="137"/>
      <c r="K10" s="137"/>
      <c r="L10" s="137"/>
      <c r="M10" s="99">
        <v>0.07</v>
      </c>
      <c r="N10" s="146"/>
      <c r="O10" s="144" t="s">
        <v>592</v>
      </c>
      <c r="P10" s="213"/>
    </row>
    <row r="11" spans="1:16" s="186" customFormat="1" ht="78" customHeight="1">
      <c r="A11" s="332">
        <v>3</v>
      </c>
      <c r="B11" s="96" t="s">
        <v>416</v>
      </c>
      <c r="C11" s="134">
        <v>0.11</v>
      </c>
      <c r="D11" s="98"/>
      <c r="E11" s="98"/>
      <c r="F11" s="98"/>
      <c r="G11" s="134">
        <v>0.11</v>
      </c>
      <c r="H11" s="136" t="s">
        <v>417</v>
      </c>
      <c r="I11" s="133">
        <f>SUM(J11:N11)</f>
        <v>0.09</v>
      </c>
      <c r="J11" s="137"/>
      <c r="K11" s="137"/>
      <c r="L11" s="137"/>
      <c r="M11" s="99">
        <v>0.09</v>
      </c>
      <c r="N11" s="146"/>
      <c r="O11" s="144" t="s">
        <v>593</v>
      </c>
      <c r="P11" s="213"/>
    </row>
    <row r="12" spans="1:16" s="73" customFormat="1" ht="25.5">
      <c r="A12" s="332">
        <v>4</v>
      </c>
      <c r="B12" s="140" t="s">
        <v>418</v>
      </c>
      <c r="C12" s="134">
        <v>0.12</v>
      </c>
      <c r="D12" s="97"/>
      <c r="E12" s="97"/>
      <c r="F12" s="97"/>
      <c r="G12" s="134">
        <v>0.12</v>
      </c>
      <c r="H12" s="136" t="s">
        <v>417</v>
      </c>
      <c r="I12" s="133">
        <f>SUM(J12:N12)</f>
        <v>0.12</v>
      </c>
      <c r="J12" s="141"/>
      <c r="K12" s="141"/>
      <c r="L12" s="141"/>
      <c r="M12" s="142">
        <v>0.12</v>
      </c>
      <c r="N12" s="143"/>
      <c r="O12" s="144"/>
      <c r="P12" s="330"/>
    </row>
    <row r="13" spans="1:16" s="186" customFormat="1" ht="76.5">
      <c r="A13" s="332">
        <v>5</v>
      </c>
      <c r="B13" s="96" t="s">
        <v>419</v>
      </c>
      <c r="C13" s="134">
        <v>1.2</v>
      </c>
      <c r="D13" s="98"/>
      <c r="E13" s="98"/>
      <c r="F13" s="98"/>
      <c r="G13" s="134">
        <v>1.2</v>
      </c>
      <c r="H13" s="136" t="s">
        <v>420</v>
      </c>
      <c r="I13" s="133">
        <f>SUM(J13:N13)</f>
        <v>0.85</v>
      </c>
      <c r="J13" s="137"/>
      <c r="K13" s="137"/>
      <c r="L13" s="137"/>
      <c r="M13" s="99">
        <v>0.85</v>
      </c>
      <c r="N13" s="146"/>
      <c r="O13" s="144" t="s">
        <v>594</v>
      </c>
      <c r="P13" s="213"/>
    </row>
    <row r="14" spans="1:16" s="139" customFormat="1" ht="12.75">
      <c r="A14" s="333" t="s">
        <v>51</v>
      </c>
      <c r="B14" s="131" t="s">
        <v>58</v>
      </c>
      <c r="C14" s="132">
        <f>SUM(C15:C23)</f>
        <v>1.55</v>
      </c>
      <c r="D14" s="132">
        <f>SUM(D15:D23)</f>
        <v>0</v>
      </c>
      <c r="E14" s="132">
        <f>SUM(E15:E23)</f>
        <v>0</v>
      </c>
      <c r="F14" s="132">
        <f>SUM(F15:F23)</f>
        <v>0</v>
      </c>
      <c r="G14" s="132">
        <f>SUM(G15:G23)</f>
        <v>1.55</v>
      </c>
      <c r="H14" s="132"/>
      <c r="I14" s="132">
        <f aca="true" t="shared" si="1" ref="I14:N14">SUM(I15:I23)</f>
        <v>1.1700000000000002</v>
      </c>
      <c r="J14" s="132">
        <f t="shared" si="1"/>
        <v>0</v>
      </c>
      <c r="K14" s="132">
        <f t="shared" si="1"/>
        <v>0</v>
      </c>
      <c r="L14" s="132">
        <f t="shared" si="1"/>
        <v>0</v>
      </c>
      <c r="M14" s="132">
        <f t="shared" si="1"/>
        <v>0</v>
      </c>
      <c r="N14" s="132">
        <f t="shared" si="1"/>
        <v>1.1700000000000002</v>
      </c>
      <c r="O14" s="95"/>
      <c r="P14" s="213"/>
    </row>
    <row r="15" spans="1:16" s="73" customFormat="1" ht="22.5" customHeight="1">
      <c r="A15" s="549">
        <v>1</v>
      </c>
      <c r="B15" s="550" t="s">
        <v>399</v>
      </c>
      <c r="C15" s="163">
        <v>0.25</v>
      </c>
      <c r="D15" s="29"/>
      <c r="E15" s="29"/>
      <c r="F15" s="29"/>
      <c r="G15" s="163">
        <v>0.25</v>
      </c>
      <c r="H15" s="29" t="s">
        <v>400</v>
      </c>
      <c r="I15" s="133">
        <f aca="true" t="shared" si="2" ref="I15:I23">SUM(J15:N15)</f>
        <v>0.13</v>
      </c>
      <c r="J15" s="29"/>
      <c r="K15" s="29"/>
      <c r="L15" s="29"/>
      <c r="M15" s="29"/>
      <c r="N15" s="163">
        <v>0.13</v>
      </c>
      <c r="O15" s="549" t="s">
        <v>401</v>
      </c>
      <c r="P15" s="546"/>
    </row>
    <row r="16" spans="1:16" s="73" customFormat="1" ht="12.75">
      <c r="A16" s="549"/>
      <c r="B16" s="550"/>
      <c r="C16" s="163">
        <v>0.2</v>
      </c>
      <c r="D16" s="29"/>
      <c r="E16" s="29"/>
      <c r="F16" s="29"/>
      <c r="G16" s="163">
        <v>0.2</v>
      </c>
      <c r="H16" s="29" t="s">
        <v>402</v>
      </c>
      <c r="I16" s="133">
        <f t="shared" si="2"/>
        <v>0.11</v>
      </c>
      <c r="J16" s="29"/>
      <c r="K16" s="29"/>
      <c r="L16" s="29"/>
      <c r="M16" s="29"/>
      <c r="N16" s="163">
        <v>0.11</v>
      </c>
      <c r="O16" s="549"/>
      <c r="P16" s="547"/>
    </row>
    <row r="17" spans="1:16" s="73" customFormat="1" ht="12.75">
      <c r="A17" s="549"/>
      <c r="B17" s="550"/>
      <c r="C17" s="163">
        <v>0.15</v>
      </c>
      <c r="D17" s="29"/>
      <c r="E17" s="29"/>
      <c r="F17" s="29"/>
      <c r="G17" s="163">
        <v>0.15</v>
      </c>
      <c r="H17" s="29" t="s">
        <v>403</v>
      </c>
      <c r="I17" s="133">
        <f t="shared" si="2"/>
        <v>0.07</v>
      </c>
      <c r="J17" s="29"/>
      <c r="K17" s="29"/>
      <c r="L17" s="29"/>
      <c r="M17" s="29"/>
      <c r="N17" s="163">
        <v>0.07</v>
      </c>
      <c r="O17" s="549"/>
      <c r="P17" s="547"/>
    </row>
    <row r="18" spans="1:16" s="73" customFormat="1" ht="12.75">
      <c r="A18" s="549"/>
      <c r="B18" s="550"/>
      <c r="C18" s="163">
        <v>0.18</v>
      </c>
      <c r="D18" s="29"/>
      <c r="E18" s="29"/>
      <c r="F18" s="29"/>
      <c r="G18" s="163">
        <v>0.18</v>
      </c>
      <c r="H18" s="29" t="s">
        <v>404</v>
      </c>
      <c r="I18" s="133">
        <f t="shared" si="2"/>
        <v>0.09</v>
      </c>
      <c r="J18" s="29"/>
      <c r="K18" s="29"/>
      <c r="L18" s="29"/>
      <c r="M18" s="29"/>
      <c r="N18" s="163">
        <v>0.09</v>
      </c>
      <c r="O18" s="549"/>
      <c r="P18" s="547"/>
    </row>
    <row r="19" spans="1:16" s="73" customFormat="1" ht="12.75">
      <c r="A19" s="549"/>
      <c r="B19" s="550"/>
      <c r="C19" s="134">
        <v>0.15</v>
      </c>
      <c r="D19" s="97"/>
      <c r="E19" s="97"/>
      <c r="F19" s="97"/>
      <c r="G19" s="134">
        <v>0.15</v>
      </c>
      <c r="H19" s="142" t="s">
        <v>405</v>
      </c>
      <c r="I19" s="133">
        <f t="shared" si="2"/>
        <v>0.08</v>
      </c>
      <c r="J19" s="348"/>
      <c r="K19" s="133"/>
      <c r="L19" s="133"/>
      <c r="M19" s="148"/>
      <c r="N19" s="349">
        <v>0.08</v>
      </c>
      <c r="O19" s="549"/>
      <c r="P19" s="547"/>
    </row>
    <row r="20" spans="1:16" s="73" customFormat="1" ht="12.75">
      <c r="A20" s="549"/>
      <c r="B20" s="550"/>
      <c r="C20" s="134">
        <v>0.2</v>
      </c>
      <c r="D20" s="97"/>
      <c r="E20" s="97"/>
      <c r="F20" s="97"/>
      <c r="G20" s="134">
        <v>0.2</v>
      </c>
      <c r="H20" s="142" t="s">
        <v>406</v>
      </c>
      <c r="I20" s="133">
        <f t="shared" si="2"/>
        <v>0.12</v>
      </c>
      <c r="J20" s="348"/>
      <c r="K20" s="133"/>
      <c r="L20" s="133"/>
      <c r="M20" s="148"/>
      <c r="N20" s="349">
        <v>0.12</v>
      </c>
      <c r="O20" s="549"/>
      <c r="P20" s="547"/>
    </row>
    <row r="21" spans="1:16" s="73" customFormat="1" ht="12.75">
      <c r="A21" s="549"/>
      <c r="B21" s="550"/>
      <c r="C21" s="134">
        <v>0.12</v>
      </c>
      <c r="D21" s="97"/>
      <c r="E21" s="97"/>
      <c r="F21" s="97"/>
      <c r="G21" s="134">
        <v>0.12</v>
      </c>
      <c r="H21" s="142" t="s">
        <v>407</v>
      </c>
      <c r="I21" s="133">
        <f t="shared" si="2"/>
        <v>0.07</v>
      </c>
      <c r="J21" s="348"/>
      <c r="K21" s="133"/>
      <c r="L21" s="133"/>
      <c r="M21" s="148"/>
      <c r="N21" s="349">
        <v>0.07</v>
      </c>
      <c r="O21" s="549"/>
      <c r="P21" s="547"/>
    </row>
    <row r="22" spans="1:16" s="73" customFormat="1" ht="12.75">
      <c r="A22" s="549"/>
      <c r="B22" s="550"/>
      <c r="C22" s="134">
        <v>0.1</v>
      </c>
      <c r="D22" s="97"/>
      <c r="E22" s="97"/>
      <c r="F22" s="97"/>
      <c r="G22" s="134">
        <v>0.1</v>
      </c>
      <c r="H22" s="136" t="s">
        <v>335</v>
      </c>
      <c r="I22" s="133">
        <f t="shared" si="2"/>
        <v>0.2</v>
      </c>
      <c r="J22" s="141"/>
      <c r="K22" s="141"/>
      <c r="L22" s="141"/>
      <c r="M22" s="148"/>
      <c r="N22" s="350">
        <v>0.2</v>
      </c>
      <c r="O22" s="549"/>
      <c r="P22" s="548"/>
    </row>
    <row r="23" spans="1:16" s="73" customFormat="1" ht="89.25">
      <c r="A23" s="332">
        <v>2</v>
      </c>
      <c r="B23" s="140" t="s">
        <v>408</v>
      </c>
      <c r="C23" s="134">
        <v>0.2</v>
      </c>
      <c r="D23" s="97"/>
      <c r="E23" s="97"/>
      <c r="F23" s="97"/>
      <c r="G23" s="134">
        <v>0.2</v>
      </c>
      <c r="H23" s="136" t="s">
        <v>409</v>
      </c>
      <c r="I23" s="133">
        <f t="shared" si="2"/>
        <v>0.3</v>
      </c>
      <c r="J23" s="141"/>
      <c r="K23" s="141"/>
      <c r="L23" s="141"/>
      <c r="M23" s="148"/>
      <c r="N23" s="97">
        <v>0.3</v>
      </c>
      <c r="O23" s="142" t="s">
        <v>410</v>
      </c>
      <c r="P23" s="330"/>
    </row>
    <row r="24" spans="1:16" s="186" customFormat="1" ht="12.75">
      <c r="A24" s="152">
        <v>7</v>
      </c>
      <c r="B24" s="336" t="s">
        <v>452</v>
      </c>
      <c r="C24" s="230">
        <f>SUM(C8,C14,)</f>
        <v>3.42</v>
      </c>
      <c r="D24" s="230">
        <f aca="true" t="shared" si="3" ref="D24:N24">SUM(D8,D14,)</f>
        <v>0</v>
      </c>
      <c r="E24" s="230">
        <f t="shared" si="3"/>
        <v>0</v>
      </c>
      <c r="F24" s="230">
        <f t="shared" si="3"/>
        <v>0</v>
      </c>
      <c r="G24" s="230">
        <f t="shared" si="3"/>
        <v>3.42</v>
      </c>
      <c r="H24" s="230">
        <f t="shared" si="3"/>
        <v>0</v>
      </c>
      <c r="I24" s="230">
        <f t="shared" si="3"/>
        <v>2.45</v>
      </c>
      <c r="J24" s="230">
        <f t="shared" si="3"/>
        <v>0</v>
      </c>
      <c r="K24" s="230">
        <f t="shared" si="3"/>
        <v>0</v>
      </c>
      <c r="L24" s="230">
        <f t="shared" si="3"/>
        <v>0</v>
      </c>
      <c r="M24" s="230">
        <f t="shared" si="3"/>
        <v>1.28</v>
      </c>
      <c r="N24" s="230">
        <f t="shared" si="3"/>
        <v>1.1700000000000002</v>
      </c>
      <c r="O24" s="165"/>
      <c r="P24" s="166"/>
    </row>
    <row r="25" spans="3:16" s="12" customFormat="1" ht="29.25" customHeight="1">
      <c r="C25" s="17"/>
      <c r="D25" s="13"/>
      <c r="E25" s="13"/>
      <c r="F25" s="13"/>
      <c r="G25" s="13"/>
      <c r="H25" s="13"/>
      <c r="I25" s="13"/>
      <c r="J25" s="13"/>
      <c r="K25" s="524" t="s">
        <v>674</v>
      </c>
      <c r="L25" s="524"/>
      <c r="M25" s="524"/>
      <c r="N25" s="524"/>
      <c r="O25" s="524"/>
      <c r="P25" s="524"/>
    </row>
  </sheetData>
  <sheetProtection/>
  <mergeCells count="17">
    <mergeCell ref="O15:O22"/>
    <mergeCell ref="B5:B6"/>
    <mergeCell ref="A2:O2"/>
    <mergeCell ref="C5:C6"/>
    <mergeCell ref="D5:G5"/>
    <mergeCell ref="H5:H6"/>
    <mergeCell ref="I5:I6"/>
    <mergeCell ref="K25:P25"/>
    <mergeCell ref="A1:O1"/>
    <mergeCell ref="J5:N5"/>
    <mergeCell ref="O5:O6"/>
    <mergeCell ref="A3:P3"/>
    <mergeCell ref="A5:A6"/>
    <mergeCell ref="P15:P22"/>
    <mergeCell ref="P5:P6"/>
    <mergeCell ref="A15:A22"/>
    <mergeCell ref="B15:B22"/>
  </mergeCells>
  <printOptions horizontalCentered="1"/>
  <pageMargins left="0.2362204724409449" right="0.15748031496062992" top="0.7086614173228347" bottom="0.7874015748031497" header="0.2755905511811024" footer="0.1968503937007874"/>
  <pageSetup blackAndWhite="1" horizontalDpi="600" verticalDpi="600" orientation="landscape" paperSize="9" r:id="rId2"/>
  <headerFooter alignWithMargins="0">
    <oddFooter>&amp;R&amp;P</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P18"/>
  <sheetViews>
    <sheetView showZeros="0" zoomScale="115" zoomScaleNormal="115" zoomScalePageLayoutView="0" workbookViewId="0" topLeftCell="A1">
      <selection activeCell="A17" sqref="A17:IV17"/>
    </sheetView>
  </sheetViews>
  <sheetFormatPr defaultColWidth="9.140625" defaultRowHeight="12.75"/>
  <cols>
    <col min="1" max="1" width="4.57421875" style="27" customWidth="1"/>
    <col min="2" max="2" width="23.421875" style="28" customWidth="1"/>
    <col min="3" max="3" width="6.421875" style="27" customWidth="1"/>
    <col min="4" max="4" width="5.7109375" style="27" customWidth="1"/>
    <col min="5" max="5" width="6.57421875" style="27" customWidth="1"/>
    <col min="6" max="6" width="5.57421875" style="27" customWidth="1"/>
    <col min="7" max="7" width="6.421875" style="27" customWidth="1"/>
    <col min="8" max="8" width="11.421875" style="28" customWidth="1"/>
    <col min="9" max="9" width="10.57421875" style="27" customWidth="1"/>
    <col min="10" max="10" width="6.8515625" style="27" customWidth="1"/>
    <col min="11" max="11" width="6.57421875" style="27" customWidth="1"/>
    <col min="12" max="12" width="7.28125" style="27" customWidth="1"/>
    <col min="13" max="13" width="5.57421875" style="27" customWidth="1"/>
    <col min="14" max="14" width="5.7109375" style="27" customWidth="1"/>
    <col min="15" max="15" width="22.57421875" style="28" customWidth="1"/>
    <col min="16" max="16" width="7.7109375" style="27" customWidth="1"/>
    <col min="17" max="17" width="18.7109375" style="27" customWidth="1"/>
    <col min="18" max="18" width="15.421875" style="27" customWidth="1"/>
    <col min="19" max="19" width="22.57421875" style="27" bestFit="1" customWidth="1"/>
    <col min="20" max="16384" width="9.140625" style="27" customWidth="1"/>
  </cols>
  <sheetData>
    <row r="1" spans="1:15" s="19" customFormat="1" ht="15.75">
      <c r="A1" s="498" t="s">
        <v>522</v>
      </c>
      <c r="B1" s="513"/>
      <c r="C1" s="513"/>
      <c r="D1" s="513"/>
      <c r="E1" s="513"/>
      <c r="F1" s="513"/>
      <c r="G1" s="513"/>
      <c r="H1" s="513"/>
      <c r="I1" s="513"/>
      <c r="J1" s="513"/>
      <c r="K1" s="513"/>
      <c r="L1" s="513"/>
      <c r="M1" s="513"/>
      <c r="N1" s="513"/>
      <c r="O1" s="513"/>
    </row>
    <row r="2" spans="1:15" s="19" customFormat="1" ht="15.75">
      <c r="A2" s="543" t="s">
        <v>100</v>
      </c>
      <c r="B2" s="543"/>
      <c r="C2" s="543"/>
      <c r="D2" s="543"/>
      <c r="E2" s="543"/>
      <c r="F2" s="543"/>
      <c r="G2" s="543"/>
      <c r="H2" s="543"/>
      <c r="I2" s="543"/>
      <c r="J2" s="543"/>
      <c r="K2" s="543"/>
      <c r="L2" s="543"/>
      <c r="M2" s="543"/>
      <c r="N2" s="543"/>
      <c r="O2" s="543"/>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12" customFormat="1" ht="12" customHeight="1">
      <c r="A4" s="472"/>
      <c r="B4" s="472"/>
      <c r="C4" s="472"/>
      <c r="D4" s="472"/>
      <c r="E4" s="472"/>
      <c r="F4" s="472"/>
      <c r="G4" s="472"/>
      <c r="H4" s="472"/>
      <c r="I4" s="472"/>
      <c r="J4" s="472"/>
      <c r="K4" s="472"/>
      <c r="L4" s="472"/>
      <c r="M4" s="472"/>
      <c r="N4" s="472"/>
      <c r="O4" s="472"/>
      <c r="P4" s="472"/>
    </row>
    <row r="5" spans="1:16" s="53" customFormat="1" ht="12">
      <c r="A5" s="556" t="s">
        <v>0</v>
      </c>
      <c r="B5" s="552" t="s">
        <v>29</v>
      </c>
      <c r="C5" s="553" t="s">
        <v>13</v>
      </c>
      <c r="D5" s="553" t="s">
        <v>78</v>
      </c>
      <c r="E5" s="553"/>
      <c r="F5" s="553"/>
      <c r="G5" s="553"/>
      <c r="H5" s="552" t="s">
        <v>76</v>
      </c>
      <c r="I5" s="553" t="s">
        <v>32</v>
      </c>
      <c r="J5" s="554" t="s">
        <v>79</v>
      </c>
      <c r="K5" s="554"/>
      <c r="L5" s="554"/>
      <c r="M5" s="554"/>
      <c r="N5" s="554"/>
      <c r="O5" s="554" t="s">
        <v>135</v>
      </c>
      <c r="P5" s="554" t="s">
        <v>4</v>
      </c>
    </row>
    <row r="6" spans="1:16" s="53" customFormat="1" ht="59.25" customHeight="1">
      <c r="A6" s="556"/>
      <c r="B6" s="552"/>
      <c r="C6" s="553"/>
      <c r="D6" s="54" t="s">
        <v>2</v>
      </c>
      <c r="E6" s="54" t="s">
        <v>1</v>
      </c>
      <c r="F6" s="54" t="s">
        <v>85</v>
      </c>
      <c r="G6" s="54" t="s">
        <v>3</v>
      </c>
      <c r="H6" s="552"/>
      <c r="I6" s="553"/>
      <c r="J6" s="54" t="s">
        <v>14</v>
      </c>
      <c r="K6" s="54" t="s">
        <v>7</v>
      </c>
      <c r="L6" s="54" t="s">
        <v>8</v>
      </c>
      <c r="M6" s="54" t="s">
        <v>9</v>
      </c>
      <c r="N6" s="54" t="s">
        <v>11</v>
      </c>
      <c r="O6" s="555"/>
      <c r="P6" s="555"/>
    </row>
    <row r="7" spans="1:16" s="458" customFormat="1" ht="22.5">
      <c r="A7" s="457">
        <v>-1</v>
      </c>
      <c r="B7" s="457">
        <v>-2</v>
      </c>
      <c r="C7" s="457" t="s">
        <v>77</v>
      </c>
      <c r="D7" s="457">
        <v>-4</v>
      </c>
      <c r="E7" s="457">
        <v>-5</v>
      </c>
      <c r="F7" s="457">
        <v>-6</v>
      </c>
      <c r="G7" s="457">
        <v>-7</v>
      </c>
      <c r="H7" s="457"/>
      <c r="I7" s="457" t="s">
        <v>74</v>
      </c>
      <c r="J7" s="457">
        <v>-10</v>
      </c>
      <c r="K7" s="457">
        <v>-11</v>
      </c>
      <c r="L7" s="457">
        <v>-12</v>
      </c>
      <c r="M7" s="457">
        <v>-13</v>
      </c>
      <c r="N7" s="457">
        <v>-14</v>
      </c>
      <c r="O7" s="457">
        <v>-15</v>
      </c>
      <c r="P7" s="457">
        <v>-16</v>
      </c>
    </row>
    <row r="8" spans="1:16" s="339" customFormat="1" ht="12.75">
      <c r="A8" s="337" t="s">
        <v>46</v>
      </c>
      <c r="B8" s="340" t="s">
        <v>157</v>
      </c>
      <c r="C8" s="338">
        <f>C9</f>
        <v>0.1</v>
      </c>
      <c r="D8" s="338">
        <f aca="true" t="shared" si="0" ref="D8:N8">D9</f>
        <v>0</v>
      </c>
      <c r="E8" s="338">
        <f t="shared" si="0"/>
        <v>0</v>
      </c>
      <c r="F8" s="338">
        <f t="shared" si="0"/>
        <v>0</v>
      </c>
      <c r="G8" s="338">
        <f t="shared" si="0"/>
        <v>0.1</v>
      </c>
      <c r="H8" s="338"/>
      <c r="I8" s="338">
        <f t="shared" si="0"/>
        <v>0.05</v>
      </c>
      <c r="J8" s="338">
        <f t="shared" si="0"/>
        <v>0</v>
      </c>
      <c r="K8" s="338">
        <f t="shared" si="0"/>
        <v>0</v>
      </c>
      <c r="L8" s="338">
        <f t="shared" si="0"/>
        <v>0</v>
      </c>
      <c r="M8" s="338">
        <f t="shared" si="0"/>
        <v>0.05</v>
      </c>
      <c r="N8" s="338">
        <f t="shared" si="0"/>
        <v>0</v>
      </c>
      <c r="O8" s="337"/>
      <c r="P8" s="337"/>
    </row>
    <row r="9" spans="1:16" s="186" customFormat="1" ht="46.5" customHeight="1">
      <c r="A9" s="36">
        <v>1</v>
      </c>
      <c r="B9" s="2" t="s">
        <v>421</v>
      </c>
      <c r="C9" s="11">
        <v>0.1</v>
      </c>
      <c r="D9" s="38"/>
      <c r="E9" s="38"/>
      <c r="F9" s="38"/>
      <c r="G9" s="38">
        <v>0.1</v>
      </c>
      <c r="H9" s="38" t="s">
        <v>422</v>
      </c>
      <c r="I9" s="38">
        <v>0.05</v>
      </c>
      <c r="J9" s="38"/>
      <c r="K9" s="38"/>
      <c r="L9" s="38"/>
      <c r="M9" s="38">
        <v>0.05</v>
      </c>
      <c r="N9" s="38"/>
      <c r="O9" s="38" t="s">
        <v>595</v>
      </c>
      <c r="P9" s="38"/>
    </row>
    <row r="10" spans="1:16" s="139" customFormat="1" ht="12.75">
      <c r="A10" s="42" t="s">
        <v>51</v>
      </c>
      <c r="B10" s="291" t="s">
        <v>469</v>
      </c>
      <c r="C10" s="3">
        <f>C11</f>
        <v>0.21</v>
      </c>
      <c r="D10" s="3">
        <f aca="true" t="shared" si="1" ref="D10:N10">D11</f>
        <v>0.1</v>
      </c>
      <c r="E10" s="3">
        <f t="shared" si="1"/>
        <v>0</v>
      </c>
      <c r="F10" s="3">
        <f t="shared" si="1"/>
        <v>0</v>
      </c>
      <c r="G10" s="3">
        <f t="shared" si="1"/>
        <v>0.11</v>
      </c>
      <c r="H10" s="3"/>
      <c r="I10" s="3">
        <f t="shared" si="1"/>
        <v>0.2</v>
      </c>
      <c r="J10" s="3">
        <f t="shared" si="1"/>
        <v>0.2</v>
      </c>
      <c r="K10" s="3">
        <f t="shared" si="1"/>
        <v>0</v>
      </c>
      <c r="L10" s="3">
        <f t="shared" si="1"/>
        <v>0</v>
      </c>
      <c r="M10" s="3">
        <f t="shared" si="1"/>
        <v>0</v>
      </c>
      <c r="N10" s="3">
        <f t="shared" si="1"/>
        <v>0</v>
      </c>
      <c r="O10" s="168"/>
      <c r="P10" s="168"/>
    </row>
    <row r="11" spans="1:16" s="186" customFormat="1" ht="89.25">
      <c r="A11" s="36">
        <v>1</v>
      </c>
      <c r="B11" s="37" t="s">
        <v>423</v>
      </c>
      <c r="C11" s="38">
        <v>0.21</v>
      </c>
      <c r="D11" s="38">
        <v>0.1</v>
      </c>
      <c r="E11" s="38"/>
      <c r="F11" s="38"/>
      <c r="G11" s="38">
        <v>0.11</v>
      </c>
      <c r="H11" s="38" t="s">
        <v>424</v>
      </c>
      <c r="I11" s="38">
        <v>0.2</v>
      </c>
      <c r="J11" s="38">
        <v>0.2</v>
      </c>
      <c r="K11" s="38"/>
      <c r="L11" s="38"/>
      <c r="M11" s="38"/>
      <c r="N11" s="38"/>
      <c r="O11" s="30" t="s">
        <v>597</v>
      </c>
      <c r="P11" s="38"/>
    </row>
    <row r="12" spans="1:16" s="139" customFormat="1" ht="12.75">
      <c r="A12" s="42" t="s">
        <v>52</v>
      </c>
      <c r="B12" s="87" t="s">
        <v>58</v>
      </c>
      <c r="C12" s="34">
        <f>C13</f>
        <v>0.01</v>
      </c>
      <c r="D12" s="34">
        <f aca="true" t="shared" si="2" ref="D12:N12">D13</f>
        <v>0</v>
      </c>
      <c r="E12" s="34">
        <f t="shared" si="2"/>
        <v>0</v>
      </c>
      <c r="F12" s="34">
        <f t="shared" si="2"/>
        <v>0</v>
      </c>
      <c r="G12" s="34">
        <f t="shared" si="2"/>
        <v>0.01</v>
      </c>
      <c r="H12" s="34"/>
      <c r="I12" s="34">
        <f t="shared" si="2"/>
        <v>0.1</v>
      </c>
      <c r="J12" s="34">
        <f t="shared" si="2"/>
        <v>0</v>
      </c>
      <c r="K12" s="34">
        <f t="shared" si="2"/>
        <v>0</v>
      </c>
      <c r="L12" s="34">
        <f t="shared" si="2"/>
        <v>0</v>
      </c>
      <c r="M12" s="34">
        <f t="shared" si="2"/>
        <v>0</v>
      </c>
      <c r="N12" s="34">
        <f t="shared" si="2"/>
        <v>0.1</v>
      </c>
      <c r="O12" s="31"/>
      <c r="P12" s="168"/>
    </row>
    <row r="13" spans="1:16" s="186" customFormat="1" ht="51">
      <c r="A13" s="36">
        <v>1</v>
      </c>
      <c r="B13" s="30" t="s">
        <v>155</v>
      </c>
      <c r="C13" s="163">
        <f>SUM(D13:G13)</f>
        <v>0.01</v>
      </c>
      <c r="D13" s="163"/>
      <c r="E13" s="163"/>
      <c r="F13" s="163"/>
      <c r="G13" s="163">
        <v>0.01</v>
      </c>
      <c r="H13" s="32" t="s">
        <v>548</v>
      </c>
      <c r="I13" s="43">
        <f>SUM(J13:N13)</f>
        <v>0.1</v>
      </c>
      <c r="J13" s="163"/>
      <c r="K13" s="163"/>
      <c r="L13" s="163"/>
      <c r="M13" s="163"/>
      <c r="N13" s="163">
        <v>0.1</v>
      </c>
      <c r="O13" s="32" t="s">
        <v>598</v>
      </c>
      <c r="P13" s="38"/>
    </row>
    <row r="14" spans="1:16" s="139" customFormat="1" ht="12.75">
      <c r="A14" s="42" t="s">
        <v>53</v>
      </c>
      <c r="B14" s="40" t="s">
        <v>470</v>
      </c>
      <c r="C14" s="168">
        <f>C15</f>
        <v>0.11</v>
      </c>
      <c r="D14" s="168">
        <f aca="true" t="shared" si="3" ref="D14:N14">D15</f>
        <v>0</v>
      </c>
      <c r="E14" s="168">
        <f t="shared" si="3"/>
        <v>0</v>
      </c>
      <c r="F14" s="168">
        <f t="shared" si="3"/>
        <v>0</v>
      </c>
      <c r="G14" s="168">
        <f t="shared" si="3"/>
        <v>0.11</v>
      </c>
      <c r="H14" s="168"/>
      <c r="I14" s="168">
        <f t="shared" si="3"/>
        <v>0.05</v>
      </c>
      <c r="J14" s="168">
        <f t="shared" si="3"/>
        <v>0</v>
      </c>
      <c r="K14" s="168">
        <f t="shared" si="3"/>
        <v>0</v>
      </c>
      <c r="L14" s="168">
        <f t="shared" si="3"/>
        <v>0</v>
      </c>
      <c r="M14" s="168">
        <f t="shared" si="3"/>
        <v>0.05</v>
      </c>
      <c r="N14" s="168">
        <f t="shared" si="3"/>
        <v>0</v>
      </c>
      <c r="O14" s="168"/>
      <c r="P14" s="168"/>
    </row>
    <row r="15" spans="1:16" s="186" customFormat="1" ht="38.25">
      <c r="A15" s="36">
        <v>1</v>
      </c>
      <c r="B15" s="37" t="s">
        <v>425</v>
      </c>
      <c r="C15" s="38">
        <v>0.11</v>
      </c>
      <c r="D15" s="38"/>
      <c r="E15" s="38"/>
      <c r="F15" s="38"/>
      <c r="G15" s="38">
        <v>0.11</v>
      </c>
      <c r="H15" s="38" t="s">
        <v>426</v>
      </c>
      <c r="I15" s="38">
        <v>0.05</v>
      </c>
      <c r="J15" s="38"/>
      <c r="K15" s="38"/>
      <c r="L15" s="38"/>
      <c r="M15" s="38">
        <v>0.05</v>
      </c>
      <c r="N15" s="38"/>
      <c r="O15" s="38" t="s">
        <v>596</v>
      </c>
      <c r="P15" s="38"/>
    </row>
    <row r="16" spans="1:16" s="186" customFormat="1" ht="12.75">
      <c r="A16" s="152">
        <v>4</v>
      </c>
      <c r="B16" s="336" t="s">
        <v>452</v>
      </c>
      <c r="C16" s="185">
        <f>SUM(C8,C10,C14,C12)</f>
        <v>0.43</v>
      </c>
      <c r="D16" s="185">
        <f aca="true" t="shared" si="4" ref="D16:N16">SUM(D8,D10,D14,D12)</f>
        <v>0.1</v>
      </c>
      <c r="E16" s="185">
        <f t="shared" si="4"/>
        <v>0</v>
      </c>
      <c r="F16" s="185">
        <f t="shared" si="4"/>
        <v>0</v>
      </c>
      <c r="G16" s="185">
        <f t="shared" si="4"/>
        <v>0.33</v>
      </c>
      <c r="H16" s="185">
        <f t="shared" si="4"/>
        <v>0</v>
      </c>
      <c r="I16" s="185">
        <f t="shared" si="4"/>
        <v>0.4</v>
      </c>
      <c r="J16" s="185">
        <f t="shared" si="4"/>
        <v>0.2</v>
      </c>
      <c r="K16" s="185">
        <f t="shared" si="4"/>
        <v>0</v>
      </c>
      <c r="L16" s="185">
        <f t="shared" si="4"/>
        <v>0</v>
      </c>
      <c r="M16" s="185">
        <f t="shared" si="4"/>
        <v>0.1</v>
      </c>
      <c r="N16" s="185">
        <f t="shared" si="4"/>
        <v>0.1</v>
      </c>
      <c r="O16" s="185">
        <f>SUM(O9:O15)</f>
        <v>0</v>
      </c>
      <c r="P16" s="185">
        <f>SUM(P9:P15)</f>
        <v>0</v>
      </c>
    </row>
    <row r="17" spans="1:16" s="186" customFormat="1" ht="12.75">
      <c r="A17" s="481"/>
      <c r="B17" s="482"/>
      <c r="C17" s="483"/>
      <c r="D17" s="483"/>
      <c r="E17" s="483"/>
      <c r="F17" s="483"/>
      <c r="G17" s="483"/>
      <c r="H17" s="483"/>
      <c r="I17" s="483"/>
      <c r="J17" s="483"/>
      <c r="K17" s="483"/>
      <c r="L17" s="483"/>
      <c r="M17" s="483"/>
      <c r="N17" s="483"/>
      <c r="O17" s="483"/>
      <c r="P17" s="483"/>
    </row>
    <row r="18" spans="3:16" s="12" customFormat="1" ht="26.25" customHeight="1">
      <c r="C18" s="17"/>
      <c r="D18" s="13"/>
      <c r="E18" s="13"/>
      <c r="F18" s="13"/>
      <c r="G18" s="13"/>
      <c r="H18" s="13"/>
      <c r="I18" s="13"/>
      <c r="J18" s="13"/>
      <c r="K18" s="506" t="s">
        <v>674</v>
      </c>
      <c r="L18" s="506"/>
      <c r="M18" s="506"/>
      <c r="N18" s="506"/>
      <c r="O18" s="506"/>
      <c r="P18" s="506"/>
    </row>
  </sheetData>
  <sheetProtection/>
  <mergeCells count="13">
    <mergeCell ref="D5:G5"/>
    <mergeCell ref="A5:A6"/>
    <mergeCell ref="B5:B6"/>
    <mergeCell ref="K18:P18"/>
    <mergeCell ref="A2:O2"/>
    <mergeCell ref="H5:H6"/>
    <mergeCell ref="I5:I6"/>
    <mergeCell ref="A1:O1"/>
    <mergeCell ref="J5:N5"/>
    <mergeCell ref="A3:P3"/>
    <mergeCell ref="O5:O6"/>
    <mergeCell ref="P5:P6"/>
    <mergeCell ref="C5:C6"/>
  </mergeCells>
  <conditionalFormatting sqref="H15:I15 B15:B17 P15">
    <cfRule type="cellIs" priority="10" dxfId="0" operator="equal" stopIfTrue="1">
      <formula>0</formula>
    </cfRule>
    <cfRule type="cellIs" priority="11" dxfId="1" operator="equal" stopIfTrue="1">
      <formula>0</formula>
    </cfRule>
    <cfRule type="cellIs" priority="12" dxfId="0" operator="equal" stopIfTrue="1">
      <formula>0</formula>
    </cfRule>
  </conditionalFormatting>
  <printOptions/>
  <pageMargins left="0.38" right="0.2" top="0.46" bottom="0.8" header="0.19" footer="0.16"/>
  <pageSetup horizontalDpi="600" verticalDpi="600" orientation="landscape" paperSize="9" r:id="rId2"/>
  <headerFooter alignWithMargins="0">
    <oddFooter>&amp;R&amp;P</oddFoot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1:P31"/>
  <sheetViews>
    <sheetView showZeros="0" zoomScalePageLayoutView="0" workbookViewId="0" topLeftCell="A4">
      <selection activeCell="I35" sqref="I35"/>
    </sheetView>
  </sheetViews>
  <sheetFormatPr defaultColWidth="7.8515625" defaultRowHeight="12.75"/>
  <cols>
    <col min="1" max="1" width="4.421875" style="69" customWidth="1"/>
    <col min="2" max="2" width="24.28125" style="70" customWidth="1"/>
    <col min="3" max="3" width="7.00390625" style="69" customWidth="1"/>
    <col min="4" max="4" width="6.57421875" style="71" customWidth="1"/>
    <col min="5" max="5" width="5.421875" style="69" customWidth="1"/>
    <col min="6" max="6" width="6.421875" style="69" customWidth="1"/>
    <col min="7" max="7" width="7.421875" style="69" customWidth="1"/>
    <col min="8" max="8" width="14.8515625" style="70" customWidth="1"/>
    <col min="9" max="9" width="11.28125" style="71" customWidth="1"/>
    <col min="10" max="10" width="6.140625" style="69" customWidth="1"/>
    <col min="11" max="11" width="4.8515625" style="69" customWidth="1"/>
    <col min="12" max="12" width="7.28125" style="69" customWidth="1"/>
    <col min="13" max="13" width="6.00390625" style="69" customWidth="1"/>
    <col min="14" max="14" width="6.57421875" style="69" customWidth="1"/>
    <col min="15" max="15" width="22.140625" style="69" customWidth="1"/>
    <col min="16" max="16" width="4.8515625" style="69" customWidth="1"/>
    <col min="17" max="16384" width="7.8515625" style="18" customWidth="1"/>
  </cols>
  <sheetData>
    <row r="1" spans="1:16" s="19" customFormat="1" ht="15.75">
      <c r="A1" s="498" t="s">
        <v>523</v>
      </c>
      <c r="B1" s="498"/>
      <c r="C1" s="498"/>
      <c r="D1" s="498"/>
      <c r="E1" s="498"/>
      <c r="F1" s="498"/>
      <c r="G1" s="498"/>
      <c r="H1" s="498"/>
      <c r="I1" s="498"/>
      <c r="J1" s="498"/>
      <c r="K1" s="498"/>
      <c r="L1" s="498"/>
      <c r="M1" s="498"/>
      <c r="N1" s="498"/>
      <c r="O1" s="498"/>
      <c r="P1" s="498"/>
    </row>
    <row r="2" spans="1:16" s="19" customFormat="1" ht="15.75">
      <c r="A2" s="498" t="s">
        <v>101</v>
      </c>
      <c r="B2" s="498"/>
      <c r="C2" s="498"/>
      <c r="D2" s="498"/>
      <c r="E2" s="498"/>
      <c r="F2" s="498"/>
      <c r="G2" s="498"/>
      <c r="H2" s="498"/>
      <c r="I2" s="498"/>
      <c r="J2" s="498"/>
      <c r="K2" s="498"/>
      <c r="L2" s="498"/>
      <c r="M2" s="498"/>
      <c r="N2" s="498"/>
      <c r="O2" s="498"/>
      <c r="P2" s="498"/>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12" customFormat="1" ht="6.75" customHeight="1">
      <c r="A4" s="472"/>
      <c r="B4" s="472"/>
      <c r="C4" s="472"/>
      <c r="D4" s="472"/>
      <c r="E4" s="472"/>
      <c r="F4" s="472"/>
      <c r="G4" s="472"/>
      <c r="H4" s="472"/>
      <c r="I4" s="472"/>
      <c r="J4" s="472"/>
      <c r="K4" s="472"/>
      <c r="L4" s="472"/>
      <c r="M4" s="472"/>
      <c r="N4" s="472"/>
      <c r="O4" s="472"/>
      <c r="P4" s="472"/>
    </row>
    <row r="5" spans="1:16" s="25" customFormat="1" ht="39" customHeight="1">
      <c r="A5" s="558" t="s">
        <v>0</v>
      </c>
      <c r="B5" s="507" t="s">
        <v>29</v>
      </c>
      <c r="C5" s="505" t="s">
        <v>13</v>
      </c>
      <c r="D5" s="505" t="s">
        <v>102</v>
      </c>
      <c r="E5" s="505"/>
      <c r="F5" s="505"/>
      <c r="G5" s="505"/>
      <c r="H5" s="507" t="s">
        <v>144</v>
      </c>
      <c r="I5" s="557" t="s">
        <v>32</v>
      </c>
      <c r="J5" s="559" t="s">
        <v>104</v>
      </c>
      <c r="K5" s="559"/>
      <c r="L5" s="559"/>
      <c r="M5" s="559"/>
      <c r="N5" s="559"/>
      <c r="O5" s="505" t="s">
        <v>105</v>
      </c>
      <c r="P5" s="505" t="s">
        <v>67</v>
      </c>
    </row>
    <row r="6" spans="1:16" s="25" customFormat="1" ht="32.25" customHeight="1">
      <c r="A6" s="558"/>
      <c r="B6" s="507"/>
      <c r="C6" s="505"/>
      <c r="D6" s="167" t="s">
        <v>2</v>
      </c>
      <c r="E6" s="10" t="s">
        <v>1</v>
      </c>
      <c r="F6" s="10" t="s">
        <v>106</v>
      </c>
      <c r="G6" s="10" t="s">
        <v>3</v>
      </c>
      <c r="H6" s="507"/>
      <c r="I6" s="557"/>
      <c r="J6" s="10" t="s">
        <v>14</v>
      </c>
      <c r="K6" s="10" t="s">
        <v>7</v>
      </c>
      <c r="L6" s="10" t="s">
        <v>107</v>
      </c>
      <c r="M6" s="10" t="s">
        <v>108</v>
      </c>
      <c r="N6" s="10" t="s">
        <v>11</v>
      </c>
      <c r="O6" s="559"/>
      <c r="P6" s="559"/>
    </row>
    <row r="7" spans="1:16" s="327" customFormat="1" ht="33.75">
      <c r="A7" s="35">
        <v>-1</v>
      </c>
      <c r="B7" s="35">
        <v>-2</v>
      </c>
      <c r="C7" s="35" t="s">
        <v>15</v>
      </c>
      <c r="D7" s="35">
        <v>-4</v>
      </c>
      <c r="E7" s="35">
        <v>-5</v>
      </c>
      <c r="F7" s="35">
        <v>-6</v>
      </c>
      <c r="G7" s="35">
        <v>-7</v>
      </c>
      <c r="H7" s="35">
        <v>-8</v>
      </c>
      <c r="I7" s="459" t="s">
        <v>16</v>
      </c>
      <c r="J7" s="35">
        <v>-10</v>
      </c>
      <c r="K7" s="35">
        <v>-11</v>
      </c>
      <c r="L7" s="35">
        <v>-12</v>
      </c>
      <c r="M7" s="35">
        <v>-13</v>
      </c>
      <c r="N7" s="35">
        <v>-14</v>
      </c>
      <c r="O7" s="35">
        <v>-15</v>
      </c>
      <c r="P7" s="35">
        <v>-16</v>
      </c>
    </row>
    <row r="8" spans="1:16" s="19" customFormat="1" ht="12.75">
      <c r="A8" s="157" t="s">
        <v>46</v>
      </c>
      <c r="B8" s="156" t="s">
        <v>114</v>
      </c>
      <c r="C8" s="3">
        <f>C9</f>
        <v>1.3</v>
      </c>
      <c r="D8" s="3">
        <f>D9</f>
        <v>1.3</v>
      </c>
      <c r="E8" s="3">
        <f>E9</f>
        <v>0</v>
      </c>
      <c r="F8" s="3">
        <f>F9</f>
        <v>0</v>
      </c>
      <c r="G8" s="3">
        <f>G9</f>
        <v>0</v>
      </c>
      <c r="H8" s="29"/>
      <c r="I8" s="3">
        <f>I9</f>
        <v>1.55064</v>
      </c>
      <c r="J8" s="3">
        <f>J9</f>
        <v>0</v>
      </c>
      <c r="K8" s="3">
        <f>K9</f>
        <v>0</v>
      </c>
      <c r="L8" s="3">
        <f>L9</f>
        <v>0</v>
      </c>
      <c r="M8" s="3">
        <f>M9</f>
        <v>1.55064</v>
      </c>
      <c r="N8" s="3"/>
      <c r="O8" s="29"/>
      <c r="P8" s="29"/>
    </row>
    <row r="9" spans="1:16" s="19" customFormat="1" ht="12.75">
      <c r="A9" s="29">
        <v>1</v>
      </c>
      <c r="B9" s="341" t="s">
        <v>442</v>
      </c>
      <c r="C9" s="11">
        <v>1.3</v>
      </c>
      <c r="D9" s="11">
        <v>1.3</v>
      </c>
      <c r="E9" s="11"/>
      <c r="F9" s="11"/>
      <c r="G9" s="342"/>
      <c r="H9" s="32" t="s">
        <v>443</v>
      </c>
      <c r="I9" s="11">
        <f>M9</f>
        <v>1.55064</v>
      </c>
      <c r="J9" s="11"/>
      <c r="K9" s="11"/>
      <c r="L9" s="11"/>
      <c r="M9" s="11">
        <f>(D9*10000*42600*2.8)/1000000000</f>
        <v>1.55064</v>
      </c>
      <c r="N9" s="11"/>
      <c r="O9" s="32"/>
      <c r="P9" s="29"/>
    </row>
    <row r="10" spans="1:16" s="19" customFormat="1" ht="12.75">
      <c r="A10" s="157" t="s">
        <v>51</v>
      </c>
      <c r="B10" s="156" t="s">
        <v>54</v>
      </c>
      <c r="C10" s="3">
        <f>C11+C12+C13</f>
        <v>16.47</v>
      </c>
      <c r="D10" s="3">
        <f aca="true" t="shared" si="0" ref="D10:N10">D11+D12+D13</f>
        <v>11.26</v>
      </c>
      <c r="E10" s="3">
        <f t="shared" si="0"/>
        <v>0</v>
      </c>
      <c r="F10" s="3">
        <f t="shared" si="0"/>
        <v>0</v>
      </c>
      <c r="G10" s="3">
        <f t="shared" si="0"/>
        <v>5.21</v>
      </c>
      <c r="H10" s="3"/>
      <c r="I10" s="3">
        <f t="shared" si="0"/>
        <v>16.49064</v>
      </c>
      <c r="J10" s="3">
        <f t="shared" si="0"/>
        <v>13.35</v>
      </c>
      <c r="K10" s="3">
        <f t="shared" si="0"/>
        <v>0</v>
      </c>
      <c r="L10" s="3">
        <f t="shared" si="0"/>
        <v>1.59</v>
      </c>
      <c r="M10" s="3">
        <f t="shared" si="0"/>
        <v>1.55064</v>
      </c>
      <c r="N10" s="3">
        <f t="shared" si="0"/>
        <v>0</v>
      </c>
      <c r="O10" s="29"/>
      <c r="P10" s="29"/>
    </row>
    <row r="11" spans="1:16" s="19" customFormat="1" ht="38.25">
      <c r="A11" s="29">
        <v>1</v>
      </c>
      <c r="B11" s="341" t="s">
        <v>494</v>
      </c>
      <c r="C11" s="11">
        <v>1.3</v>
      </c>
      <c r="D11" s="11">
        <v>1.3</v>
      </c>
      <c r="E11" s="11"/>
      <c r="F11" s="11"/>
      <c r="G11" s="342"/>
      <c r="H11" s="32" t="s">
        <v>444</v>
      </c>
      <c r="I11" s="11">
        <f>M11</f>
        <v>1.55064</v>
      </c>
      <c r="J11" s="11"/>
      <c r="K11" s="11"/>
      <c r="L11" s="11"/>
      <c r="M11" s="11">
        <f>(D11*10000*42600*2.8)/1000000000</f>
        <v>1.55064</v>
      </c>
      <c r="N11" s="11"/>
      <c r="O11" s="32" t="s">
        <v>604</v>
      </c>
      <c r="P11" s="29"/>
    </row>
    <row r="12" spans="1:16" s="19" customFormat="1" ht="51">
      <c r="A12" s="29">
        <v>2</v>
      </c>
      <c r="B12" s="341" t="s">
        <v>472</v>
      </c>
      <c r="C12" s="11">
        <v>1.2</v>
      </c>
      <c r="D12" s="11">
        <v>1.2</v>
      </c>
      <c r="E12" s="11"/>
      <c r="F12" s="11"/>
      <c r="G12" s="342"/>
      <c r="H12" s="32" t="s">
        <v>473</v>
      </c>
      <c r="I12" s="11">
        <v>1.59</v>
      </c>
      <c r="J12" s="11"/>
      <c r="K12" s="11"/>
      <c r="L12" s="11">
        <v>1.59</v>
      </c>
      <c r="M12" s="11"/>
      <c r="N12" s="11"/>
      <c r="O12" s="32" t="s">
        <v>474</v>
      </c>
      <c r="P12" s="29"/>
    </row>
    <row r="13" spans="1:16" s="19" customFormat="1" ht="89.25">
      <c r="A13" s="29">
        <v>3</v>
      </c>
      <c r="B13" s="341" t="s">
        <v>475</v>
      </c>
      <c r="C13" s="11">
        <v>13.97</v>
      </c>
      <c r="D13" s="11">
        <v>8.76</v>
      </c>
      <c r="E13" s="11"/>
      <c r="F13" s="11"/>
      <c r="G13" s="342">
        <v>5.21</v>
      </c>
      <c r="H13" s="32" t="s">
        <v>476</v>
      </c>
      <c r="I13" s="11">
        <v>13.35</v>
      </c>
      <c r="J13" s="11">
        <v>13.35</v>
      </c>
      <c r="K13" s="11"/>
      <c r="L13" s="11"/>
      <c r="M13" s="11"/>
      <c r="N13" s="11"/>
      <c r="O13" s="32" t="s">
        <v>673</v>
      </c>
      <c r="P13" s="29"/>
    </row>
    <row r="14" spans="1:16" s="19" customFormat="1" ht="12.75">
      <c r="A14" s="157" t="s">
        <v>52</v>
      </c>
      <c r="B14" s="87" t="s">
        <v>58</v>
      </c>
      <c r="C14" s="34">
        <f>C15</f>
        <v>0.03</v>
      </c>
      <c r="D14" s="34">
        <f aca="true" t="shared" si="1" ref="D14:N14">D15</f>
        <v>0.03</v>
      </c>
      <c r="E14" s="34">
        <f t="shared" si="1"/>
        <v>0</v>
      </c>
      <c r="F14" s="34">
        <f t="shared" si="1"/>
        <v>0</v>
      </c>
      <c r="G14" s="34">
        <f t="shared" si="1"/>
        <v>0</v>
      </c>
      <c r="H14" s="34"/>
      <c r="I14" s="34">
        <f t="shared" si="1"/>
        <v>0.05</v>
      </c>
      <c r="J14" s="34">
        <f t="shared" si="1"/>
        <v>0</v>
      </c>
      <c r="K14" s="34">
        <f t="shared" si="1"/>
        <v>0</v>
      </c>
      <c r="L14" s="34">
        <f t="shared" si="1"/>
        <v>0</v>
      </c>
      <c r="M14" s="34">
        <f t="shared" si="1"/>
        <v>0</v>
      </c>
      <c r="N14" s="34">
        <f t="shared" si="1"/>
        <v>0.05</v>
      </c>
      <c r="O14" s="31"/>
      <c r="P14" s="29"/>
    </row>
    <row r="15" spans="1:16" s="19" customFormat="1" ht="47.25" customHeight="1">
      <c r="A15" s="29">
        <v>1</v>
      </c>
      <c r="B15" s="30" t="s">
        <v>155</v>
      </c>
      <c r="C15" s="163">
        <f>SUM(D15:G15)</f>
        <v>0.03</v>
      </c>
      <c r="D15" s="163">
        <v>0.03</v>
      </c>
      <c r="E15" s="163"/>
      <c r="F15" s="163"/>
      <c r="G15" s="163"/>
      <c r="H15" s="32" t="s">
        <v>549</v>
      </c>
      <c r="I15" s="43">
        <f>J15+K15+L15+M15+N15</f>
        <v>0.05</v>
      </c>
      <c r="J15" s="163"/>
      <c r="K15" s="163"/>
      <c r="L15" s="163"/>
      <c r="M15" s="163"/>
      <c r="N15" s="163">
        <v>0.05</v>
      </c>
      <c r="O15" s="32" t="s">
        <v>605</v>
      </c>
      <c r="P15" s="29"/>
    </row>
    <row r="16" spans="1:16" s="19" customFormat="1" ht="12.75">
      <c r="A16" s="157" t="s">
        <v>53</v>
      </c>
      <c r="B16" s="156" t="s">
        <v>63</v>
      </c>
      <c r="C16" s="3">
        <f>SUM(C17:C29)</f>
        <v>4.0600000000000005</v>
      </c>
      <c r="D16" s="3">
        <f>SUM(D17:D29)</f>
        <v>2.7800000000000002</v>
      </c>
      <c r="E16" s="3">
        <f>SUM(E17:E29)</f>
        <v>0</v>
      </c>
      <c r="F16" s="3">
        <f>SUM(F17:F29)</f>
        <v>0</v>
      </c>
      <c r="G16" s="3">
        <f>SUM(G17:G29)</f>
        <v>1.2800000000000002</v>
      </c>
      <c r="H16" s="3"/>
      <c r="I16" s="3">
        <f aca="true" t="shared" si="2" ref="I16:N16">SUM(I17:I29)</f>
        <v>4.377576</v>
      </c>
      <c r="J16" s="3">
        <f t="shared" si="2"/>
        <v>0</v>
      </c>
      <c r="K16" s="3">
        <f t="shared" si="2"/>
        <v>0</v>
      </c>
      <c r="L16" s="3">
        <f t="shared" si="2"/>
        <v>0</v>
      </c>
      <c r="M16" s="3">
        <f t="shared" si="2"/>
        <v>4.377576</v>
      </c>
      <c r="N16" s="3">
        <f t="shared" si="2"/>
        <v>0</v>
      </c>
      <c r="O16" s="29"/>
      <c r="P16" s="29"/>
    </row>
    <row r="17" spans="1:16" s="19" customFormat="1" ht="25.5">
      <c r="A17" s="29">
        <v>1</v>
      </c>
      <c r="B17" s="341" t="s">
        <v>63</v>
      </c>
      <c r="C17" s="11">
        <v>0.38</v>
      </c>
      <c r="D17" s="11"/>
      <c r="E17" s="11"/>
      <c r="F17" s="11"/>
      <c r="G17" s="342">
        <v>0.38</v>
      </c>
      <c r="H17" s="32" t="s">
        <v>427</v>
      </c>
      <c r="I17" s="11">
        <f aca="true" t="shared" si="3" ref="I17:I29">M17</f>
        <v>0.453264</v>
      </c>
      <c r="J17" s="11"/>
      <c r="K17" s="11"/>
      <c r="L17" s="11"/>
      <c r="M17" s="11">
        <f>(G17*10000*42600*2.8)/1000000000</f>
        <v>0.453264</v>
      </c>
      <c r="N17" s="11"/>
      <c r="O17" s="32"/>
      <c r="P17" s="29"/>
    </row>
    <row r="18" spans="1:16" s="19" customFormat="1" ht="38.25">
      <c r="A18" s="29">
        <v>2</v>
      </c>
      <c r="B18" s="341" t="s">
        <v>63</v>
      </c>
      <c r="C18" s="343">
        <v>0.6</v>
      </c>
      <c r="D18" s="11">
        <v>0.6</v>
      </c>
      <c r="E18" s="11"/>
      <c r="F18" s="11"/>
      <c r="G18" s="342"/>
      <c r="H18" s="32" t="s">
        <v>131</v>
      </c>
      <c r="I18" s="11">
        <f t="shared" si="3"/>
        <v>0.71568</v>
      </c>
      <c r="J18" s="11"/>
      <c r="K18" s="11"/>
      <c r="L18" s="11"/>
      <c r="M18" s="11">
        <f>(D18*10000*42600*2.8)/1000000000</f>
        <v>0.71568</v>
      </c>
      <c r="N18" s="11"/>
      <c r="O18" s="32" t="s">
        <v>428</v>
      </c>
      <c r="P18" s="29"/>
    </row>
    <row r="19" spans="1:16" s="19" customFormat="1" ht="38.25">
      <c r="A19" s="29">
        <v>3</v>
      </c>
      <c r="B19" s="341" t="s">
        <v>63</v>
      </c>
      <c r="C19" s="11">
        <v>0.35</v>
      </c>
      <c r="D19" s="11">
        <v>0.35</v>
      </c>
      <c r="E19" s="11"/>
      <c r="F19" s="11"/>
      <c r="G19" s="342"/>
      <c r="H19" s="32" t="s">
        <v>131</v>
      </c>
      <c r="I19" s="11">
        <f t="shared" si="3"/>
        <v>0.41748</v>
      </c>
      <c r="J19" s="11"/>
      <c r="K19" s="11"/>
      <c r="L19" s="11"/>
      <c r="M19" s="11">
        <f>(D19*10000*42600*2.8)/1000000000</f>
        <v>0.41748</v>
      </c>
      <c r="N19" s="11"/>
      <c r="O19" s="32" t="s">
        <v>428</v>
      </c>
      <c r="P19" s="29"/>
    </row>
    <row r="20" spans="1:16" s="19" customFormat="1" ht="38.25">
      <c r="A20" s="29">
        <v>4</v>
      </c>
      <c r="B20" s="341" t="s">
        <v>63</v>
      </c>
      <c r="C20" s="11">
        <v>0.08</v>
      </c>
      <c r="D20" s="11">
        <v>0.08</v>
      </c>
      <c r="E20" s="11"/>
      <c r="F20" s="11"/>
      <c r="G20" s="342"/>
      <c r="H20" s="32" t="s">
        <v>429</v>
      </c>
      <c r="I20" s="11">
        <f t="shared" si="3"/>
        <v>0.095424</v>
      </c>
      <c r="J20" s="11"/>
      <c r="K20" s="11"/>
      <c r="L20" s="11"/>
      <c r="M20" s="11">
        <f>(D20*10000*42600*2.8)/1000000000</f>
        <v>0.095424</v>
      </c>
      <c r="N20" s="11"/>
      <c r="O20" s="32" t="s">
        <v>606</v>
      </c>
      <c r="P20" s="29"/>
    </row>
    <row r="21" spans="1:16" s="19" customFormat="1" ht="25.5">
      <c r="A21" s="29">
        <v>5</v>
      </c>
      <c r="B21" s="341" t="s">
        <v>63</v>
      </c>
      <c r="C21" s="11">
        <v>0.17</v>
      </c>
      <c r="D21" s="11"/>
      <c r="E21" s="11"/>
      <c r="F21" s="11"/>
      <c r="G21" s="342">
        <v>0.17</v>
      </c>
      <c r="H21" s="32" t="s">
        <v>430</v>
      </c>
      <c r="I21" s="11">
        <f t="shared" si="3"/>
        <v>0.20277600000000004</v>
      </c>
      <c r="J21" s="11"/>
      <c r="K21" s="11"/>
      <c r="L21" s="11"/>
      <c r="M21" s="11">
        <f>(G21*10000*42600*2.8)/1000000000</f>
        <v>0.20277600000000004</v>
      </c>
      <c r="N21" s="11"/>
      <c r="O21" s="32"/>
      <c r="P21" s="29"/>
    </row>
    <row r="22" spans="1:16" s="19" customFormat="1" ht="25.5">
      <c r="A22" s="29">
        <v>6</v>
      </c>
      <c r="B22" s="341" t="s">
        <v>431</v>
      </c>
      <c r="C22" s="11">
        <v>0.12</v>
      </c>
      <c r="D22" s="11"/>
      <c r="E22" s="11"/>
      <c r="F22" s="11"/>
      <c r="G22" s="342">
        <v>0.12</v>
      </c>
      <c r="H22" s="32" t="s">
        <v>82</v>
      </c>
      <c r="I22" s="11">
        <f t="shared" si="3"/>
        <v>0.143136</v>
      </c>
      <c r="J22" s="11"/>
      <c r="K22" s="11"/>
      <c r="L22" s="11"/>
      <c r="M22" s="11">
        <f>(G22*10000*42600*2.8)/1000000000</f>
        <v>0.143136</v>
      </c>
      <c r="N22" s="11"/>
      <c r="O22" s="32"/>
      <c r="P22" s="29"/>
    </row>
    <row r="23" spans="1:16" s="19" customFormat="1" ht="25.5">
      <c r="A23" s="29">
        <v>7</v>
      </c>
      <c r="B23" s="341" t="s">
        <v>432</v>
      </c>
      <c r="C23" s="11">
        <v>0.2</v>
      </c>
      <c r="D23" s="11"/>
      <c r="E23" s="11"/>
      <c r="F23" s="11"/>
      <c r="G23" s="342">
        <v>0.2</v>
      </c>
      <c r="H23" s="32" t="s">
        <v>82</v>
      </c>
      <c r="I23" s="11">
        <f t="shared" si="3"/>
        <v>0.23855999999999997</v>
      </c>
      <c r="J23" s="11"/>
      <c r="K23" s="11"/>
      <c r="L23" s="11"/>
      <c r="M23" s="11">
        <f>(G23*10000*42600*2.8)/1000000000</f>
        <v>0.23855999999999997</v>
      </c>
      <c r="N23" s="11"/>
      <c r="O23" s="32"/>
      <c r="P23" s="29"/>
    </row>
    <row r="24" spans="1:16" s="19" customFormat="1" ht="38.25">
      <c r="A24" s="29">
        <v>8</v>
      </c>
      <c r="B24" s="341" t="s">
        <v>433</v>
      </c>
      <c r="C24" s="11">
        <v>0.44</v>
      </c>
      <c r="D24" s="11">
        <v>0.2</v>
      </c>
      <c r="E24" s="11"/>
      <c r="F24" s="11"/>
      <c r="G24" s="342">
        <v>0.24</v>
      </c>
      <c r="H24" s="32" t="s">
        <v>81</v>
      </c>
      <c r="I24" s="11">
        <f t="shared" si="3"/>
        <v>0.23855999999999997</v>
      </c>
      <c r="J24" s="11"/>
      <c r="K24" s="11"/>
      <c r="L24" s="11"/>
      <c r="M24" s="11">
        <f>(D24*10000*42600*2.8)/1000000000</f>
        <v>0.23855999999999997</v>
      </c>
      <c r="N24" s="11"/>
      <c r="O24" s="32" t="s">
        <v>607</v>
      </c>
      <c r="P24" s="29"/>
    </row>
    <row r="25" spans="1:16" s="19" customFormat="1" ht="38.25">
      <c r="A25" s="29">
        <v>9</v>
      </c>
      <c r="B25" s="341" t="s">
        <v>434</v>
      </c>
      <c r="C25" s="11">
        <v>0.6</v>
      </c>
      <c r="D25" s="343">
        <v>0.5</v>
      </c>
      <c r="E25" s="11"/>
      <c r="F25" s="11"/>
      <c r="G25" s="342">
        <v>0.1</v>
      </c>
      <c r="H25" s="32" t="s">
        <v>83</v>
      </c>
      <c r="I25" s="11">
        <f t="shared" si="3"/>
        <v>0.5964</v>
      </c>
      <c r="J25" s="11"/>
      <c r="K25" s="11"/>
      <c r="L25" s="11"/>
      <c r="M25" s="11">
        <f>(D25*10000*42600*2.8)/1000000000</f>
        <v>0.5964</v>
      </c>
      <c r="N25" s="11"/>
      <c r="O25" s="32" t="s">
        <v>607</v>
      </c>
      <c r="P25" s="29"/>
    </row>
    <row r="26" spans="1:16" s="19" customFormat="1" ht="38.25">
      <c r="A26" s="29">
        <v>10</v>
      </c>
      <c r="B26" s="341" t="s">
        <v>435</v>
      </c>
      <c r="C26" s="11">
        <v>0.1</v>
      </c>
      <c r="D26" s="343">
        <v>0.05</v>
      </c>
      <c r="E26" s="11"/>
      <c r="F26" s="11"/>
      <c r="G26" s="342">
        <v>0.05</v>
      </c>
      <c r="H26" s="32" t="s">
        <v>436</v>
      </c>
      <c r="I26" s="11">
        <f t="shared" si="3"/>
        <v>0.05963999999999999</v>
      </c>
      <c r="J26" s="11"/>
      <c r="K26" s="11"/>
      <c r="L26" s="11"/>
      <c r="M26" s="11">
        <f>(D26*10000*42600*2.8)/1000000000</f>
        <v>0.05963999999999999</v>
      </c>
      <c r="N26" s="11"/>
      <c r="O26" s="32" t="s">
        <v>437</v>
      </c>
      <c r="P26" s="29"/>
    </row>
    <row r="27" spans="1:16" s="19" customFormat="1" ht="25.5">
      <c r="A27" s="29">
        <v>11</v>
      </c>
      <c r="B27" s="341" t="s">
        <v>63</v>
      </c>
      <c r="C27" s="11">
        <v>0.02</v>
      </c>
      <c r="D27" s="11"/>
      <c r="E27" s="11"/>
      <c r="F27" s="11"/>
      <c r="G27" s="342">
        <v>0.02</v>
      </c>
      <c r="H27" s="32" t="s">
        <v>438</v>
      </c>
      <c r="I27" s="11">
        <f t="shared" si="3"/>
        <v>0.023856</v>
      </c>
      <c r="J27" s="11"/>
      <c r="K27" s="11"/>
      <c r="L27" s="11"/>
      <c r="M27" s="11">
        <f>(G27*10000*42600*2.8)/1000000000</f>
        <v>0.023856</v>
      </c>
      <c r="N27" s="11"/>
      <c r="O27" s="32"/>
      <c r="P27" s="29"/>
    </row>
    <row r="28" spans="1:16" s="19" customFormat="1" ht="25.5">
      <c r="A28" s="29">
        <v>12</v>
      </c>
      <c r="B28" s="341" t="s">
        <v>63</v>
      </c>
      <c r="C28" s="11">
        <v>0.5</v>
      </c>
      <c r="D28" s="11">
        <v>0.5</v>
      </c>
      <c r="E28" s="11"/>
      <c r="F28" s="11"/>
      <c r="G28" s="342"/>
      <c r="H28" s="32" t="s">
        <v>439</v>
      </c>
      <c r="I28" s="11">
        <f t="shared" si="3"/>
        <v>0.5964</v>
      </c>
      <c r="J28" s="11"/>
      <c r="K28" s="11"/>
      <c r="L28" s="11"/>
      <c r="M28" s="11">
        <f>(D28*10000*42600*2.8)/1000000000</f>
        <v>0.5964</v>
      </c>
      <c r="N28" s="11"/>
      <c r="O28" s="32"/>
      <c r="P28" s="29"/>
    </row>
    <row r="29" spans="1:16" s="19" customFormat="1" ht="25.5">
      <c r="A29" s="29">
        <v>13</v>
      </c>
      <c r="B29" s="341" t="s">
        <v>440</v>
      </c>
      <c r="C29" s="11">
        <v>0.5</v>
      </c>
      <c r="D29" s="11">
        <v>0.5</v>
      </c>
      <c r="E29" s="11"/>
      <c r="F29" s="11"/>
      <c r="G29" s="342"/>
      <c r="H29" s="32" t="s">
        <v>441</v>
      </c>
      <c r="I29" s="11">
        <f t="shared" si="3"/>
        <v>0.5964</v>
      </c>
      <c r="J29" s="11"/>
      <c r="K29" s="11"/>
      <c r="L29" s="11"/>
      <c r="M29" s="11">
        <f>(D29*10000*42600*2.8)/1000000000</f>
        <v>0.5964</v>
      </c>
      <c r="N29" s="11"/>
      <c r="O29" s="32"/>
      <c r="P29" s="29"/>
    </row>
    <row r="30" spans="1:16" s="19" customFormat="1" ht="12.75">
      <c r="A30" s="151">
        <v>18</v>
      </c>
      <c r="B30" s="151" t="s">
        <v>452</v>
      </c>
      <c r="C30" s="214">
        <f>C10+C8+C16+C14</f>
        <v>21.86</v>
      </c>
      <c r="D30" s="214">
        <f aca="true" t="shared" si="4" ref="D30:N30">D10+D8+D16+D14</f>
        <v>15.37</v>
      </c>
      <c r="E30" s="214">
        <f t="shared" si="4"/>
        <v>0</v>
      </c>
      <c r="F30" s="214">
        <f t="shared" si="4"/>
        <v>0</v>
      </c>
      <c r="G30" s="214">
        <f t="shared" si="4"/>
        <v>6.49</v>
      </c>
      <c r="H30" s="214">
        <f t="shared" si="4"/>
        <v>0</v>
      </c>
      <c r="I30" s="214">
        <f t="shared" si="4"/>
        <v>22.468856000000002</v>
      </c>
      <c r="J30" s="214">
        <f t="shared" si="4"/>
        <v>13.35</v>
      </c>
      <c r="K30" s="214">
        <f t="shared" si="4"/>
        <v>0</v>
      </c>
      <c r="L30" s="214">
        <f t="shared" si="4"/>
        <v>1.59</v>
      </c>
      <c r="M30" s="214">
        <f t="shared" si="4"/>
        <v>7.478856</v>
      </c>
      <c r="N30" s="214">
        <f t="shared" si="4"/>
        <v>0.05</v>
      </c>
      <c r="O30" s="151"/>
      <c r="P30" s="151"/>
    </row>
    <row r="31" spans="3:16" s="12" customFormat="1" ht="36" customHeight="1">
      <c r="C31" s="17"/>
      <c r="D31" s="13"/>
      <c r="E31" s="13"/>
      <c r="F31" s="13"/>
      <c r="G31" s="13"/>
      <c r="H31" s="13"/>
      <c r="I31" s="13"/>
      <c r="J31" s="13"/>
      <c r="K31" s="420" t="s">
        <v>674</v>
      </c>
      <c r="L31" s="420"/>
      <c r="M31" s="420"/>
      <c r="N31" s="420"/>
      <c r="O31" s="420"/>
      <c r="P31" s="420"/>
    </row>
  </sheetData>
  <sheetProtection/>
  <mergeCells count="12">
    <mergeCell ref="A1:P1"/>
    <mergeCell ref="A2:P2"/>
    <mergeCell ref="A3:P3"/>
    <mergeCell ref="J5:N5"/>
    <mergeCell ref="O5:O6"/>
    <mergeCell ref="P5:P6"/>
    <mergeCell ref="B5:B6"/>
    <mergeCell ref="C5:C6"/>
    <mergeCell ref="D5:G5"/>
    <mergeCell ref="H5:H6"/>
    <mergeCell ref="I5:I6"/>
    <mergeCell ref="A5:A6"/>
  </mergeCells>
  <printOptions/>
  <pageMargins left="0.2362204724409449" right="0.15748031496062992" top="0.5905511811023623" bottom="0.31496062992125984" header="0.35433070866141736" footer="0.15748031496062992"/>
  <pageSetup horizontalDpi="600" verticalDpi="600" orientation="landscape" paperSize="9" r:id="rId2"/>
  <headerFooter alignWithMargins="0">
    <oddFooter>&amp;R&amp;P</oddFooter>
  </headerFooter>
  <drawing r:id="rId1"/>
</worksheet>
</file>

<file path=xl/worksheets/sheet15.xml><?xml version="1.0" encoding="utf-8"?>
<worksheet xmlns="http://schemas.openxmlformats.org/spreadsheetml/2006/main" xmlns:r="http://schemas.openxmlformats.org/officeDocument/2006/relationships">
  <dimension ref="A1:P17"/>
  <sheetViews>
    <sheetView zoomScalePageLayoutView="0" workbookViewId="0" topLeftCell="A13">
      <selection activeCell="I24" sqref="I24"/>
    </sheetView>
  </sheetViews>
  <sheetFormatPr defaultColWidth="7.8515625" defaultRowHeight="12.75"/>
  <cols>
    <col min="1" max="1" width="5.140625" style="69" customWidth="1"/>
    <col min="2" max="2" width="21.7109375" style="70" customWidth="1"/>
    <col min="3" max="3" width="7.00390625" style="69" customWidth="1"/>
    <col min="4" max="4" width="6.57421875" style="71" customWidth="1"/>
    <col min="5" max="5" width="5.421875" style="69" customWidth="1"/>
    <col min="6" max="6" width="6.421875" style="69" customWidth="1"/>
    <col min="7" max="7" width="7.421875" style="69" customWidth="1"/>
    <col min="8" max="8" width="14.140625" style="70" customWidth="1"/>
    <col min="9" max="9" width="11.28125" style="71" customWidth="1"/>
    <col min="10" max="10" width="6.140625" style="69" customWidth="1"/>
    <col min="11" max="11" width="4.8515625" style="69" customWidth="1"/>
    <col min="12" max="12" width="7.28125" style="69" customWidth="1"/>
    <col min="13" max="13" width="6.00390625" style="69" customWidth="1"/>
    <col min="14" max="14" width="6.57421875" style="69" customWidth="1"/>
    <col min="15" max="15" width="24.140625" style="69" customWidth="1"/>
    <col min="16" max="16" width="5.57421875" style="69" customWidth="1"/>
    <col min="17" max="16384" width="7.8515625" style="18" customWidth="1"/>
  </cols>
  <sheetData>
    <row r="1" spans="1:16" s="19" customFormat="1" ht="15.75">
      <c r="A1" s="498" t="s">
        <v>495</v>
      </c>
      <c r="B1" s="498"/>
      <c r="C1" s="498"/>
      <c r="D1" s="498"/>
      <c r="E1" s="498"/>
      <c r="F1" s="498"/>
      <c r="G1" s="498"/>
      <c r="H1" s="498"/>
      <c r="I1" s="498"/>
      <c r="J1" s="498"/>
      <c r="K1" s="498"/>
      <c r="L1" s="498"/>
      <c r="M1" s="498"/>
      <c r="N1" s="498"/>
      <c r="O1" s="498"/>
      <c r="P1" s="498"/>
    </row>
    <row r="2" spans="1:16" s="19" customFormat="1" ht="39" customHeight="1">
      <c r="A2" s="498" t="s">
        <v>524</v>
      </c>
      <c r="B2" s="498"/>
      <c r="C2" s="498"/>
      <c r="D2" s="498"/>
      <c r="E2" s="498"/>
      <c r="F2" s="498"/>
      <c r="G2" s="498"/>
      <c r="H2" s="498"/>
      <c r="I2" s="498"/>
      <c r="J2" s="498"/>
      <c r="K2" s="498"/>
      <c r="L2" s="498"/>
      <c r="M2" s="498"/>
      <c r="N2" s="498"/>
      <c r="O2" s="498"/>
      <c r="P2" s="498"/>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12" customFormat="1" ht="10.5" customHeight="1">
      <c r="A4" s="472"/>
      <c r="B4" s="472"/>
      <c r="C4" s="472"/>
      <c r="D4" s="472"/>
      <c r="E4" s="472"/>
      <c r="F4" s="472"/>
      <c r="G4" s="472"/>
      <c r="H4" s="472"/>
      <c r="I4" s="472"/>
      <c r="J4" s="472"/>
      <c r="K4" s="472"/>
      <c r="L4" s="472"/>
      <c r="M4" s="472"/>
      <c r="N4" s="472"/>
      <c r="O4" s="472"/>
      <c r="P4" s="472"/>
    </row>
    <row r="5" spans="1:16" s="19" customFormat="1" ht="39" customHeight="1">
      <c r="A5" s="566" t="s">
        <v>0</v>
      </c>
      <c r="B5" s="567" t="s">
        <v>29</v>
      </c>
      <c r="C5" s="502" t="s">
        <v>13</v>
      </c>
      <c r="D5" s="502" t="s">
        <v>102</v>
      </c>
      <c r="E5" s="502"/>
      <c r="F5" s="502"/>
      <c r="G5" s="502"/>
      <c r="H5" s="567" t="s">
        <v>144</v>
      </c>
      <c r="I5" s="501" t="s">
        <v>32</v>
      </c>
      <c r="J5" s="568" t="s">
        <v>104</v>
      </c>
      <c r="K5" s="568"/>
      <c r="L5" s="568"/>
      <c r="M5" s="568"/>
      <c r="N5" s="568"/>
      <c r="O5" s="502" t="s">
        <v>105</v>
      </c>
      <c r="P5" s="502" t="s">
        <v>67</v>
      </c>
    </row>
    <row r="6" spans="1:16" s="19" customFormat="1" ht="47.25" customHeight="1">
      <c r="A6" s="566"/>
      <c r="B6" s="567"/>
      <c r="C6" s="502"/>
      <c r="D6" s="3" t="s">
        <v>2</v>
      </c>
      <c r="E6" s="31" t="s">
        <v>1</v>
      </c>
      <c r="F6" s="31" t="s">
        <v>106</v>
      </c>
      <c r="G6" s="31" t="s">
        <v>3</v>
      </c>
      <c r="H6" s="567"/>
      <c r="I6" s="501"/>
      <c r="J6" s="31" t="s">
        <v>14</v>
      </c>
      <c r="K6" s="31" t="s">
        <v>7</v>
      </c>
      <c r="L6" s="31" t="s">
        <v>107</v>
      </c>
      <c r="M6" s="31" t="s">
        <v>108</v>
      </c>
      <c r="N6" s="31" t="s">
        <v>11</v>
      </c>
      <c r="O6" s="568"/>
      <c r="P6" s="568"/>
    </row>
    <row r="7" spans="1:16" s="327" customFormat="1" ht="33.75">
      <c r="A7" s="35">
        <v>-1</v>
      </c>
      <c r="B7" s="35">
        <v>-2</v>
      </c>
      <c r="C7" s="35" t="s">
        <v>15</v>
      </c>
      <c r="D7" s="35">
        <v>-4</v>
      </c>
      <c r="E7" s="35">
        <v>-5</v>
      </c>
      <c r="F7" s="35">
        <v>-6</v>
      </c>
      <c r="G7" s="35">
        <v>-7</v>
      </c>
      <c r="H7" s="35">
        <v>-8</v>
      </c>
      <c r="I7" s="459" t="s">
        <v>16</v>
      </c>
      <c r="J7" s="35">
        <v>-10</v>
      </c>
      <c r="K7" s="35">
        <v>-11</v>
      </c>
      <c r="L7" s="35">
        <v>-12</v>
      </c>
      <c r="M7" s="35">
        <v>-13</v>
      </c>
      <c r="N7" s="35">
        <v>-14</v>
      </c>
      <c r="O7" s="35">
        <v>-15</v>
      </c>
      <c r="P7" s="35">
        <v>-16</v>
      </c>
    </row>
    <row r="8" spans="1:16" s="367" customFormat="1" ht="18" customHeight="1">
      <c r="A8" s="365" t="s">
        <v>46</v>
      </c>
      <c r="B8" s="560" t="s">
        <v>496</v>
      </c>
      <c r="C8" s="561"/>
      <c r="D8" s="561"/>
      <c r="E8" s="561"/>
      <c r="F8" s="561"/>
      <c r="G8" s="561"/>
      <c r="H8" s="561"/>
      <c r="I8" s="561"/>
      <c r="J8" s="561"/>
      <c r="K8" s="561"/>
      <c r="L8" s="561"/>
      <c r="M8" s="561"/>
      <c r="N8" s="561"/>
      <c r="O8" s="562"/>
      <c r="P8" s="366"/>
    </row>
    <row r="9" spans="1:16" s="19" customFormat="1" ht="63">
      <c r="A9" s="379">
        <v>1</v>
      </c>
      <c r="B9" s="380" t="s">
        <v>497</v>
      </c>
      <c r="C9" s="381">
        <f>SUM(D9:G9)</f>
        <v>0.65</v>
      </c>
      <c r="D9" s="381"/>
      <c r="E9" s="381">
        <v>0.65</v>
      </c>
      <c r="F9" s="381"/>
      <c r="G9" s="381"/>
      <c r="H9" s="569" t="s">
        <v>498</v>
      </c>
      <c r="I9" s="395">
        <v>0.03</v>
      </c>
      <c r="J9" s="381"/>
      <c r="K9" s="382"/>
      <c r="L9" s="381"/>
      <c r="M9" s="381"/>
      <c r="N9" s="381">
        <v>0.03</v>
      </c>
      <c r="O9" s="569" t="s">
        <v>499</v>
      </c>
      <c r="P9" s="563"/>
    </row>
    <row r="10" spans="1:16" s="19" customFormat="1" ht="15.75">
      <c r="A10" s="379"/>
      <c r="B10" s="383" t="s">
        <v>500</v>
      </c>
      <c r="C10" s="381">
        <f>SUM(D10:G10)</f>
        <v>0.28</v>
      </c>
      <c r="D10" s="384"/>
      <c r="E10" s="384">
        <v>0.28</v>
      </c>
      <c r="F10" s="384"/>
      <c r="G10" s="384"/>
      <c r="H10" s="570"/>
      <c r="I10" s="396">
        <v>0.01</v>
      </c>
      <c r="J10" s="384"/>
      <c r="K10" s="385"/>
      <c r="L10" s="384"/>
      <c r="M10" s="384"/>
      <c r="N10" s="384">
        <v>0.01</v>
      </c>
      <c r="O10" s="570"/>
      <c r="P10" s="564"/>
    </row>
    <row r="11" spans="1:16" s="19" customFormat="1" ht="15.75">
      <c r="A11" s="379"/>
      <c r="B11" s="386" t="s">
        <v>501</v>
      </c>
      <c r="C11" s="381">
        <f>SUM(D11:G11)</f>
        <v>0.37</v>
      </c>
      <c r="D11" s="387"/>
      <c r="E11" s="387">
        <v>0.37</v>
      </c>
      <c r="F11" s="387"/>
      <c r="G11" s="387"/>
      <c r="H11" s="571"/>
      <c r="I11" s="397">
        <v>0.02</v>
      </c>
      <c r="J11" s="387"/>
      <c r="K11" s="388"/>
      <c r="L11" s="387"/>
      <c r="M11" s="387"/>
      <c r="N11" s="387">
        <v>0.02</v>
      </c>
      <c r="O11" s="571"/>
      <c r="P11" s="565"/>
    </row>
    <row r="12" spans="1:16" s="367" customFormat="1" ht="18" customHeight="1">
      <c r="A12" s="365" t="s">
        <v>51</v>
      </c>
      <c r="B12" s="560" t="s">
        <v>502</v>
      </c>
      <c r="C12" s="561"/>
      <c r="D12" s="561"/>
      <c r="E12" s="561"/>
      <c r="F12" s="561"/>
      <c r="G12" s="561"/>
      <c r="H12" s="561"/>
      <c r="I12" s="561"/>
      <c r="J12" s="561"/>
      <c r="K12" s="561"/>
      <c r="L12" s="561"/>
      <c r="M12" s="561"/>
      <c r="N12" s="561"/>
      <c r="O12" s="562"/>
      <c r="P12" s="366"/>
    </row>
    <row r="13" spans="1:16" s="19" customFormat="1" ht="63">
      <c r="A13" s="379">
        <v>1</v>
      </c>
      <c r="B13" s="389" t="s">
        <v>503</v>
      </c>
      <c r="C13" s="381">
        <f>SUM(D13:G13)</f>
        <v>9.56</v>
      </c>
      <c r="D13" s="390"/>
      <c r="E13" s="390"/>
      <c r="F13" s="390"/>
      <c r="G13" s="391">
        <v>9.56</v>
      </c>
      <c r="H13" s="392" t="s">
        <v>504</v>
      </c>
      <c r="I13" s="392">
        <v>9.6</v>
      </c>
      <c r="J13" s="390"/>
      <c r="K13" s="390"/>
      <c r="L13" s="390"/>
      <c r="M13" s="390"/>
      <c r="N13" s="390">
        <v>9.6</v>
      </c>
      <c r="O13" s="378" t="s">
        <v>505</v>
      </c>
      <c r="P13" s="379"/>
    </row>
    <row r="14" spans="1:16" s="367" customFormat="1" ht="18" customHeight="1">
      <c r="A14" s="365" t="s">
        <v>52</v>
      </c>
      <c r="B14" s="560" t="s">
        <v>509</v>
      </c>
      <c r="C14" s="561"/>
      <c r="D14" s="561"/>
      <c r="E14" s="561"/>
      <c r="F14" s="561"/>
      <c r="G14" s="561"/>
      <c r="H14" s="561"/>
      <c r="I14" s="561"/>
      <c r="J14" s="561"/>
      <c r="K14" s="561"/>
      <c r="L14" s="561"/>
      <c r="M14" s="561"/>
      <c r="N14" s="561"/>
      <c r="O14" s="562"/>
      <c r="P14" s="366"/>
    </row>
    <row r="15" spans="1:16" s="19" customFormat="1" ht="63">
      <c r="A15" s="379">
        <v>3</v>
      </c>
      <c r="B15" s="375" t="s">
        <v>506</v>
      </c>
      <c r="C15" s="376">
        <f>D15</f>
        <v>3.22</v>
      </c>
      <c r="D15" s="376">
        <v>3.22</v>
      </c>
      <c r="E15" s="376"/>
      <c r="F15" s="376"/>
      <c r="G15" s="376"/>
      <c r="H15" s="377" t="s">
        <v>508</v>
      </c>
      <c r="I15" s="376">
        <f>SUM(J15:N15)</f>
        <v>8.5</v>
      </c>
      <c r="J15" s="376"/>
      <c r="K15" s="376"/>
      <c r="L15" s="376"/>
      <c r="M15" s="376"/>
      <c r="N15" s="376">
        <v>8.5</v>
      </c>
      <c r="O15" s="377" t="s">
        <v>507</v>
      </c>
      <c r="P15" s="378"/>
    </row>
    <row r="16" spans="1:16" s="19" customFormat="1" ht="15.75">
      <c r="A16" s="393">
        <v>3</v>
      </c>
      <c r="B16" s="393" t="s">
        <v>452</v>
      </c>
      <c r="C16" s="394">
        <f>C9+C13+C15</f>
        <v>13.430000000000001</v>
      </c>
      <c r="D16" s="394">
        <f aca="true" t="shared" si="0" ref="D16:N16">D9+D13+D15</f>
        <v>3.22</v>
      </c>
      <c r="E16" s="394">
        <f t="shared" si="0"/>
        <v>0.65</v>
      </c>
      <c r="F16" s="394">
        <f t="shared" si="0"/>
        <v>0</v>
      </c>
      <c r="G16" s="394">
        <f t="shared" si="0"/>
        <v>9.56</v>
      </c>
      <c r="H16" s="394"/>
      <c r="I16" s="394">
        <f t="shared" si="0"/>
        <v>18.13</v>
      </c>
      <c r="J16" s="394">
        <f t="shared" si="0"/>
        <v>0</v>
      </c>
      <c r="K16" s="394">
        <f t="shared" si="0"/>
        <v>0</v>
      </c>
      <c r="L16" s="394">
        <f t="shared" si="0"/>
        <v>0</v>
      </c>
      <c r="M16" s="394">
        <f t="shared" si="0"/>
        <v>0</v>
      </c>
      <c r="N16" s="394">
        <f t="shared" si="0"/>
        <v>18.13</v>
      </c>
      <c r="O16" s="393"/>
      <c r="P16" s="393"/>
    </row>
    <row r="17" spans="3:16" s="12" customFormat="1" ht="33" customHeight="1">
      <c r="C17" s="17"/>
      <c r="D17" s="13"/>
      <c r="E17" s="13"/>
      <c r="F17" s="13"/>
      <c r="G17" s="13"/>
      <c r="H17" s="13"/>
      <c r="I17" s="13"/>
      <c r="J17" s="13"/>
      <c r="K17" s="420" t="s">
        <v>674</v>
      </c>
      <c r="L17" s="420"/>
      <c r="M17" s="420"/>
      <c r="N17" s="420"/>
      <c r="O17" s="420"/>
      <c r="P17" s="420"/>
    </row>
  </sheetData>
  <sheetProtection/>
  <mergeCells count="18">
    <mergeCell ref="B12:O12"/>
    <mergeCell ref="I5:I6"/>
    <mergeCell ref="J5:N5"/>
    <mergeCell ref="O5:O6"/>
    <mergeCell ref="P5:P6"/>
    <mergeCell ref="B8:O8"/>
    <mergeCell ref="H9:H11"/>
    <mergeCell ref="O9:O11"/>
    <mergeCell ref="B14:O14"/>
    <mergeCell ref="P9:P11"/>
    <mergeCell ref="A1:P1"/>
    <mergeCell ref="A2:P2"/>
    <mergeCell ref="A3:P3"/>
    <mergeCell ref="A5:A6"/>
    <mergeCell ref="B5:B6"/>
    <mergeCell ref="C5:C6"/>
    <mergeCell ref="D5:G5"/>
    <mergeCell ref="H5:H6"/>
  </mergeCells>
  <printOptions/>
  <pageMargins left="0.25" right="0.22" top="0.46" bottom="0.4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P34"/>
  <sheetViews>
    <sheetView showZeros="0" zoomScalePageLayoutView="0" workbookViewId="0" topLeftCell="A1">
      <pane ySplit="8" topLeftCell="A29" activePane="bottomLeft" state="frozen"/>
      <selection pane="topLeft" activeCell="A1" sqref="A1"/>
      <selection pane="bottomLeft" activeCell="Q6" sqref="A6:IV8"/>
    </sheetView>
  </sheetViews>
  <sheetFormatPr defaultColWidth="7.8515625" defaultRowHeight="12.75"/>
  <cols>
    <col min="1" max="1" width="5.140625" style="46" bestFit="1" customWidth="1"/>
    <col min="2" max="2" width="20.7109375" style="45" customWidth="1"/>
    <col min="3" max="3" width="7.421875" style="48" customWidth="1"/>
    <col min="4" max="4" width="6.7109375" style="49" customWidth="1"/>
    <col min="5" max="6" width="5.8515625" style="49" customWidth="1"/>
    <col min="7" max="7" width="6.8515625" style="49" customWidth="1"/>
    <col min="8" max="9" width="13.7109375" style="44" customWidth="1"/>
    <col min="10" max="10" width="6.140625" style="44" customWidth="1"/>
    <col min="11" max="11" width="6.57421875" style="44" customWidth="1"/>
    <col min="12" max="12" width="7.00390625" style="44" customWidth="1"/>
    <col min="13" max="13" width="6.140625" style="44" customWidth="1"/>
    <col min="14" max="14" width="7.421875" style="44" customWidth="1"/>
    <col min="15" max="15" width="21.8515625" style="47" customWidth="1"/>
    <col min="16" max="16" width="5.28125" style="44" customWidth="1"/>
    <col min="17" max="16384" width="7.8515625" style="44" customWidth="1"/>
  </cols>
  <sheetData>
    <row r="1" spans="1:16" ht="15.75" customHeight="1">
      <c r="A1" s="498" t="s">
        <v>511</v>
      </c>
      <c r="B1" s="498"/>
      <c r="C1" s="498"/>
      <c r="D1" s="498"/>
      <c r="E1" s="498"/>
      <c r="F1" s="498"/>
      <c r="G1" s="498"/>
      <c r="H1" s="498"/>
      <c r="I1" s="498"/>
      <c r="J1" s="498"/>
      <c r="K1" s="498"/>
      <c r="L1" s="498"/>
      <c r="M1" s="498"/>
      <c r="N1" s="498"/>
      <c r="O1" s="498"/>
      <c r="P1" s="498"/>
    </row>
    <row r="2" spans="1:16" ht="15.75" customHeight="1">
      <c r="A2" s="498" t="s">
        <v>455</v>
      </c>
      <c r="B2" s="498"/>
      <c r="C2" s="498"/>
      <c r="D2" s="498"/>
      <c r="E2" s="498"/>
      <c r="F2" s="498"/>
      <c r="G2" s="498"/>
      <c r="H2" s="498"/>
      <c r="I2" s="498"/>
      <c r="J2" s="498"/>
      <c r="K2" s="498"/>
      <c r="L2" s="498"/>
      <c r="M2" s="498"/>
      <c r="N2" s="498"/>
      <c r="O2" s="498"/>
      <c r="P2" s="498"/>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ht="15" customHeight="1" hidden="1">
      <c r="A4" s="52"/>
      <c r="B4" s="498"/>
      <c r="C4" s="498"/>
      <c r="D4" s="498"/>
      <c r="E4" s="498"/>
      <c r="F4" s="498"/>
      <c r="G4" s="498"/>
      <c r="H4" s="498"/>
      <c r="I4" s="498"/>
      <c r="J4" s="498"/>
      <c r="K4" s="498"/>
      <c r="L4" s="498"/>
      <c r="M4" s="498"/>
      <c r="N4" s="498"/>
      <c r="O4" s="498"/>
      <c r="P4" s="498"/>
    </row>
    <row r="5" spans="1:16" ht="15" customHeight="1">
      <c r="A5" s="52"/>
      <c r="B5" s="4"/>
      <c r="C5" s="4"/>
      <c r="D5" s="4"/>
      <c r="E5" s="4"/>
      <c r="F5" s="4"/>
      <c r="G5" s="4"/>
      <c r="H5" s="4"/>
      <c r="I5" s="4"/>
      <c r="J5" s="4"/>
      <c r="K5" s="4"/>
      <c r="L5" s="4"/>
      <c r="M5" s="4"/>
      <c r="N5" s="4"/>
      <c r="O5" s="4"/>
      <c r="P5" s="4"/>
    </row>
    <row r="6" spans="1:16" ht="12.75">
      <c r="A6" s="508" t="s">
        <v>0</v>
      </c>
      <c r="B6" s="507" t="s">
        <v>29</v>
      </c>
      <c r="C6" s="505" t="s">
        <v>13</v>
      </c>
      <c r="D6" s="505" t="s">
        <v>102</v>
      </c>
      <c r="E6" s="505"/>
      <c r="F6" s="505"/>
      <c r="G6" s="505"/>
      <c r="H6" s="507" t="s">
        <v>103</v>
      </c>
      <c r="I6" s="505" t="s">
        <v>32</v>
      </c>
      <c r="J6" s="505" t="s">
        <v>104</v>
      </c>
      <c r="K6" s="505"/>
      <c r="L6" s="505"/>
      <c r="M6" s="505"/>
      <c r="N6" s="505"/>
      <c r="O6" s="505" t="s">
        <v>105</v>
      </c>
      <c r="P6" s="505" t="s">
        <v>67</v>
      </c>
    </row>
    <row r="7" spans="1:16" ht="36">
      <c r="A7" s="508"/>
      <c r="B7" s="507"/>
      <c r="C7" s="505"/>
      <c r="D7" s="10" t="s">
        <v>2</v>
      </c>
      <c r="E7" s="10" t="s">
        <v>1</v>
      </c>
      <c r="F7" s="10" t="s">
        <v>106</v>
      </c>
      <c r="G7" s="10" t="s">
        <v>3</v>
      </c>
      <c r="H7" s="507"/>
      <c r="I7" s="505"/>
      <c r="J7" s="10" t="s">
        <v>14</v>
      </c>
      <c r="K7" s="10" t="s">
        <v>7</v>
      </c>
      <c r="L7" s="10" t="s">
        <v>109</v>
      </c>
      <c r="M7" s="10" t="s">
        <v>108</v>
      </c>
      <c r="N7" s="10" t="s">
        <v>11</v>
      </c>
      <c r="O7" s="505"/>
      <c r="P7" s="505"/>
    </row>
    <row r="8" spans="1:16" ht="33.75">
      <c r="A8" s="35">
        <v>-1</v>
      </c>
      <c r="B8" s="35">
        <v>-2</v>
      </c>
      <c r="C8" s="35" t="s">
        <v>15</v>
      </c>
      <c r="D8" s="35">
        <v>-4</v>
      </c>
      <c r="E8" s="35">
        <v>-5</v>
      </c>
      <c r="F8" s="35">
        <v>-6</v>
      </c>
      <c r="G8" s="35">
        <v>-7</v>
      </c>
      <c r="H8" s="35">
        <v>-8</v>
      </c>
      <c r="I8" s="35" t="s">
        <v>16</v>
      </c>
      <c r="J8" s="35">
        <v>-10</v>
      </c>
      <c r="K8" s="35">
        <v>-11</v>
      </c>
      <c r="L8" s="35">
        <v>-12</v>
      </c>
      <c r="M8" s="35">
        <v>-13</v>
      </c>
      <c r="N8" s="35">
        <v>-14</v>
      </c>
      <c r="O8" s="35">
        <v>-15</v>
      </c>
      <c r="P8" s="35">
        <v>-16</v>
      </c>
    </row>
    <row r="9" spans="1:16" s="139" customFormat="1" ht="21.75" customHeight="1">
      <c r="A9" s="39" t="s">
        <v>46</v>
      </c>
      <c r="B9" s="87" t="s">
        <v>157</v>
      </c>
      <c r="C9" s="34">
        <f>SUM(C10:C11)</f>
        <v>6.109999999999999</v>
      </c>
      <c r="D9" s="34">
        <f>SUM(D10:D11)</f>
        <v>0</v>
      </c>
      <c r="E9" s="34">
        <f>SUM(E10:E11)</f>
        <v>0</v>
      </c>
      <c r="F9" s="34">
        <f>SUM(F10:F11)</f>
        <v>0</v>
      </c>
      <c r="G9" s="34">
        <f>SUM(G10:G11)</f>
        <v>6.109999999999999</v>
      </c>
      <c r="H9" s="34"/>
      <c r="I9" s="41">
        <f aca="true" t="shared" si="0" ref="I9:N9">I10+I11</f>
        <v>37</v>
      </c>
      <c r="J9" s="41">
        <f t="shared" si="0"/>
        <v>0</v>
      </c>
      <c r="K9" s="41">
        <f t="shared" si="0"/>
        <v>4</v>
      </c>
      <c r="L9" s="41">
        <f t="shared" si="0"/>
        <v>0</v>
      </c>
      <c r="M9" s="41">
        <f t="shared" si="0"/>
        <v>0</v>
      </c>
      <c r="N9" s="41">
        <f t="shared" si="0"/>
        <v>33</v>
      </c>
      <c r="O9" s="31"/>
      <c r="P9" s="42"/>
    </row>
    <row r="10" spans="1:16" s="186" customFormat="1" ht="43.5" customHeight="1">
      <c r="A10" s="29">
        <v>1</v>
      </c>
      <c r="B10" s="30" t="s">
        <v>158</v>
      </c>
      <c r="C10" s="163">
        <v>0.6</v>
      </c>
      <c r="D10" s="163"/>
      <c r="E10" s="163"/>
      <c r="F10" s="163"/>
      <c r="G10" s="163">
        <v>0.6</v>
      </c>
      <c r="H10" s="32" t="s">
        <v>159</v>
      </c>
      <c r="I10" s="43">
        <f>J10+K10+L10+M10</f>
        <v>4</v>
      </c>
      <c r="J10" s="163"/>
      <c r="K10" s="163">
        <v>4</v>
      </c>
      <c r="L10" s="163"/>
      <c r="M10" s="163"/>
      <c r="N10" s="163"/>
      <c r="O10" s="32" t="s">
        <v>577</v>
      </c>
      <c r="P10" s="36"/>
    </row>
    <row r="11" spans="1:16" s="186" customFormat="1" ht="51.75" customHeight="1">
      <c r="A11" s="29">
        <v>2</v>
      </c>
      <c r="B11" s="30" t="s">
        <v>160</v>
      </c>
      <c r="C11" s="163">
        <v>5.51</v>
      </c>
      <c r="D11" s="163"/>
      <c r="E11" s="163"/>
      <c r="F11" s="163"/>
      <c r="G11" s="163">
        <v>5.51</v>
      </c>
      <c r="H11" s="32" t="s">
        <v>41</v>
      </c>
      <c r="I11" s="43">
        <v>33</v>
      </c>
      <c r="J11" s="163"/>
      <c r="K11" s="163"/>
      <c r="L11" s="163"/>
      <c r="M11" s="163"/>
      <c r="N11" s="163">
        <v>33</v>
      </c>
      <c r="O11" s="32" t="s">
        <v>161</v>
      </c>
      <c r="P11" s="36"/>
    </row>
    <row r="12" spans="1:16" s="139" customFormat="1" ht="25.5">
      <c r="A12" s="157" t="s">
        <v>51</v>
      </c>
      <c r="B12" s="87" t="s">
        <v>127</v>
      </c>
      <c r="C12" s="34">
        <f>C13</f>
        <v>0.5</v>
      </c>
      <c r="D12" s="34">
        <f aca="true" t="shared" si="1" ref="D12:N12">D13</f>
        <v>0.5</v>
      </c>
      <c r="E12" s="34">
        <f t="shared" si="1"/>
        <v>0</v>
      </c>
      <c r="F12" s="34">
        <f t="shared" si="1"/>
        <v>0</v>
      </c>
      <c r="G12" s="34">
        <f t="shared" si="1"/>
        <v>0</v>
      </c>
      <c r="H12" s="34"/>
      <c r="I12" s="41">
        <f>J12+K12+L12+M12</f>
        <v>0.5</v>
      </c>
      <c r="J12" s="34">
        <f t="shared" si="1"/>
        <v>0</v>
      </c>
      <c r="K12" s="34">
        <f t="shared" si="1"/>
        <v>0</v>
      </c>
      <c r="L12" s="34">
        <f t="shared" si="1"/>
        <v>0</v>
      </c>
      <c r="M12" s="34">
        <f t="shared" si="1"/>
        <v>0.5</v>
      </c>
      <c r="N12" s="34">
        <f t="shared" si="1"/>
        <v>0</v>
      </c>
      <c r="O12" s="31"/>
      <c r="P12" s="42"/>
    </row>
    <row r="13" spans="1:16" s="186" customFormat="1" ht="40.5" customHeight="1">
      <c r="A13" s="29">
        <v>1</v>
      </c>
      <c r="B13" s="30" t="s">
        <v>162</v>
      </c>
      <c r="C13" s="163">
        <v>0.5</v>
      </c>
      <c r="D13" s="163">
        <v>0.5</v>
      </c>
      <c r="E13" s="163"/>
      <c r="F13" s="163"/>
      <c r="G13" s="163"/>
      <c r="H13" s="32" t="s">
        <v>110</v>
      </c>
      <c r="I13" s="43">
        <f>J13+K13+L13+M13</f>
        <v>0.5</v>
      </c>
      <c r="J13" s="163"/>
      <c r="K13" s="163"/>
      <c r="L13" s="163"/>
      <c r="M13" s="163">
        <v>0.5</v>
      </c>
      <c r="N13" s="163"/>
      <c r="O13" s="32" t="s">
        <v>163</v>
      </c>
      <c r="P13" s="36"/>
    </row>
    <row r="14" spans="1:16" s="139" customFormat="1" ht="12.75">
      <c r="A14" s="42" t="s">
        <v>52</v>
      </c>
      <c r="B14" s="87" t="s">
        <v>45</v>
      </c>
      <c r="C14" s="34">
        <f>C15+C16</f>
        <v>2.3200000000000003</v>
      </c>
      <c r="D14" s="34">
        <f>D15+D16</f>
        <v>2.3</v>
      </c>
      <c r="E14" s="34">
        <f>E15+E16</f>
        <v>0</v>
      </c>
      <c r="F14" s="34">
        <f>F15+F16</f>
        <v>0</v>
      </c>
      <c r="G14" s="34">
        <f>G15+G16</f>
        <v>0.02</v>
      </c>
      <c r="H14" s="34"/>
      <c r="I14" s="34">
        <f>I15+I16</f>
        <v>3.8</v>
      </c>
      <c r="J14" s="34">
        <f>J15+J16</f>
        <v>3.5</v>
      </c>
      <c r="K14" s="34">
        <f>K15+K16</f>
        <v>0</v>
      </c>
      <c r="L14" s="34">
        <f>L15+L16</f>
        <v>0</v>
      </c>
      <c r="M14" s="34">
        <f>M15+M16</f>
        <v>0.3</v>
      </c>
      <c r="N14" s="34">
        <f>N15</f>
        <v>0</v>
      </c>
      <c r="O14" s="31"/>
      <c r="P14" s="42"/>
    </row>
    <row r="15" spans="1:16" s="186" customFormat="1" ht="38.25">
      <c r="A15" s="36">
        <v>1</v>
      </c>
      <c r="B15" s="162" t="s">
        <v>148</v>
      </c>
      <c r="C15" s="43">
        <f>SUM(D15:H15)</f>
        <v>1</v>
      </c>
      <c r="D15" s="163">
        <v>1</v>
      </c>
      <c r="E15" s="109"/>
      <c r="F15" s="109"/>
      <c r="G15" s="109"/>
      <c r="H15" s="36" t="s">
        <v>149</v>
      </c>
      <c r="I15" s="163">
        <v>0.3</v>
      </c>
      <c r="J15" s="163"/>
      <c r="K15" s="163"/>
      <c r="L15" s="163"/>
      <c r="M15" s="163">
        <v>0.3</v>
      </c>
      <c r="N15" s="163"/>
      <c r="O15" s="32" t="s">
        <v>150</v>
      </c>
      <c r="P15" s="30"/>
    </row>
    <row r="16" spans="1:16" s="186" customFormat="1" ht="38.25">
      <c r="A16" s="36">
        <v>2</v>
      </c>
      <c r="B16" s="162" t="s">
        <v>445</v>
      </c>
      <c r="C16" s="43">
        <v>1.32</v>
      </c>
      <c r="D16" s="163">
        <v>1.3</v>
      </c>
      <c r="E16" s="109"/>
      <c r="F16" s="109"/>
      <c r="G16" s="109">
        <v>0.02</v>
      </c>
      <c r="H16" s="36" t="s">
        <v>42</v>
      </c>
      <c r="I16" s="163">
        <f>J16</f>
        <v>3.5</v>
      </c>
      <c r="J16" s="163">
        <v>3.5</v>
      </c>
      <c r="K16" s="163"/>
      <c r="L16" s="163"/>
      <c r="M16" s="163"/>
      <c r="N16" s="163"/>
      <c r="O16" s="32" t="s">
        <v>590</v>
      </c>
      <c r="P16" s="30"/>
    </row>
    <row r="17" spans="1:16" s="139" customFormat="1" ht="27" customHeight="1">
      <c r="A17" s="39" t="s">
        <v>53</v>
      </c>
      <c r="B17" s="87" t="s">
        <v>58</v>
      </c>
      <c r="C17" s="34">
        <f>C18</f>
        <v>0.02</v>
      </c>
      <c r="D17" s="34">
        <f aca="true" t="shared" si="2" ref="D17:N17">D18</f>
        <v>0.01</v>
      </c>
      <c r="E17" s="34">
        <f t="shared" si="2"/>
        <v>0</v>
      </c>
      <c r="F17" s="34">
        <f t="shared" si="2"/>
        <v>0</v>
      </c>
      <c r="G17" s="34">
        <f t="shared" si="2"/>
        <v>0.01</v>
      </c>
      <c r="H17" s="34"/>
      <c r="I17" s="34">
        <f t="shared" si="2"/>
        <v>1.5</v>
      </c>
      <c r="J17" s="34">
        <f t="shared" si="2"/>
        <v>0</v>
      </c>
      <c r="K17" s="34">
        <f t="shared" si="2"/>
        <v>0</v>
      </c>
      <c r="L17" s="34">
        <f t="shared" si="2"/>
        <v>0</v>
      </c>
      <c r="M17" s="34">
        <f t="shared" si="2"/>
        <v>0</v>
      </c>
      <c r="N17" s="34">
        <f t="shared" si="2"/>
        <v>1.5</v>
      </c>
      <c r="O17" s="31"/>
      <c r="P17" s="42"/>
    </row>
    <row r="18" spans="1:16" s="186" customFormat="1" ht="69" customHeight="1">
      <c r="A18" s="29">
        <v>1</v>
      </c>
      <c r="B18" s="30" t="s">
        <v>155</v>
      </c>
      <c r="C18" s="163">
        <f>SUM(D18:G18)</f>
        <v>0.02</v>
      </c>
      <c r="D18" s="163">
        <v>0.01</v>
      </c>
      <c r="E18" s="163"/>
      <c r="F18" s="163"/>
      <c r="G18" s="163">
        <v>0.01</v>
      </c>
      <c r="H18" s="32" t="s">
        <v>156</v>
      </c>
      <c r="I18" s="43">
        <f>J18+K18+L18+M18+N18</f>
        <v>1.5</v>
      </c>
      <c r="J18" s="163"/>
      <c r="K18" s="163"/>
      <c r="L18" s="163"/>
      <c r="M18" s="163"/>
      <c r="N18" s="163">
        <v>1.5</v>
      </c>
      <c r="O18" s="32" t="s">
        <v>589</v>
      </c>
      <c r="P18" s="36"/>
    </row>
    <row r="19" spans="1:16" s="139" customFormat="1" ht="12.75">
      <c r="A19" s="161" t="s">
        <v>55</v>
      </c>
      <c r="B19" s="40" t="s">
        <v>39</v>
      </c>
      <c r="C19" s="41">
        <f>C20</f>
        <v>2.3</v>
      </c>
      <c r="D19" s="41">
        <f aca="true" t="shared" si="3" ref="D19:N19">D20</f>
        <v>2.3</v>
      </c>
      <c r="E19" s="41">
        <f t="shared" si="3"/>
        <v>0</v>
      </c>
      <c r="F19" s="41">
        <f t="shared" si="3"/>
        <v>0</v>
      </c>
      <c r="G19" s="41">
        <f t="shared" si="3"/>
        <v>0</v>
      </c>
      <c r="H19" s="41"/>
      <c r="I19" s="41">
        <f t="shared" si="3"/>
        <v>4</v>
      </c>
      <c r="J19" s="41">
        <f t="shared" si="3"/>
        <v>0</v>
      </c>
      <c r="K19" s="41">
        <f t="shared" si="3"/>
        <v>0</v>
      </c>
      <c r="L19" s="41">
        <f t="shared" si="3"/>
        <v>0</v>
      </c>
      <c r="M19" s="41">
        <f t="shared" si="3"/>
        <v>0</v>
      </c>
      <c r="N19" s="41">
        <f t="shared" si="3"/>
        <v>4</v>
      </c>
      <c r="O19" s="42"/>
      <c r="P19" s="42"/>
    </row>
    <row r="20" spans="1:16" s="186" customFormat="1" ht="25.5">
      <c r="A20" s="36">
        <v>1</v>
      </c>
      <c r="B20" s="30" t="s">
        <v>146</v>
      </c>
      <c r="C20" s="163">
        <v>2.3</v>
      </c>
      <c r="D20" s="163">
        <v>2.3</v>
      </c>
      <c r="E20" s="163"/>
      <c r="F20" s="163"/>
      <c r="G20" s="163"/>
      <c r="H20" s="32" t="s">
        <v>147</v>
      </c>
      <c r="I20" s="163">
        <v>4</v>
      </c>
      <c r="J20" s="163"/>
      <c r="K20" s="163"/>
      <c r="L20" s="163"/>
      <c r="M20" s="163"/>
      <c r="N20" s="163">
        <v>4</v>
      </c>
      <c r="O20" s="32" t="s">
        <v>578</v>
      </c>
      <c r="P20" s="36"/>
    </row>
    <row r="21" spans="1:16" s="139" customFormat="1" ht="12.75">
      <c r="A21" s="161" t="s">
        <v>56</v>
      </c>
      <c r="B21" s="164" t="s">
        <v>49</v>
      </c>
      <c r="C21" s="41">
        <f>SUM(C22:C24)</f>
        <v>8.7</v>
      </c>
      <c r="D21" s="41">
        <f>SUM(D22:D24)</f>
        <v>8.7</v>
      </c>
      <c r="E21" s="41">
        <f>SUM(E22:E24)</f>
        <v>0</v>
      </c>
      <c r="F21" s="41">
        <f>SUM(F22:F24)</f>
        <v>0</v>
      </c>
      <c r="G21" s="41">
        <f>SUM(G22:G24)</f>
        <v>0</v>
      </c>
      <c r="H21" s="41"/>
      <c r="I21" s="41">
        <f aca="true" t="shared" si="4" ref="I21:N21">SUM(I22:I24)</f>
        <v>21.75</v>
      </c>
      <c r="J21" s="41">
        <f t="shared" si="4"/>
        <v>0</v>
      </c>
      <c r="K21" s="41">
        <f t="shared" si="4"/>
        <v>2.5</v>
      </c>
      <c r="L21" s="41">
        <f t="shared" si="4"/>
        <v>19.25</v>
      </c>
      <c r="M21" s="41">
        <f t="shared" si="4"/>
        <v>0</v>
      </c>
      <c r="N21" s="41">
        <f t="shared" si="4"/>
        <v>0</v>
      </c>
      <c r="O21" s="31"/>
      <c r="P21" s="87"/>
    </row>
    <row r="22" spans="1:16" s="186" customFormat="1" ht="76.5">
      <c r="A22" s="36">
        <v>1</v>
      </c>
      <c r="B22" s="162" t="s">
        <v>579</v>
      </c>
      <c r="C22" s="43">
        <v>2.8</v>
      </c>
      <c r="D22" s="43">
        <v>2.8</v>
      </c>
      <c r="E22" s="43"/>
      <c r="F22" s="43"/>
      <c r="G22" s="43"/>
      <c r="H22" s="36" t="s">
        <v>151</v>
      </c>
      <c r="I22" s="43">
        <f aca="true" t="shared" si="5" ref="I22:I30">J22+K22+L22+M22</f>
        <v>7</v>
      </c>
      <c r="J22" s="43"/>
      <c r="K22" s="43"/>
      <c r="L22" s="43">
        <v>7</v>
      </c>
      <c r="M22" s="43"/>
      <c r="N22" s="43"/>
      <c r="O22" s="37" t="s">
        <v>487</v>
      </c>
      <c r="P22" s="36"/>
    </row>
    <row r="23" spans="1:16" s="470" customFormat="1" ht="51">
      <c r="A23" s="36">
        <v>2</v>
      </c>
      <c r="B23" s="162" t="s">
        <v>581</v>
      </c>
      <c r="C23" s="43">
        <v>1</v>
      </c>
      <c r="D23" s="43">
        <v>1</v>
      </c>
      <c r="E23" s="43"/>
      <c r="F23" s="43"/>
      <c r="G23" s="43"/>
      <c r="H23" s="36" t="s">
        <v>582</v>
      </c>
      <c r="I23" s="43">
        <f t="shared" si="5"/>
        <v>2.5</v>
      </c>
      <c r="J23" s="43"/>
      <c r="K23" s="43">
        <v>2.5</v>
      </c>
      <c r="L23" s="43"/>
      <c r="M23" s="43"/>
      <c r="N23" s="43"/>
      <c r="O23" s="37" t="s">
        <v>580</v>
      </c>
      <c r="P23" s="36"/>
    </row>
    <row r="24" spans="1:16" s="470" customFormat="1" ht="90.75" customHeight="1">
      <c r="A24" s="36">
        <v>3</v>
      </c>
      <c r="B24" s="162" t="s">
        <v>583</v>
      </c>
      <c r="C24" s="43">
        <v>4.9</v>
      </c>
      <c r="D24" s="43">
        <v>4.9</v>
      </c>
      <c r="E24" s="43"/>
      <c r="F24" s="43"/>
      <c r="G24" s="43"/>
      <c r="H24" s="36" t="s">
        <v>584</v>
      </c>
      <c r="I24" s="43">
        <f t="shared" si="5"/>
        <v>12.25</v>
      </c>
      <c r="J24" s="43"/>
      <c r="K24" s="43"/>
      <c r="L24" s="43">
        <v>12.25</v>
      </c>
      <c r="M24" s="43"/>
      <c r="N24" s="43"/>
      <c r="O24" s="37" t="s">
        <v>487</v>
      </c>
      <c r="P24" s="36"/>
    </row>
    <row r="25" spans="1:16" s="471" customFormat="1" ht="25.5">
      <c r="A25" s="42" t="s">
        <v>57</v>
      </c>
      <c r="B25" s="87" t="s">
        <v>479</v>
      </c>
      <c r="C25" s="34">
        <f>C26</f>
        <v>0.46</v>
      </c>
      <c r="D25" s="34">
        <f aca="true" t="shared" si="6" ref="D25:N25">D26</f>
        <v>0.46</v>
      </c>
      <c r="E25" s="34">
        <f t="shared" si="6"/>
        <v>0</v>
      </c>
      <c r="F25" s="34">
        <f t="shared" si="6"/>
        <v>0</v>
      </c>
      <c r="G25" s="34">
        <f t="shared" si="6"/>
        <v>0</v>
      </c>
      <c r="H25" s="34"/>
      <c r="I25" s="34">
        <f t="shared" si="6"/>
        <v>0.45</v>
      </c>
      <c r="J25" s="34">
        <f t="shared" si="6"/>
        <v>0</v>
      </c>
      <c r="K25" s="34">
        <f t="shared" si="6"/>
        <v>0</v>
      </c>
      <c r="L25" s="34">
        <f t="shared" si="6"/>
        <v>0.45</v>
      </c>
      <c r="M25" s="34">
        <f t="shared" si="6"/>
        <v>0</v>
      </c>
      <c r="N25" s="34">
        <f t="shared" si="6"/>
        <v>0</v>
      </c>
      <c r="O25" s="31"/>
      <c r="P25" s="87"/>
    </row>
    <row r="26" spans="1:16" s="470" customFormat="1" ht="38.25">
      <c r="A26" s="36">
        <v>1</v>
      </c>
      <c r="B26" s="30" t="s">
        <v>482</v>
      </c>
      <c r="C26" s="163">
        <v>0.46</v>
      </c>
      <c r="D26" s="163">
        <v>0.46</v>
      </c>
      <c r="E26" s="163"/>
      <c r="F26" s="163"/>
      <c r="G26" s="163"/>
      <c r="H26" s="32" t="s">
        <v>480</v>
      </c>
      <c r="I26" s="43">
        <v>0.45</v>
      </c>
      <c r="J26" s="163"/>
      <c r="K26" s="163"/>
      <c r="L26" s="163">
        <v>0.45</v>
      </c>
      <c r="M26" s="163"/>
      <c r="N26" s="163"/>
      <c r="O26" s="32" t="s">
        <v>585</v>
      </c>
      <c r="P26" s="30"/>
    </row>
    <row r="27" spans="1:16" s="139" customFormat="1" ht="27" customHeight="1">
      <c r="A27" s="39" t="s">
        <v>59</v>
      </c>
      <c r="B27" s="156" t="s">
        <v>128</v>
      </c>
      <c r="C27" s="41">
        <f>C28</f>
        <v>0.2</v>
      </c>
      <c r="D27" s="41">
        <f aca="true" t="shared" si="7" ref="D27:N27">D28</f>
        <v>0</v>
      </c>
      <c r="E27" s="41">
        <f t="shared" si="7"/>
        <v>0</v>
      </c>
      <c r="F27" s="41">
        <f t="shared" si="7"/>
        <v>0</v>
      </c>
      <c r="G27" s="41">
        <f t="shared" si="7"/>
        <v>0.2</v>
      </c>
      <c r="H27" s="41"/>
      <c r="I27" s="41">
        <v>2</v>
      </c>
      <c r="J27" s="41">
        <f t="shared" si="7"/>
        <v>0</v>
      </c>
      <c r="K27" s="41">
        <f t="shared" si="7"/>
        <v>0</v>
      </c>
      <c r="L27" s="41">
        <f t="shared" si="7"/>
        <v>0</v>
      </c>
      <c r="M27" s="41">
        <f t="shared" si="7"/>
        <v>0</v>
      </c>
      <c r="N27" s="41">
        <f t="shared" si="7"/>
        <v>2</v>
      </c>
      <c r="O27" s="42"/>
      <c r="P27" s="42"/>
    </row>
    <row r="28" spans="1:16" s="186" customFormat="1" ht="104.25" customHeight="1">
      <c r="A28" s="29">
        <v>1</v>
      </c>
      <c r="B28" s="30" t="s">
        <v>154</v>
      </c>
      <c r="C28" s="163">
        <v>0.2</v>
      </c>
      <c r="D28" s="163"/>
      <c r="E28" s="163"/>
      <c r="F28" s="163"/>
      <c r="G28" s="163">
        <v>0.2</v>
      </c>
      <c r="H28" s="32" t="s">
        <v>586</v>
      </c>
      <c r="I28" s="43">
        <v>2</v>
      </c>
      <c r="J28" s="163"/>
      <c r="K28" s="163"/>
      <c r="L28" s="163"/>
      <c r="M28" s="163"/>
      <c r="N28" s="163">
        <v>2</v>
      </c>
      <c r="O28" s="32" t="s">
        <v>587</v>
      </c>
      <c r="P28" s="36"/>
    </row>
    <row r="29" spans="1:16" s="471" customFormat="1" ht="12.75">
      <c r="A29" s="39" t="s">
        <v>64</v>
      </c>
      <c r="B29" s="87" t="s">
        <v>43</v>
      </c>
      <c r="C29" s="34">
        <f>C30+C31</f>
        <v>0.25</v>
      </c>
      <c r="D29" s="34">
        <f aca="true" t="shared" si="8" ref="D29:M29">D30+D31</f>
        <v>0.25</v>
      </c>
      <c r="E29" s="34">
        <f t="shared" si="8"/>
        <v>0</v>
      </c>
      <c r="F29" s="34">
        <f t="shared" si="8"/>
        <v>0</v>
      </c>
      <c r="G29" s="34">
        <f t="shared" si="8"/>
        <v>0</v>
      </c>
      <c r="H29" s="34"/>
      <c r="I29" s="34">
        <f t="shared" si="8"/>
        <v>0.7</v>
      </c>
      <c r="J29" s="34">
        <f t="shared" si="8"/>
        <v>0</v>
      </c>
      <c r="K29" s="34">
        <f t="shared" si="8"/>
        <v>0</v>
      </c>
      <c r="L29" s="34">
        <f t="shared" si="8"/>
        <v>0.7</v>
      </c>
      <c r="M29" s="34">
        <f t="shared" si="8"/>
        <v>0</v>
      </c>
      <c r="N29" s="34">
        <f>N30</f>
        <v>0</v>
      </c>
      <c r="O29" s="31"/>
      <c r="P29" s="87"/>
    </row>
    <row r="30" spans="1:16" s="186" customFormat="1" ht="63.75" customHeight="1">
      <c r="A30" s="29">
        <v>1</v>
      </c>
      <c r="B30" s="153" t="s">
        <v>153</v>
      </c>
      <c r="C30" s="43">
        <v>0.15</v>
      </c>
      <c r="D30" s="43">
        <v>0.15</v>
      </c>
      <c r="E30" s="43"/>
      <c r="F30" s="43"/>
      <c r="G30" s="43"/>
      <c r="H30" s="36" t="s">
        <v>588</v>
      </c>
      <c r="I30" s="43">
        <f t="shared" si="5"/>
        <v>0.5</v>
      </c>
      <c r="J30" s="43"/>
      <c r="K30" s="43"/>
      <c r="L30" s="43">
        <v>0.5</v>
      </c>
      <c r="M30" s="43"/>
      <c r="N30" s="43"/>
      <c r="O30" s="36"/>
      <c r="P30" s="36"/>
    </row>
    <row r="31" spans="1:16" s="186" customFormat="1" ht="48" customHeight="1">
      <c r="A31" s="29">
        <v>2</v>
      </c>
      <c r="B31" s="153" t="s">
        <v>164</v>
      </c>
      <c r="C31" s="43">
        <v>0.1</v>
      </c>
      <c r="D31" s="43">
        <v>0.1</v>
      </c>
      <c r="E31" s="43"/>
      <c r="F31" s="43"/>
      <c r="G31" s="43"/>
      <c r="H31" s="36" t="s">
        <v>152</v>
      </c>
      <c r="I31" s="43">
        <v>0.2</v>
      </c>
      <c r="J31" s="43"/>
      <c r="K31" s="43"/>
      <c r="L31" s="43">
        <v>0.2</v>
      </c>
      <c r="M31" s="43"/>
      <c r="N31" s="43"/>
      <c r="O31" s="36" t="s">
        <v>165</v>
      </c>
      <c r="P31" s="36"/>
    </row>
    <row r="32" spans="1:16" s="186" customFormat="1" ht="12.75">
      <c r="A32" s="149">
        <v>14</v>
      </c>
      <c r="B32" s="3" t="s">
        <v>452</v>
      </c>
      <c r="C32" s="34">
        <f>C19+C14+C21+C29+C27+C17+C9+C12+C25</f>
        <v>20.86</v>
      </c>
      <c r="D32" s="34">
        <f aca="true" t="shared" si="9" ref="D32:N32">D19+D14+D21+D29+D27+D17+D9+D12+D25</f>
        <v>14.52</v>
      </c>
      <c r="E32" s="34">
        <f t="shared" si="9"/>
        <v>0</v>
      </c>
      <c r="F32" s="34">
        <f t="shared" si="9"/>
        <v>0</v>
      </c>
      <c r="G32" s="34">
        <f t="shared" si="9"/>
        <v>6.34</v>
      </c>
      <c r="H32" s="34">
        <f t="shared" si="9"/>
        <v>0</v>
      </c>
      <c r="I32" s="34">
        <f t="shared" si="9"/>
        <v>71.7</v>
      </c>
      <c r="J32" s="34">
        <f t="shared" si="9"/>
        <v>3.5</v>
      </c>
      <c r="K32" s="34">
        <f t="shared" si="9"/>
        <v>6.5</v>
      </c>
      <c r="L32" s="34">
        <f t="shared" si="9"/>
        <v>20.4</v>
      </c>
      <c r="M32" s="34">
        <f t="shared" si="9"/>
        <v>0.8</v>
      </c>
      <c r="N32" s="34">
        <f t="shared" si="9"/>
        <v>40.5</v>
      </c>
      <c r="O32" s="169"/>
      <c r="P32" s="38"/>
    </row>
    <row r="33" spans="1:16" s="186" customFormat="1" ht="12.75">
      <c r="A33" s="476"/>
      <c r="B33" s="477"/>
      <c r="C33" s="478"/>
      <c r="D33" s="478"/>
      <c r="E33" s="478"/>
      <c r="F33" s="478"/>
      <c r="G33" s="478"/>
      <c r="H33" s="478"/>
      <c r="I33" s="478"/>
      <c r="J33" s="478"/>
      <c r="K33" s="478"/>
      <c r="L33" s="478"/>
      <c r="M33" s="478"/>
      <c r="N33" s="478"/>
      <c r="O33" s="479"/>
      <c r="P33" s="480"/>
    </row>
    <row r="34" spans="3:16" s="12" customFormat="1" ht="27.75" customHeight="1">
      <c r="C34" s="17"/>
      <c r="D34" s="13"/>
      <c r="E34" s="13"/>
      <c r="F34" s="13"/>
      <c r="G34" s="13"/>
      <c r="H34" s="13"/>
      <c r="I34" s="13"/>
      <c r="J34" s="13"/>
      <c r="K34" s="506" t="s">
        <v>674</v>
      </c>
      <c r="L34" s="506"/>
      <c r="M34" s="506"/>
      <c r="N34" s="506"/>
      <c r="O34" s="506"/>
      <c r="P34" s="506"/>
    </row>
  </sheetData>
  <sheetProtection/>
  <mergeCells count="14">
    <mergeCell ref="C6:C7"/>
    <mergeCell ref="H6:H7"/>
    <mergeCell ref="B4:P4"/>
    <mergeCell ref="A6:A7"/>
    <mergeCell ref="I6:I7"/>
    <mergeCell ref="D6:G6"/>
    <mergeCell ref="A1:P1"/>
    <mergeCell ref="A2:P2"/>
    <mergeCell ref="K34:P34"/>
    <mergeCell ref="J6:N6"/>
    <mergeCell ref="O6:O7"/>
    <mergeCell ref="P6:P7"/>
    <mergeCell ref="B6:B7"/>
    <mergeCell ref="A3:P3"/>
  </mergeCells>
  <printOptions/>
  <pageMargins left="0.2362204724409449" right="0.1968503937007874" top="0.7874015748031497" bottom="0.5905511811023623" header="0.31496062992125984" footer="0.1968503937007874"/>
  <pageSetup horizontalDpi="600" verticalDpi="600" orientation="landscape"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BT29"/>
  <sheetViews>
    <sheetView showZeros="0" zoomScalePageLayoutView="0" workbookViewId="0" topLeftCell="A1">
      <selection activeCell="E29" sqref="E29"/>
    </sheetView>
  </sheetViews>
  <sheetFormatPr defaultColWidth="7.8515625" defaultRowHeight="12.75"/>
  <cols>
    <col min="1" max="1" width="5.28125" style="19" customWidth="1"/>
    <col min="2" max="2" width="25.7109375" style="19" customWidth="1"/>
    <col min="3" max="3" width="6.8515625" style="19" customWidth="1"/>
    <col min="4" max="6" width="6.00390625" style="19" customWidth="1"/>
    <col min="7" max="7" width="6.7109375" style="19" bestFit="1" customWidth="1"/>
    <col min="8" max="8" width="14.00390625" style="19" customWidth="1"/>
    <col min="9" max="9" width="8.7109375" style="19" customWidth="1"/>
    <col min="10" max="14" width="6.7109375" style="19" customWidth="1"/>
    <col min="15" max="15" width="19.421875" style="19" customWidth="1"/>
    <col min="16" max="16" width="6.421875" style="19" customWidth="1"/>
    <col min="17" max="17" width="7.8515625" style="20" customWidth="1"/>
    <col min="18" max="16384" width="7.8515625" style="19" customWidth="1"/>
  </cols>
  <sheetData>
    <row r="1" spans="1:15" ht="15.75">
      <c r="A1" s="498" t="s">
        <v>512</v>
      </c>
      <c r="B1" s="513"/>
      <c r="C1" s="513"/>
      <c r="D1" s="513"/>
      <c r="E1" s="513"/>
      <c r="F1" s="513"/>
      <c r="G1" s="513"/>
      <c r="H1" s="513"/>
      <c r="I1" s="513"/>
      <c r="J1" s="513"/>
      <c r="K1" s="513"/>
      <c r="L1" s="513"/>
      <c r="M1" s="513"/>
      <c r="N1" s="513"/>
      <c r="O1" s="513"/>
    </row>
    <row r="2" spans="1:15" ht="18" customHeight="1">
      <c r="A2" s="498" t="s">
        <v>454</v>
      </c>
      <c r="B2" s="498"/>
      <c r="C2" s="498"/>
      <c r="D2" s="498"/>
      <c r="E2" s="498"/>
      <c r="F2" s="498"/>
      <c r="G2" s="498"/>
      <c r="H2" s="498"/>
      <c r="I2" s="498"/>
      <c r="J2" s="498"/>
      <c r="K2" s="498"/>
      <c r="L2" s="498"/>
      <c r="M2" s="498"/>
      <c r="N2" s="498"/>
      <c r="O2" s="498"/>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5" s="12" customFormat="1" ht="3" customHeight="1" hidden="1" thickBot="1" thickTop="1">
      <c r="A4" s="498"/>
      <c r="B4" s="498"/>
      <c r="C4" s="498"/>
      <c r="D4" s="498"/>
      <c r="E4" s="498"/>
      <c r="F4" s="498"/>
      <c r="G4" s="498"/>
      <c r="H4" s="498"/>
      <c r="I4" s="498"/>
      <c r="J4" s="498"/>
      <c r="K4" s="498"/>
      <c r="L4" s="498"/>
      <c r="M4" s="498"/>
      <c r="N4" s="498"/>
      <c r="O4" s="498"/>
    </row>
    <row r="5" spans="1:15" s="12" customFormat="1" ht="15.75" customHeight="1">
      <c r="A5" s="4"/>
      <c r="B5" s="4"/>
      <c r="C5" s="4"/>
      <c r="D5" s="4"/>
      <c r="E5" s="4"/>
      <c r="F5" s="4"/>
      <c r="G5" s="4"/>
      <c r="H5" s="4"/>
      <c r="I5" s="4"/>
      <c r="J5" s="4"/>
      <c r="K5" s="4"/>
      <c r="L5" s="4"/>
      <c r="M5" s="4"/>
      <c r="N5" s="4"/>
      <c r="O5" s="4"/>
    </row>
    <row r="6" spans="1:17" s="197" customFormat="1" ht="14.25" customHeight="1">
      <c r="A6" s="508" t="s">
        <v>0</v>
      </c>
      <c r="B6" s="515" t="s">
        <v>29</v>
      </c>
      <c r="C6" s="509" t="s">
        <v>13</v>
      </c>
      <c r="D6" s="505" t="s">
        <v>102</v>
      </c>
      <c r="E6" s="505"/>
      <c r="F6" s="505"/>
      <c r="G6" s="505"/>
      <c r="H6" s="507" t="s">
        <v>103</v>
      </c>
      <c r="I6" s="505" t="s">
        <v>32</v>
      </c>
      <c r="J6" s="514" t="s">
        <v>104</v>
      </c>
      <c r="K6" s="514"/>
      <c r="L6" s="514"/>
      <c r="M6" s="514"/>
      <c r="N6" s="514"/>
      <c r="O6" s="514" t="s">
        <v>105</v>
      </c>
      <c r="P6" s="514" t="s">
        <v>67</v>
      </c>
      <c r="Q6" s="196"/>
    </row>
    <row r="7" spans="1:17" s="197" customFormat="1" ht="75" customHeight="1">
      <c r="A7" s="508"/>
      <c r="B7" s="515"/>
      <c r="C7" s="509"/>
      <c r="D7" s="172" t="s">
        <v>2</v>
      </c>
      <c r="E7" s="160" t="s">
        <v>1</v>
      </c>
      <c r="F7" s="172" t="s">
        <v>106</v>
      </c>
      <c r="G7" s="172" t="s">
        <v>3</v>
      </c>
      <c r="H7" s="507"/>
      <c r="I7" s="505"/>
      <c r="J7" s="10" t="s">
        <v>14</v>
      </c>
      <c r="K7" s="10" t="s">
        <v>7</v>
      </c>
      <c r="L7" s="172" t="s">
        <v>107</v>
      </c>
      <c r="M7" s="10" t="s">
        <v>108</v>
      </c>
      <c r="N7" s="10" t="s">
        <v>11</v>
      </c>
      <c r="O7" s="514"/>
      <c r="P7" s="514"/>
      <c r="Q7" s="196"/>
    </row>
    <row r="8" spans="1:17" s="46" customFormat="1" ht="33.75">
      <c r="A8" s="446">
        <v>-1</v>
      </c>
      <c r="B8" s="446">
        <v>-2</v>
      </c>
      <c r="C8" s="446" t="s">
        <v>15</v>
      </c>
      <c r="D8" s="446">
        <v>-4</v>
      </c>
      <c r="E8" s="446">
        <v>-5</v>
      </c>
      <c r="F8" s="446">
        <v>-6</v>
      </c>
      <c r="G8" s="446">
        <v>-7</v>
      </c>
      <c r="H8" s="446">
        <v>-8</v>
      </c>
      <c r="I8" s="446" t="s">
        <v>16</v>
      </c>
      <c r="J8" s="446">
        <v>-10</v>
      </c>
      <c r="K8" s="446">
        <v>-11</v>
      </c>
      <c r="L8" s="446">
        <v>-12</v>
      </c>
      <c r="M8" s="446">
        <v>-13</v>
      </c>
      <c r="N8" s="446">
        <v>-14</v>
      </c>
      <c r="O8" s="446">
        <v>-15</v>
      </c>
      <c r="P8" s="446">
        <v>-16</v>
      </c>
      <c r="Q8" s="447"/>
    </row>
    <row r="9" spans="1:17" s="159" customFormat="1" ht="12.75">
      <c r="A9" s="42" t="s">
        <v>46</v>
      </c>
      <c r="B9" s="40" t="s">
        <v>448</v>
      </c>
      <c r="C9" s="41">
        <f>C10</f>
        <v>45</v>
      </c>
      <c r="D9" s="41">
        <f>D10</f>
        <v>0</v>
      </c>
      <c r="E9" s="41">
        <f>E10</f>
        <v>0</v>
      </c>
      <c r="F9" s="41">
        <f>F10</f>
        <v>0</v>
      </c>
      <c r="G9" s="41">
        <f>G10</f>
        <v>45</v>
      </c>
      <c r="H9" s="41"/>
      <c r="I9" s="191">
        <f aca="true" t="shared" si="0" ref="I9:N9">I10</f>
        <v>7.31</v>
      </c>
      <c r="J9" s="191">
        <f t="shared" si="0"/>
        <v>0</v>
      </c>
      <c r="K9" s="191">
        <f t="shared" si="0"/>
        <v>0</v>
      </c>
      <c r="L9" s="191">
        <f t="shared" si="0"/>
        <v>0</v>
      </c>
      <c r="M9" s="191">
        <f t="shared" si="0"/>
        <v>0</v>
      </c>
      <c r="N9" s="191">
        <f t="shared" si="0"/>
        <v>7.31</v>
      </c>
      <c r="O9" s="42"/>
      <c r="P9" s="42"/>
      <c r="Q9" s="198"/>
    </row>
    <row r="10" spans="1:72" s="94" customFormat="1" ht="63.75">
      <c r="A10" s="177">
        <v>1</v>
      </c>
      <c r="B10" s="187" t="s">
        <v>558</v>
      </c>
      <c r="C10" s="178">
        <v>45</v>
      </c>
      <c r="D10" s="179"/>
      <c r="E10" s="179"/>
      <c r="F10" s="179"/>
      <c r="G10" s="179">
        <v>45</v>
      </c>
      <c r="H10" s="177" t="s">
        <v>166</v>
      </c>
      <c r="I10" s="192">
        <v>7.31</v>
      </c>
      <c r="J10" s="192"/>
      <c r="K10" s="192"/>
      <c r="L10" s="192"/>
      <c r="M10" s="192"/>
      <c r="N10" s="192">
        <v>7.31</v>
      </c>
      <c r="O10" s="171" t="s">
        <v>562</v>
      </c>
      <c r="P10" s="177"/>
      <c r="Q10" s="180"/>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row>
    <row r="11" spans="1:16" s="200" customFormat="1" ht="12.75">
      <c r="A11" s="89" t="s">
        <v>51</v>
      </c>
      <c r="B11" s="189" t="s">
        <v>54</v>
      </c>
      <c r="C11" s="88">
        <f>SUM(C12:C22)</f>
        <v>5.1099999999999985</v>
      </c>
      <c r="D11" s="88">
        <f aca="true" t="shared" si="1" ref="D11:N11">SUM(D12:D22)</f>
        <v>0.03</v>
      </c>
      <c r="E11" s="88">
        <f>SUM(E12:E22)</f>
        <v>2</v>
      </c>
      <c r="F11" s="88">
        <f t="shared" si="1"/>
        <v>0</v>
      </c>
      <c r="G11" s="88">
        <f t="shared" si="1"/>
        <v>3.0799999999999996</v>
      </c>
      <c r="H11" s="88"/>
      <c r="I11" s="194">
        <f t="shared" si="1"/>
        <v>51.7</v>
      </c>
      <c r="J11" s="194">
        <f t="shared" si="1"/>
        <v>46.3</v>
      </c>
      <c r="K11" s="194">
        <f t="shared" si="1"/>
        <v>0</v>
      </c>
      <c r="L11" s="194">
        <f t="shared" si="1"/>
        <v>5.4</v>
      </c>
      <c r="M11" s="194">
        <f t="shared" si="1"/>
        <v>0</v>
      </c>
      <c r="N11" s="194">
        <f t="shared" si="1"/>
        <v>0</v>
      </c>
      <c r="O11" s="175"/>
      <c r="P11" s="89"/>
    </row>
    <row r="12" spans="1:16" s="199" customFormat="1" ht="12.75">
      <c r="A12" s="510">
        <v>1</v>
      </c>
      <c r="B12" s="511" t="s">
        <v>171</v>
      </c>
      <c r="C12" s="202">
        <v>1.94</v>
      </c>
      <c r="D12" s="182"/>
      <c r="E12" s="182">
        <v>1</v>
      </c>
      <c r="G12" s="182">
        <v>0.94</v>
      </c>
      <c r="H12" s="99" t="s">
        <v>170</v>
      </c>
      <c r="I12" s="203">
        <v>1.3</v>
      </c>
      <c r="J12" s="204">
        <v>1.3</v>
      </c>
      <c r="K12" s="204"/>
      <c r="L12" s="204"/>
      <c r="M12" s="205"/>
      <c r="N12" s="206" t="s">
        <v>50</v>
      </c>
      <c r="O12" s="512" t="s">
        <v>563</v>
      </c>
      <c r="P12" s="207"/>
    </row>
    <row r="13" spans="1:16" s="199" customFormat="1" ht="12.75">
      <c r="A13" s="510"/>
      <c r="B13" s="511"/>
      <c r="C13" s="202">
        <v>0.4</v>
      </c>
      <c r="D13" s="182"/>
      <c r="E13" s="182"/>
      <c r="F13" s="182"/>
      <c r="G13" s="182">
        <v>0.4</v>
      </c>
      <c r="H13" s="99" t="s">
        <v>172</v>
      </c>
      <c r="I13" s="203">
        <v>30</v>
      </c>
      <c r="J13" s="204">
        <v>30</v>
      </c>
      <c r="K13" s="204"/>
      <c r="L13" s="204"/>
      <c r="M13" s="205"/>
      <c r="N13" s="208"/>
      <c r="O13" s="512"/>
      <c r="P13" s="207"/>
    </row>
    <row r="14" spans="1:16" s="199" customFormat="1" ht="42.75" customHeight="1">
      <c r="A14" s="510"/>
      <c r="B14" s="511"/>
      <c r="C14" s="202">
        <v>2.2</v>
      </c>
      <c r="D14" s="182"/>
      <c r="E14" s="182">
        <v>1</v>
      </c>
      <c r="G14" s="182">
        <v>1.2</v>
      </c>
      <c r="H14" s="99" t="s">
        <v>173</v>
      </c>
      <c r="I14" s="203">
        <v>15</v>
      </c>
      <c r="J14" s="204">
        <v>15</v>
      </c>
      <c r="K14" s="204"/>
      <c r="L14" s="204"/>
      <c r="M14" s="205"/>
      <c r="N14" s="208"/>
      <c r="O14" s="512"/>
      <c r="P14" s="207"/>
    </row>
    <row r="15" spans="1:16" s="199" customFormat="1" ht="51">
      <c r="A15" s="201">
        <v>2</v>
      </c>
      <c r="B15" s="96" t="s">
        <v>174</v>
      </c>
      <c r="C15" s="202">
        <v>0.06</v>
      </c>
      <c r="D15" s="182"/>
      <c r="E15" s="182"/>
      <c r="F15" s="182"/>
      <c r="G15" s="182">
        <v>0.06</v>
      </c>
      <c r="H15" s="99" t="s">
        <v>175</v>
      </c>
      <c r="I15" s="203">
        <v>0.6</v>
      </c>
      <c r="J15" s="204"/>
      <c r="K15" s="204"/>
      <c r="L15" s="204">
        <v>0.6</v>
      </c>
      <c r="M15" s="205"/>
      <c r="N15" s="208"/>
      <c r="O15" s="99" t="s">
        <v>564</v>
      </c>
      <c r="P15" s="207"/>
    </row>
    <row r="16" spans="1:16" s="199" customFormat="1" ht="51">
      <c r="A16" s="201">
        <v>3</v>
      </c>
      <c r="B16" s="96" t="s">
        <v>176</v>
      </c>
      <c r="C16" s="202">
        <v>0.05</v>
      </c>
      <c r="D16" s="182"/>
      <c r="E16" s="182"/>
      <c r="F16" s="182"/>
      <c r="G16" s="182">
        <v>0.05</v>
      </c>
      <c r="H16" s="99" t="s">
        <v>177</v>
      </c>
      <c r="I16" s="203">
        <v>0.3</v>
      </c>
      <c r="J16" s="204"/>
      <c r="K16" s="204"/>
      <c r="L16" s="204">
        <v>0.3</v>
      </c>
      <c r="M16" s="205"/>
      <c r="N16" s="208"/>
      <c r="O16" s="99" t="s">
        <v>565</v>
      </c>
      <c r="P16" s="207"/>
    </row>
    <row r="17" spans="1:16" s="199" customFormat="1" ht="51">
      <c r="A17" s="201">
        <v>4</v>
      </c>
      <c r="B17" s="2" t="s">
        <v>178</v>
      </c>
      <c r="C17" s="202">
        <v>0.24</v>
      </c>
      <c r="D17" s="163" t="s">
        <v>50</v>
      </c>
      <c r="E17" s="182"/>
      <c r="F17" s="182"/>
      <c r="G17" s="182">
        <v>0.24</v>
      </c>
      <c r="H17" s="99" t="s">
        <v>179</v>
      </c>
      <c r="I17" s="203">
        <v>2.4</v>
      </c>
      <c r="J17" s="204"/>
      <c r="K17" s="204"/>
      <c r="L17" s="204">
        <v>2.4</v>
      </c>
      <c r="M17" s="205"/>
      <c r="N17" s="208"/>
      <c r="O17" s="99" t="s">
        <v>180</v>
      </c>
      <c r="P17" s="207"/>
    </row>
    <row r="18" spans="1:16" s="199" customFormat="1" ht="51">
      <c r="A18" s="201">
        <v>5</v>
      </c>
      <c r="B18" s="2" t="s">
        <v>181</v>
      </c>
      <c r="C18" s="183">
        <v>0.02</v>
      </c>
      <c r="D18" s="163" t="s">
        <v>50</v>
      </c>
      <c r="E18" s="182"/>
      <c r="F18" s="182"/>
      <c r="G18" s="183">
        <v>0.02</v>
      </c>
      <c r="H18" s="29" t="s">
        <v>182</v>
      </c>
      <c r="I18" s="203">
        <v>0.2</v>
      </c>
      <c r="J18" s="204"/>
      <c r="K18" s="204"/>
      <c r="L18" s="204">
        <v>0.2</v>
      </c>
      <c r="M18" s="205"/>
      <c r="N18" s="208"/>
      <c r="O18" s="99" t="s">
        <v>180</v>
      </c>
      <c r="P18" s="207"/>
    </row>
    <row r="19" spans="1:16" s="199" customFormat="1" ht="51">
      <c r="A19" s="201">
        <v>6</v>
      </c>
      <c r="B19" s="2" t="s">
        <v>183</v>
      </c>
      <c r="C19" s="183">
        <v>0.11</v>
      </c>
      <c r="D19" s="163">
        <v>0.03</v>
      </c>
      <c r="E19" s="182"/>
      <c r="F19" s="182"/>
      <c r="G19" s="163">
        <v>0.08</v>
      </c>
      <c r="H19" s="32" t="s">
        <v>182</v>
      </c>
      <c r="I19" s="203">
        <v>0.2</v>
      </c>
      <c r="J19" s="204"/>
      <c r="K19" s="204"/>
      <c r="L19" s="204">
        <v>0.2</v>
      </c>
      <c r="M19" s="205"/>
      <c r="N19" s="208"/>
      <c r="O19" s="99" t="s">
        <v>180</v>
      </c>
      <c r="P19" s="207"/>
    </row>
    <row r="20" spans="1:16" s="199" customFormat="1" ht="51">
      <c r="A20" s="201">
        <v>7</v>
      </c>
      <c r="B20" s="2" t="s">
        <v>184</v>
      </c>
      <c r="C20" s="183">
        <v>0.02</v>
      </c>
      <c r="D20" s="163" t="s">
        <v>50</v>
      </c>
      <c r="E20" s="182"/>
      <c r="F20" s="182"/>
      <c r="G20" s="163">
        <v>0.02</v>
      </c>
      <c r="H20" s="32" t="s">
        <v>185</v>
      </c>
      <c r="I20" s="203">
        <v>1</v>
      </c>
      <c r="J20" s="204"/>
      <c r="K20" s="204"/>
      <c r="L20" s="204">
        <v>1</v>
      </c>
      <c r="M20" s="205"/>
      <c r="N20" s="208"/>
      <c r="O20" s="99" t="s">
        <v>186</v>
      </c>
      <c r="P20" s="207"/>
    </row>
    <row r="21" spans="1:16" s="199" customFormat="1" ht="51">
      <c r="A21" s="201">
        <v>8</v>
      </c>
      <c r="B21" s="2" t="s">
        <v>187</v>
      </c>
      <c r="C21" s="183">
        <v>0.02</v>
      </c>
      <c r="D21" s="163" t="s">
        <v>50</v>
      </c>
      <c r="E21" s="182"/>
      <c r="F21" s="182"/>
      <c r="G21" s="163">
        <v>0.02</v>
      </c>
      <c r="H21" s="32" t="s">
        <v>188</v>
      </c>
      <c r="I21" s="203">
        <v>0.2</v>
      </c>
      <c r="J21" s="204"/>
      <c r="K21" s="204"/>
      <c r="L21" s="204">
        <v>0.2</v>
      </c>
      <c r="M21" s="205"/>
      <c r="N21" s="208"/>
      <c r="O21" s="99" t="s">
        <v>186</v>
      </c>
      <c r="P21" s="207"/>
    </row>
    <row r="22" spans="1:16" s="199" customFormat="1" ht="51">
      <c r="A22" s="201">
        <v>9</v>
      </c>
      <c r="B22" s="2" t="s">
        <v>189</v>
      </c>
      <c r="C22" s="183">
        <v>0.05</v>
      </c>
      <c r="D22" s="163" t="s">
        <v>50</v>
      </c>
      <c r="E22" s="182"/>
      <c r="F22" s="182"/>
      <c r="G22" s="163">
        <v>0.05</v>
      </c>
      <c r="H22" s="32" t="s">
        <v>185</v>
      </c>
      <c r="I22" s="203">
        <v>0.5</v>
      </c>
      <c r="J22" s="204"/>
      <c r="K22" s="204"/>
      <c r="L22" s="203">
        <v>0.5</v>
      </c>
      <c r="M22" s="205"/>
      <c r="N22" s="208"/>
      <c r="O22" s="99" t="s">
        <v>190</v>
      </c>
      <c r="P22" s="207"/>
    </row>
    <row r="23" spans="1:16" s="200" customFormat="1" ht="12.75">
      <c r="A23" s="460" t="s">
        <v>52</v>
      </c>
      <c r="B23" s="190" t="s">
        <v>119</v>
      </c>
      <c r="C23" s="184">
        <f>C24</f>
        <v>0.69</v>
      </c>
      <c r="D23" s="184">
        <f aca="true" t="shared" si="2" ref="D23:N23">D24</f>
        <v>0</v>
      </c>
      <c r="E23" s="184">
        <f t="shared" si="2"/>
        <v>0</v>
      </c>
      <c r="F23" s="184">
        <f t="shared" si="2"/>
        <v>0</v>
      </c>
      <c r="G23" s="184">
        <f t="shared" si="2"/>
        <v>0.69</v>
      </c>
      <c r="H23" s="184"/>
      <c r="I23" s="195">
        <f t="shared" si="2"/>
        <v>0.69</v>
      </c>
      <c r="J23" s="195">
        <f t="shared" si="2"/>
        <v>0</v>
      </c>
      <c r="K23" s="195">
        <f t="shared" si="2"/>
        <v>0</v>
      </c>
      <c r="L23" s="195">
        <f t="shared" si="2"/>
        <v>0</v>
      </c>
      <c r="M23" s="195">
        <f t="shared" si="2"/>
        <v>0.69</v>
      </c>
      <c r="N23" s="195">
        <f t="shared" si="2"/>
        <v>0</v>
      </c>
      <c r="O23" s="176"/>
      <c r="P23" s="210"/>
    </row>
    <row r="24" spans="1:16" s="199" customFormat="1" ht="51">
      <c r="A24" s="36">
        <v>1</v>
      </c>
      <c r="B24" s="188" t="s">
        <v>167</v>
      </c>
      <c r="C24" s="116">
        <v>0.69</v>
      </c>
      <c r="D24" s="43"/>
      <c r="E24" s="43"/>
      <c r="F24" s="43"/>
      <c r="G24" s="43">
        <v>0.69</v>
      </c>
      <c r="H24" s="43" t="s">
        <v>168</v>
      </c>
      <c r="I24" s="193">
        <f>M24</f>
        <v>0.69</v>
      </c>
      <c r="J24" s="193"/>
      <c r="K24" s="193"/>
      <c r="L24" s="193"/>
      <c r="M24" s="193">
        <v>0.69</v>
      </c>
      <c r="N24" s="193"/>
      <c r="O24" s="43" t="s">
        <v>169</v>
      </c>
      <c r="P24" s="43"/>
    </row>
    <row r="25" spans="1:16" s="212" customFormat="1" ht="12.75">
      <c r="A25" s="149">
        <v>11</v>
      </c>
      <c r="B25" s="3" t="s">
        <v>452</v>
      </c>
      <c r="C25" s="211">
        <f>SUM(C9,C11,C23)</f>
        <v>50.8</v>
      </c>
      <c r="D25" s="211">
        <f aca="true" t="shared" si="3" ref="D25:N25">SUM(D9,D11,D23)</f>
        <v>0.03</v>
      </c>
      <c r="E25" s="211">
        <f t="shared" si="3"/>
        <v>2</v>
      </c>
      <c r="F25" s="211">
        <f t="shared" si="3"/>
        <v>0</v>
      </c>
      <c r="G25" s="211">
        <f t="shared" si="3"/>
        <v>48.769999999999996</v>
      </c>
      <c r="H25" s="211">
        <f t="shared" si="3"/>
        <v>0</v>
      </c>
      <c r="I25" s="211">
        <f t="shared" si="3"/>
        <v>59.7</v>
      </c>
      <c r="J25" s="211">
        <f t="shared" si="3"/>
        <v>46.3</v>
      </c>
      <c r="K25" s="211">
        <f t="shared" si="3"/>
        <v>0</v>
      </c>
      <c r="L25" s="211">
        <f t="shared" si="3"/>
        <v>5.4</v>
      </c>
      <c r="M25" s="211">
        <f t="shared" si="3"/>
        <v>0.69</v>
      </c>
      <c r="N25" s="211">
        <f t="shared" si="3"/>
        <v>7.31</v>
      </c>
      <c r="O25" s="169"/>
      <c r="P25" s="38"/>
    </row>
    <row r="26" spans="3:16" s="12" customFormat="1" ht="26.25" customHeight="1">
      <c r="C26" s="17"/>
      <c r="D26" s="13"/>
      <c r="E26" s="13"/>
      <c r="F26" s="13"/>
      <c r="G26" s="13"/>
      <c r="H26" s="13"/>
      <c r="I26" s="13"/>
      <c r="J26" s="13"/>
      <c r="K26" s="506" t="s">
        <v>674</v>
      </c>
      <c r="L26" s="506"/>
      <c r="M26" s="506"/>
      <c r="N26" s="506"/>
      <c r="O26" s="506"/>
      <c r="P26" s="506"/>
    </row>
    <row r="29" spans="3:14" ht="12.75">
      <c r="C29" s="20"/>
      <c r="D29" s="20"/>
      <c r="E29" s="20"/>
      <c r="F29" s="20"/>
      <c r="G29" s="20"/>
      <c r="H29" s="20"/>
      <c r="I29" s="20"/>
      <c r="J29" s="20"/>
      <c r="K29" s="20"/>
      <c r="L29" s="20"/>
      <c r="M29" s="20"/>
      <c r="N29" s="20"/>
    </row>
  </sheetData>
  <sheetProtection/>
  <mergeCells count="17">
    <mergeCell ref="A1:O1"/>
    <mergeCell ref="A2:O2"/>
    <mergeCell ref="A3:P3"/>
    <mergeCell ref="A4:O4"/>
    <mergeCell ref="J6:N6"/>
    <mergeCell ref="O6:O7"/>
    <mergeCell ref="P6:P7"/>
    <mergeCell ref="A6:A7"/>
    <mergeCell ref="B6:B7"/>
    <mergeCell ref="I6:I7"/>
    <mergeCell ref="K26:P26"/>
    <mergeCell ref="C6:C7"/>
    <mergeCell ref="D6:G6"/>
    <mergeCell ref="H6:H7"/>
    <mergeCell ref="A12:A14"/>
    <mergeCell ref="B12:B14"/>
    <mergeCell ref="O12:O14"/>
  </mergeCells>
  <printOptions/>
  <pageMargins left="0.1968503937007874" right="0.1968503937007874" top="0.31496062992125984" bottom="0.3937007874015748" header="0.1968503937007874" footer="0.15748031496062992"/>
  <pageSetup horizontalDpi="600" verticalDpi="600" orientation="landscape" paperSize="9"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R20"/>
  <sheetViews>
    <sheetView showZeros="0" zoomScalePageLayoutView="0" workbookViewId="0" topLeftCell="A10">
      <selection activeCell="K16" sqref="K16:P16"/>
    </sheetView>
  </sheetViews>
  <sheetFormatPr defaultColWidth="9.140625" defaultRowHeight="12.75"/>
  <cols>
    <col min="1" max="1" width="4.140625" style="15" customWidth="1"/>
    <col min="2" max="2" width="27.57421875" style="15" customWidth="1"/>
    <col min="3" max="3" width="7.421875" style="15" customWidth="1"/>
    <col min="4" max="6" width="5.140625" style="15" customWidth="1"/>
    <col min="7" max="7" width="7.421875" style="15" customWidth="1"/>
    <col min="8" max="8" width="11.00390625" style="15" customWidth="1"/>
    <col min="9" max="9" width="9.00390625" style="15" customWidth="1"/>
    <col min="10" max="13" width="5.57421875" style="15" customWidth="1"/>
    <col min="14" max="14" width="7.421875" style="15" customWidth="1"/>
    <col min="15" max="15" width="26.8515625" style="15" customWidth="1"/>
    <col min="16" max="16" width="7.140625" style="15" customWidth="1"/>
    <col min="17" max="16384" width="9.140625" style="15" customWidth="1"/>
  </cols>
  <sheetData>
    <row r="1" spans="1:15" ht="15.75">
      <c r="A1" s="498" t="s">
        <v>513</v>
      </c>
      <c r="B1" s="513"/>
      <c r="C1" s="513"/>
      <c r="D1" s="513"/>
      <c r="E1" s="513"/>
      <c r="F1" s="513"/>
      <c r="G1" s="513"/>
      <c r="H1" s="513"/>
      <c r="I1" s="513"/>
      <c r="J1" s="513"/>
      <c r="K1" s="513"/>
      <c r="L1" s="513"/>
      <c r="M1" s="513"/>
      <c r="N1" s="513"/>
      <c r="O1" s="513"/>
    </row>
    <row r="2" spans="1:15" ht="15.75">
      <c r="A2" s="498" t="s">
        <v>453</v>
      </c>
      <c r="B2" s="498"/>
      <c r="C2" s="498"/>
      <c r="D2" s="498"/>
      <c r="E2" s="498"/>
      <c r="F2" s="498"/>
      <c r="G2" s="498"/>
      <c r="H2" s="498"/>
      <c r="I2" s="498"/>
      <c r="J2" s="498"/>
      <c r="K2" s="498"/>
      <c r="L2" s="498"/>
      <c r="M2" s="498"/>
      <c r="N2" s="498"/>
      <c r="O2" s="498"/>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12" customFormat="1" ht="19.5" customHeight="1">
      <c r="A4" s="472"/>
      <c r="B4" s="472"/>
      <c r="C4" s="472"/>
      <c r="D4" s="472"/>
      <c r="E4" s="472"/>
      <c r="F4" s="472"/>
      <c r="G4" s="472"/>
      <c r="H4" s="472"/>
      <c r="I4" s="472"/>
      <c r="J4" s="472"/>
      <c r="K4" s="472"/>
      <c r="L4" s="472"/>
      <c r="M4" s="472"/>
      <c r="N4" s="472"/>
      <c r="O4" s="472"/>
      <c r="P4" s="472"/>
    </row>
    <row r="5" spans="1:16" s="216" customFormat="1" ht="29.25" customHeight="1">
      <c r="A5" s="514" t="s">
        <v>0</v>
      </c>
      <c r="B5" s="514" t="s">
        <v>10</v>
      </c>
      <c r="C5" s="514" t="s">
        <v>13</v>
      </c>
      <c r="D5" s="514" t="s">
        <v>34</v>
      </c>
      <c r="E5" s="514"/>
      <c r="F5" s="514"/>
      <c r="G5" s="514"/>
      <c r="H5" s="514" t="s">
        <v>76</v>
      </c>
      <c r="I5" s="514" t="s">
        <v>87</v>
      </c>
      <c r="J5" s="514" t="s">
        <v>35</v>
      </c>
      <c r="K5" s="514"/>
      <c r="L5" s="514"/>
      <c r="M5" s="514"/>
      <c r="N5" s="514"/>
      <c r="O5" s="514" t="s">
        <v>135</v>
      </c>
      <c r="P5" s="514" t="s">
        <v>4</v>
      </c>
    </row>
    <row r="6" spans="1:16" s="216" customFormat="1" ht="81.75" customHeight="1">
      <c r="A6" s="514"/>
      <c r="B6" s="514"/>
      <c r="C6" s="514"/>
      <c r="D6" s="173" t="s">
        <v>2</v>
      </c>
      <c r="E6" s="173" t="s">
        <v>1</v>
      </c>
      <c r="F6" s="173" t="s">
        <v>85</v>
      </c>
      <c r="G6" s="173" t="s">
        <v>3</v>
      </c>
      <c r="H6" s="514"/>
      <c r="I6" s="514"/>
      <c r="J6" s="173" t="s">
        <v>88</v>
      </c>
      <c r="K6" s="173" t="s">
        <v>89</v>
      </c>
      <c r="L6" s="173" t="s">
        <v>90</v>
      </c>
      <c r="M6" s="173" t="s">
        <v>91</v>
      </c>
      <c r="N6" s="173" t="s">
        <v>11</v>
      </c>
      <c r="O6" s="514"/>
      <c r="P6" s="514"/>
    </row>
    <row r="7" spans="1:16" s="449" customFormat="1" ht="21.75" customHeight="1">
      <c r="A7" s="35">
        <v>-1</v>
      </c>
      <c r="B7" s="35">
        <v>-2</v>
      </c>
      <c r="C7" s="35" t="s">
        <v>15</v>
      </c>
      <c r="D7" s="35">
        <v>-4</v>
      </c>
      <c r="E7" s="35">
        <v>-5</v>
      </c>
      <c r="F7" s="35">
        <v>-6</v>
      </c>
      <c r="G7" s="35">
        <v>-7</v>
      </c>
      <c r="H7" s="35">
        <v>-8</v>
      </c>
      <c r="I7" s="35" t="s">
        <v>16</v>
      </c>
      <c r="J7" s="35">
        <v>-10</v>
      </c>
      <c r="K7" s="35">
        <v>-11</v>
      </c>
      <c r="L7" s="35">
        <v>-12</v>
      </c>
      <c r="M7" s="35">
        <v>-13</v>
      </c>
      <c r="N7" s="35">
        <v>-14</v>
      </c>
      <c r="O7" s="35">
        <v>-15</v>
      </c>
      <c r="P7" s="448"/>
    </row>
    <row r="8" spans="1:18" s="224" customFormat="1" ht="12.75">
      <c r="A8" s="89" t="s">
        <v>46</v>
      </c>
      <c r="B8" s="220" t="s">
        <v>58</v>
      </c>
      <c r="C8" s="221">
        <f>C9+C10</f>
        <v>10.469999999999999</v>
      </c>
      <c r="D8" s="221">
        <f>D9+D10</f>
        <v>0.41</v>
      </c>
      <c r="E8" s="221">
        <f>E9+E10</f>
        <v>6.85</v>
      </c>
      <c r="F8" s="221">
        <f>F9+F10</f>
        <v>0</v>
      </c>
      <c r="G8" s="221">
        <f>G9+G10</f>
        <v>3.21</v>
      </c>
      <c r="H8" s="221"/>
      <c r="I8" s="221">
        <f aca="true" t="shared" si="0" ref="I8:N8">I9+I10</f>
        <v>4.45</v>
      </c>
      <c r="J8" s="221">
        <f t="shared" si="0"/>
        <v>0</v>
      </c>
      <c r="K8" s="221">
        <f t="shared" si="0"/>
        <v>0</v>
      </c>
      <c r="L8" s="221">
        <f t="shared" si="0"/>
        <v>0</v>
      </c>
      <c r="M8" s="221">
        <f t="shared" si="0"/>
        <v>0</v>
      </c>
      <c r="N8" s="221">
        <f t="shared" si="0"/>
        <v>4.45</v>
      </c>
      <c r="O8" s="222"/>
      <c r="P8" s="223"/>
      <c r="R8" s="225"/>
    </row>
    <row r="9" spans="1:18" s="212" customFormat="1" ht="54" customHeight="1">
      <c r="A9" s="36">
        <v>1</v>
      </c>
      <c r="B9" s="107" t="s">
        <v>489</v>
      </c>
      <c r="C9" s="105">
        <v>10.27</v>
      </c>
      <c r="D9" s="105">
        <v>0.41</v>
      </c>
      <c r="E9" s="215">
        <v>6.85</v>
      </c>
      <c r="F9" s="215"/>
      <c r="G9" s="105">
        <v>3.01</v>
      </c>
      <c r="H9" s="76" t="s">
        <v>193</v>
      </c>
      <c r="I9" s="136">
        <f>N9</f>
        <v>3.95</v>
      </c>
      <c r="J9" s="135"/>
      <c r="K9" s="135"/>
      <c r="L9" s="135"/>
      <c r="M9" s="135"/>
      <c r="N9" s="136">
        <v>3.95</v>
      </c>
      <c r="O9" s="106" t="s">
        <v>194</v>
      </c>
      <c r="P9" s="206"/>
      <c r="R9" s="217"/>
    </row>
    <row r="10" spans="1:18" s="212" customFormat="1" ht="102">
      <c r="A10" s="36">
        <v>2</v>
      </c>
      <c r="B10" s="30" t="s">
        <v>155</v>
      </c>
      <c r="C10" s="163">
        <f>SUM(D10:G10)</f>
        <v>0.2</v>
      </c>
      <c r="D10" s="163"/>
      <c r="E10" s="163"/>
      <c r="F10" s="163"/>
      <c r="G10" s="163">
        <v>0.2</v>
      </c>
      <c r="H10" s="32" t="s">
        <v>541</v>
      </c>
      <c r="I10" s="43">
        <f>J10+K10+L10+M10+N10</f>
        <v>0.5</v>
      </c>
      <c r="J10" s="163"/>
      <c r="K10" s="163"/>
      <c r="L10" s="163"/>
      <c r="M10" s="163"/>
      <c r="N10" s="163">
        <v>0.5</v>
      </c>
      <c r="O10" s="32" t="s">
        <v>542</v>
      </c>
      <c r="P10" s="191"/>
      <c r="R10" s="217"/>
    </row>
    <row r="11" spans="1:18" s="224" customFormat="1" ht="12.75">
      <c r="A11" s="89" t="s">
        <v>51</v>
      </c>
      <c r="B11" s="220" t="s">
        <v>456</v>
      </c>
      <c r="C11" s="221">
        <f>SUM(C12:C13)</f>
        <v>2</v>
      </c>
      <c r="D11" s="221">
        <f>SUM(D12:D13)</f>
        <v>1</v>
      </c>
      <c r="E11" s="221">
        <f>SUM(E12:E13)</f>
        <v>0</v>
      </c>
      <c r="F11" s="221">
        <f>SUM(F12:F13)</f>
        <v>0</v>
      </c>
      <c r="G11" s="221">
        <f>SUM(G12:G13)</f>
        <v>1</v>
      </c>
      <c r="H11" s="221"/>
      <c r="I11" s="221">
        <f aca="true" t="shared" si="1" ref="I11:N11">SUM(I12:I13)</f>
        <v>0.24</v>
      </c>
      <c r="J11" s="221">
        <f t="shared" si="1"/>
        <v>0</v>
      </c>
      <c r="K11" s="221">
        <f t="shared" si="1"/>
        <v>0</v>
      </c>
      <c r="L11" s="221">
        <f t="shared" si="1"/>
        <v>0</v>
      </c>
      <c r="M11" s="221">
        <f t="shared" si="1"/>
        <v>0</v>
      </c>
      <c r="N11" s="221">
        <f t="shared" si="1"/>
        <v>0.24</v>
      </c>
      <c r="O11" s="222"/>
      <c r="P11" s="223"/>
      <c r="R11" s="225"/>
    </row>
    <row r="12" spans="1:18" s="212" customFormat="1" ht="38.25">
      <c r="A12" s="36">
        <v>2</v>
      </c>
      <c r="B12" s="107" t="s">
        <v>191</v>
      </c>
      <c r="C12" s="105">
        <v>1</v>
      </c>
      <c r="D12" s="105">
        <v>1</v>
      </c>
      <c r="E12" s="215"/>
      <c r="F12" s="215"/>
      <c r="G12" s="105"/>
      <c r="H12" s="76" t="s">
        <v>93</v>
      </c>
      <c r="I12" s="136">
        <v>0.12</v>
      </c>
      <c r="J12" s="218"/>
      <c r="K12" s="219"/>
      <c r="L12" s="219"/>
      <c r="M12" s="135"/>
      <c r="N12" s="136">
        <v>0.12</v>
      </c>
      <c r="O12" s="30"/>
      <c r="P12" s="207"/>
      <c r="R12" s="362"/>
    </row>
    <row r="13" spans="1:18" s="212" customFormat="1" ht="38.25">
      <c r="A13" s="36">
        <v>3</v>
      </c>
      <c r="B13" s="107" t="s">
        <v>192</v>
      </c>
      <c r="C13" s="105">
        <v>1</v>
      </c>
      <c r="D13" s="105"/>
      <c r="E13" s="215"/>
      <c r="F13" s="215"/>
      <c r="G13" s="105">
        <v>1</v>
      </c>
      <c r="H13" s="76" t="s">
        <v>92</v>
      </c>
      <c r="I13" s="136">
        <v>0.12</v>
      </c>
      <c r="J13" s="218"/>
      <c r="K13" s="219"/>
      <c r="L13" s="219"/>
      <c r="M13" s="135"/>
      <c r="N13" s="136">
        <v>0.12</v>
      </c>
      <c r="O13" s="30"/>
      <c r="P13" s="207"/>
      <c r="R13" s="362"/>
    </row>
    <row r="14" spans="1:16" s="212" customFormat="1" ht="12.75">
      <c r="A14" s="149">
        <v>4</v>
      </c>
      <c r="B14" s="3" t="s">
        <v>452</v>
      </c>
      <c r="C14" s="226">
        <f aca="true" t="shared" si="2" ref="C14:N14">SUM(C11,C8)</f>
        <v>12.469999999999999</v>
      </c>
      <c r="D14" s="226">
        <f t="shared" si="2"/>
        <v>1.41</v>
      </c>
      <c r="E14" s="226">
        <f t="shared" si="2"/>
        <v>6.85</v>
      </c>
      <c r="F14" s="226">
        <f t="shared" si="2"/>
        <v>0</v>
      </c>
      <c r="G14" s="226">
        <f t="shared" si="2"/>
        <v>4.21</v>
      </c>
      <c r="H14" s="226">
        <f t="shared" si="2"/>
        <v>0</v>
      </c>
      <c r="I14" s="226">
        <f t="shared" si="2"/>
        <v>4.69</v>
      </c>
      <c r="J14" s="226">
        <f t="shared" si="2"/>
        <v>0</v>
      </c>
      <c r="K14" s="226">
        <f t="shared" si="2"/>
        <v>0</v>
      </c>
      <c r="L14" s="226">
        <f t="shared" si="2"/>
        <v>0</v>
      </c>
      <c r="M14" s="226">
        <f t="shared" si="2"/>
        <v>0</v>
      </c>
      <c r="N14" s="226">
        <f t="shared" si="2"/>
        <v>4.69</v>
      </c>
      <c r="O14" s="169"/>
      <c r="P14" s="38"/>
    </row>
    <row r="15" spans="1:16" s="212" customFormat="1" ht="12.75">
      <c r="A15" s="476"/>
      <c r="B15" s="477"/>
      <c r="C15" s="493"/>
      <c r="D15" s="493"/>
      <c r="E15" s="493"/>
      <c r="F15" s="493"/>
      <c r="G15" s="493"/>
      <c r="H15" s="493"/>
      <c r="I15" s="493"/>
      <c r="J15" s="493"/>
      <c r="K15" s="495"/>
      <c r="L15" s="495"/>
      <c r="M15" s="495"/>
      <c r="N15" s="495"/>
      <c r="O15" s="496"/>
      <c r="P15" s="497"/>
    </row>
    <row r="16" spans="3:16" s="12" customFormat="1" ht="28.5" customHeight="1">
      <c r="C16" s="17"/>
      <c r="D16" s="13"/>
      <c r="E16" s="13"/>
      <c r="F16" s="13"/>
      <c r="G16" s="13"/>
      <c r="H16" s="13"/>
      <c r="I16" s="13"/>
      <c r="J16" s="13"/>
      <c r="K16" s="516" t="s">
        <v>674</v>
      </c>
      <c r="L16" s="516"/>
      <c r="M16" s="516"/>
      <c r="N16" s="516"/>
      <c r="O16" s="516"/>
      <c r="P16" s="516"/>
    </row>
    <row r="17" spans="2:14" ht="12.75">
      <c r="B17" s="73"/>
      <c r="C17" s="74"/>
      <c r="D17" s="74"/>
      <c r="E17" s="73"/>
      <c r="F17" s="73"/>
      <c r="G17" s="75"/>
      <c r="H17" s="73"/>
      <c r="I17" s="73"/>
      <c r="J17" s="1"/>
      <c r="K17" s="1"/>
      <c r="L17" s="1"/>
      <c r="M17" s="1"/>
      <c r="N17" s="1"/>
    </row>
    <row r="20" ht="12.75">
      <c r="H20" s="92"/>
    </row>
  </sheetData>
  <sheetProtection/>
  <mergeCells count="13">
    <mergeCell ref="I5:I6"/>
    <mergeCell ref="J5:N5"/>
    <mergeCell ref="O5:O6"/>
    <mergeCell ref="A1:O1"/>
    <mergeCell ref="A2:O2"/>
    <mergeCell ref="A3:P3"/>
    <mergeCell ref="K16:P16"/>
    <mergeCell ref="P5:P6"/>
    <mergeCell ref="A5:A6"/>
    <mergeCell ref="B5:B6"/>
    <mergeCell ref="C5:C6"/>
    <mergeCell ref="D5:G5"/>
    <mergeCell ref="H5:H6"/>
  </mergeCells>
  <printOptions/>
  <pageMargins left="0.24" right="0.16" top="0.29" bottom="0.26" header="0.17" footer="0.17"/>
  <pageSetup horizontalDpi="600" verticalDpi="600" orientation="landscape" paperSize="9"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R38"/>
  <sheetViews>
    <sheetView showZeros="0" zoomScalePageLayoutView="0" workbookViewId="0" topLeftCell="A31">
      <selection activeCell="B5" sqref="B5:B6"/>
    </sheetView>
  </sheetViews>
  <sheetFormatPr defaultColWidth="9.140625" defaultRowHeight="12.75"/>
  <cols>
    <col min="1" max="1" width="4.28125" style="15" customWidth="1"/>
    <col min="2" max="2" width="23.28125" style="242" customWidth="1"/>
    <col min="3" max="3" width="7.421875" style="15" customWidth="1"/>
    <col min="4" max="4" width="6.00390625" style="15" customWidth="1"/>
    <col min="5" max="5" width="5.7109375" style="15" customWidth="1"/>
    <col min="6" max="6" width="4.8515625" style="15" customWidth="1"/>
    <col min="7" max="7" width="6.421875" style="15" customWidth="1"/>
    <col min="8" max="8" width="15.28125" style="15" bestFit="1" customWidth="1"/>
    <col min="9" max="9" width="9.00390625" style="15" customWidth="1"/>
    <col min="10" max="13" width="5.7109375" style="15" customWidth="1"/>
    <col min="14" max="14" width="6.00390625" style="15" customWidth="1"/>
    <col min="15" max="15" width="25.28125" style="15" customWidth="1"/>
    <col min="16" max="16" width="6.7109375" style="15" customWidth="1"/>
    <col min="17" max="16384" width="9.140625" style="15" customWidth="1"/>
  </cols>
  <sheetData>
    <row r="1" spans="1:16" ht="15.75">
      <c r="A1" s="522" t="s">
        <v>514</v>
      </c>
      <c r="B1" s="523"/>
      <c r="C1" s="523"/>
      <c r="D1" s="523"/>
      <c r="E1" s="523"/>
      <c r="F1" s="523"/>
      <c r="G1" s="523"/>
      <c r="H1" s="523"/>
      <c r="I1" s="523"/>
      <c r="J1" s="523"/>
      <c r="K1" s="523"/>
      <c r="L1" s="523"/>
      <c r="M1" s="523"/>
      <c r="N1" s="523"/>
      <c r="O1" s="523"/>
      <c r="P1" s="72"/>
    </row>
    <row r="2" spans="1:16" ht="15.75">
      <c r="A2" s="522" t="s">
        <v>462</v>
      </c>
      <c r="B2" s="522"/>
      <c r="C2" s="522"/>
      <c r="D2" s="522"/>
      <c r="E2" s="522"/>
      <c r="F2" s="522"/>
      <c r="G2" s="522"/>
      <c r="H2" s="522"/>
      <c r="I2" s="522"/>
      <c r="J2" s="522"/>
      <c r="K2" s="522"/>
      <c r="L2" s="522"/>
      <c r="M2" s="522"/>
      <c r="N2" s="522"/>
      <c r="O2" s="522"/>
      <c r="P2" s="72"/>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12" customFormat="1" ht="11.25" customHeight="1">
      <c r="A4" s="472"/>
      <c r="B4" s="472"/>
      <c r="C4" s="472"/>
      <c r="D4" s="472"/>
      <c r="E4" s="472"/>
      <c r="F4" s="472"/>
      <c r="G4" s="472"/>
      <c r="H4" s="472"/>
      <c r="I4" s="472"/>
      <c r="J4" s="472"/>
      <c r="K4" s="472"/>
      <c r="L4" s="472"/>
      <c r="M4" s="472"/>
      <c r="N4" s="472"/>
      <c r="O4" s="472"/>
      <c r="P4" s="472"/>
    </row>
    <row r="5" spans="1:16" s="231" customFormat="1" ht="40.5" customHeight="1">
      <c r="A5" s="529" t="s">
        <v>0</v>
      </c>
      <c r="B5" s="517" t="s">
        <v>29</v>
      </c>
      <c r="C5" s="518" t="s">
        <v>13</v>
      </c>
      <c r="D5" s="518" t="s">
        <v>102</v>
      </c>
      <c r="E5" s="518"/>
      <c r="F5" s="518"/>
      <c r="G5" s="518"/>
      <c r="H5" s="517" t="s">
        <v>111</v>
      </c>
      <c r="I5" s="518" t="s">
        <v>32</v>
      </c>
      <c r="J5" s="525" t="s">
        <v>104</v>
      </c>
      <c r="K5" s="525"/>
      <c r="L5" s="525"/>
      <c r="M5" s="525"/>
      <c r="N5" s="525"/>
      <c r="O5" s="525" t="s">
        <v>105</v>
      </c>
      <c r="P5" s="525" t="s">
        <v>67</v>
      </c>
    </row>
    <row r="6" spans="1:16" s="231" customFormat="1" ht="52.5" customHeight="1">
      <c r="A6" s="529"/>
      <c r="B6" s="517"/>
      <c r="C6" s="518"/>
      <c r="D6" s="227" t="s">
        <v>2</v>
      </c>
      <c r="E6" s="227" t="s">
        <v>1</v>
      </c>
      <c r="F6" s="227" t="s">
        <v>106</v>
      </c>
      <c r="G6" s="227" t="s">
        <v>3</v>
      </c>
      <c r="H6" s="517"/>
      <c r="I6" s="518"/>
      <c r="J6" s="227" t="s">
        <v>14</v>
      </c>
      <c r="K6" s="227" t="s">
        <v>7</v>
      </c>
      <c r="L6" s="227" t="s">
        <v>107</v>
      </c>
      <c r="M6" s="227" t="s">
        <v>108</v>
      </c>
      <c r="N6" s="494" t="s">
        <v>11</v>
      </c>
      <c r="O6" s="525"/>
      <c r="P6" s="525"/>
    </row>
    <row r="7" spans="1:16" s="452" customFormat="1" ht="32.25" customHeight="1">
      <c r="A7" s="450">
        <v>-1</v>
      </c>
      <c r="B7" s="451">
        <v>-2</v>
      </c>
      <c r="C7" s="489" t="s">
        <v>15</v>
      </c>
      <c r="D7" s="450">
        <v>-4</v>
      </c>
      <c r="E7" s="450">
        <v>-5</v>
      </c>
      <c r="F7" s="450">
        <v>-6</v>
      </c>
      <c r="G7" s="450">
        <v>-7</v>
      </c>
      <c r="H7" s="450">
        <v>-8</v>
      </c>
      <c r="I7" s="450" t="s">
        <v>16</v>
      </c>
      <c r="J7" s="450">
        <v>-10</v>
      </c>
      <c r="K7" s="450">
        <v>-11</v>
      </c>
      <c r="L7" s="450">
        <v>-12</v>
      </c>
      <c r="M7" s="450">
        <v>-13</v>
      </c>
      <c r="N7" s="450">
        <v>-14</v>
      </c>
      <c r="O7" s="450">
        <v>-15</v>
      </c>
      <c r="P7" s="450">
        <v>-16</v>
      </c>
    </row>
    <row r="8" spans="1:17" s="224" customFormat="1" ht="12.75">
      <c r="A8" s="243" t="s">
        <v>46</v>
      </c>
      <c r="B8" s="244" t="s">
        <v>157</v>
      </c>
      <c r="C8" s="245">
        <f>C9</f>
        <v>0.7</v>
      </c>
      <c r="D8" s="245">
        <f>D9</f>
        <v>0.7</v>
      </c>
      <c r="E8" s="245">
        <f>E9</f>
        <v>0</v>
      </c>
      <c r="F8" s="245">
        <f>F9</f>
        <v>0</v>
      </c>
      <c r="G8" s="245">
        <f>G9</f>
        <v>0</v>
      </c>
      <c r="H8" s="245"/>
      <c r="I8" s="245">
        <f aca="true" t="shared" si="0" ref="I8:N8">I9</f>
        <v>1</v>
      </c>
      <c r="J8" s="245">
        <f t="shared" si="0"/>
        <v>0</v>
      </c>
      <c r="K8" s="245">
        <f t="shared" si="0"/>
        <v>0</v>
      </c>
      <c r="L8" s="245">
        <f t="shared" si="0"/>
        <v>0</v>
      </c>
      <c r="M8" s="245">
        <f t="shared" si="0"/>
        <v>0</v>
      </c>
      <c r="N8" s="245">
        <f t="shared" si="0"/>
        <v>1</v>
      </c>
      <c r="O8" s="246"/>
      <c r="P8" s="247"/>
      <c r="Q8" s="248"/>
    </row>
    <row r="9" spans="1:17" s="212" customFormat="1" ht="38.25">
      <c r="A9" s="236">
        <v>1</v>
      </c>
      <c r="B9" s="100" t="s">
        <v>446</v>
      </c>
      <c r="C9" s="233">
        <v>0.7</v>
      </c>
      <c r="D9" s="233">
        <v>0.7</v>
      </c>
      <c r="E9" s="233"/>
      <c r="F9" s="233"/>
      <c r="G9" s="233"/>
      <c r="H9" s="101" t="s">
        <v>195</v>
      </c>
      <c r="I9" s="233">
        <v>1</v>
      </c>
      <c r="J9" s="233"/>
      <c r="K9" s="233"/>
      <c r="L9" s="233"/>
      <c r="M9" s="237"/>
      <c r="N9" s="237">
        <v>1</v>
      </c>
      <c r="O9" s="229" t="s">
        <v>447</v>
      </c>
      <c r="P9" s="238"/>
      <c r="Q9" s="239"/>
    </row>
    <row r="10" spans="1:17" s="224" customFormat="1" ht="25.5">
      <c r="A10" s="243" t="s">
        <v>51</v>
      </c>
      <c r="B10" s="244" t="s">
        <v>457</v>
      </c>
      <c r="C10" s="245">
        <f>C11</f>
        <v>0.5</v>
      </c>
      <c r="D10" s="245">
        <f aca="true" t="shared" si="1" ref="D10:N10">D11</f>
        <v>0</v>
      </c>
      <c r="E10" s="245">
        <f t="shared" si="1"/>
        <v>0</v>
      </c>
      <c r="F10" s="245">
        <f t="shared" si="1"/>
        <v>0</v>
      </c>
      <c r="G10" s="245">
        <f t="shared" si="1"/>
        <v>0.5</v>
      </c>
      <c r="H10" s="245"/>
      <c r="I10" s="245">
        <f t="shared" si="1"/>
        <v>0.5</v>
      </c>
      <c r="J10" s="245">
        <f t="shared" si="1"/>
        <v>0</v>
      </c>
      <c r="K10" s="245">
        <f t="shared" si="1"/>
        <v>0</v>
      </c>
      <c r="L10" s="245">
        <f t="shared" si="1"/>
        <v>0</v>
      </c>
      <c r="M10" s="245">
        <f t="shared" si="1"/>
        <v>0.5</v>
      </c>
      <c r="N10" s="245">
        <f t="shared" si="1"/>
        <v>0</v>
      </c>
      <c r="O10" s="246"/>
      <c r="P10" s="247"/>
      <c r="Q10" s="248"/>
    </row>
    <row r="11" spans="1:16" s="212" customFormat="1" ht="51">
      <c r="A11" s="201">
        <v>1</v>
      </c>
      <c r="B11" s="96" t="s">
        <v>197</v>
      </c>
      <c r="C11" s="147">
        <v>0.5</v>
      </c>
      <c r="D11" s="232"/>
      <c r="E11" s="233"/>
      <c r="F11" s="232"/>
      <c r="G11" s="232">
        <v>0.5</v>
      </c>
      <c r="H11" s="99" t="s">
        <v>460</v>
      </c>
      <c r="I11" s="147">
        <v>0.5</v>
      </c>
      <c r="J11" s="232"/>
      <c r="K11" s="232"/>
      <c r="L11" s="232"/>
      <c r="M11" s="234">
        <v>0.5</v>
      </c>
      <c r="N11" s="234"/>
      <c r="O11" s="228" t="s">
        <v>566</v>
      </c>
      <c r="P11" s="235"/>
    </row>
    <row r="12" spans="1:16" s="224" customFormat="1" ht="25.5">
      <c r="A12" s="209" t="s">
        <v>52</v>
      </c>
      <c r="B12" s="249" t="s">
        <v>458</v>
      </c>
      <c r="C12" s="250">
        <f>SUM(C13:C15)</f>
        <v>0.21000000000000002</v>
      </c>
      <c r="D12" s="250">
        <f aca="true" t="shared" si="2" ref="D12:N12">SUM(D13:D15)</f>
        <v>0</v>
      </c>
      <c r="E12" s="250">
        <f t="shared" si="2"/>
        <v>0.21000000000000002</v>
      </c>
      <c r="F12" s="250">
        <f t="shared" si="2"/>
        <v>0</v>
      </c>
      <c r="G12" s="250">
        <f t="shared" si="2"/>
        <v>0</v>
      </c>
      <c r="H12" s="250">
        <f t="shared" si="2"/>
        <v>0</v>
      </c>
      <c r="I12" s="250">
        <f t="shared" si="2"/>
        <v>0.1</v>
      </c>
      <c r="J12" s="250">
        <f t="shared" si="2"/>
        <v>0</v>
      </c>
      <c r="K12" s="250">
        <f t="shared" si="2"/>
        <v>0</v>
      </c>
      <c r="L12" s="250">
        <f t="shared" si="2"/>
        <v>0</v>
      </c>
      <c r="M12" s="250">
        <f t="shared" si="2"/>
        <v>0.1</v>
      </c>
      <c r="N12" s="250">
        <f t="shared" si="2"/>
        <v>0</v>
      </c>
      <c r="O12" s="251"/>
      <c r="P12" s="210"/>
    </row>
    <row r="13" spans="1:17" s="212" customFormat="1" ht="25.5">
      <c r="A13" s="236">
        <v>1</v>
      </c>
      <c r="B13" s="100" t="s">
        <v>205</v>
      </c>
      <c r="C13" s="233">
        <v>0.07</v>
      </c>
      <c r="D13" s="233"/>
      <c r="E13" s="233">
        <v>0.07</v>
      </c>
      <c r="F13" s="233"/>
      <c r="G13" s="233"/>
      <c r="H13" s="101" t="s">
        <v>459</v>
      </c>
      <c r="I13" s="233">
        <v>0.03</v>
      </c>
      <c r="J13" s="233"/>
      <c r="K13" s="233"/>
      <c r="L13" s="233"/>
      <c r="M13" s="233">
        <v>0.03</v>
      </c>
      <c r="N13" s="237"/>
      <c r="O13" s="229"/>
      <c r="P13" s="238"/>
      <c r="Q13" s="239"/>
    </row>
    <row r="14" spans="1:17" s="212" customFormat="1" ht="25.5">
      <c r="A14" s="236">
        <v>2</v>
      </c>
      <c r="B14" s="100" t="s">
        <v>206</v>
      </c>
      <c r="C14" s="233">
        <v>0.07</v>
      </c>
      <c r="D14" s="233"/>
      <c r="E14" s="233">
        <v>0.07</v>
      </c>
      <c r="F14" s="233"/>
      <c r="G14" s="233"/>
      <c r="H14" s="101" t="s">
        <v>459</v>
      </c>
      <c r="I14" s="233">
        <v>0.03</v>
      </c>
      <c r="J14" s="233"/>
      <c r="K14" s="233"/>
      <c r="L14" s="233"/>
      <c r="M14" s="233">
        <v>0.03</v>
      </c>
      <c r="N14" s="237"/>
      <c r="O14" s="229"/>
      <c r="P14" s="238"/>
      <c r="Q14" s="239"/>
    </row>
    <row r="15" spans="1:16" s="239" customFormat="1" ht="25.5">
      <c r="A15" s="236">
        <v>3</v>
      </c>
      <c r="B15" s="100" t="s">
        <v>207</v>
      </c>
      <c r="C15" s="233">
        <v>0.07</v>
      </c>
      <c r="D15" s="233"/>
      <c r="E15" s="233">
        <v>0.07</v>
      </c>
      <c r="F15" s="233"/>
      <c r="G15" s="233"/>
      <c r="H15" s="101" t="s">
        <v>459</v>
      </c>
      <c r="I15" s="233">
        <v>0.04</v>
      </c>
      <c r="J15" s="233"/>
      <c r="K15" s="233"/>
      <c r="L15" s="233"/>
      <c r="M15" s="233">
        <v>0.04</v>
      </c>
      <c r="N15" s="237"/>
      <c r="O15" s="229"/>
      <c r="P15" s="238"/>
    </row>
    <row r="16" spans="1:16" s="417" customFormat="1" ht="12.75">
      <c r="A16" s="418" t="s">
        <v>53</v>
      </c>
      <c r="B16" s="413" t="s">
        <v>543</v>
      </c>
      <c r="C16" s="414">
        <f>C17+C22</f>
        <v>1.08</v>
      </c>
      <c r="D16" s="414">
        <f aca="true" t="shared" si="3" ref="D16:N16">D17+D22</f>
        <v>0.01</v>
      </c>
      <c r="E16" s="414">
        <f t="shared" si="3"/>
        <v>0</v>
      </c>
      <c r="F16" s="414">
        <f t="shared" si="3"/>
        <v>0</v>
      </c>
      <c r="G16" s="414">
        <f t="shared" si="3"/>
        <v>1.07</v>
      </c>
      <c r="H16" s="414"/>
      <c r="I16" s="414">
        <f t="shared" si="3"/>
        <v>1.55</v>
      </c>
      <c r="J16" s="414">
        <f t="shared" si="3"/>
        <v>0</v>
      </c>
      <c r="K16" s="414">
        <f t="shared" si="3"/>
        <v>0</v>
      </c>
      <c r="L16" s="414">
        <f t="shared" si="3"/>
        <v>0</v>
      </c>
      <c r="M16" s="414">
        <f t="shared" si="3"/>
        <v>0</v>
      </c>
      <c r="N16" s="414">
        <f t="shared" si="3"/>
        <v>1.55</v>
      </c>
      <c r="O16" s="415"/>
      <c r="P16" s="416"/>
    </row>
    <row r="17" spans="1:16" s="239" customFormat="1" ht="25.5">
      <c r="A17" s="519">
        <v>1</v>
      </c>
      <c r="B17" s="399" t="s">
        <v>531</v>
      </c>
      <c r="C17" s="401">
        <v>1.05</v>
      </c>
      <c r="D17" s="400"/>
      <c r="E17" s="400"/>
      <c r="F17" s="400"/>
      <c r="G17" s="401">
        <v>1.05</v>
      </c>
      <c r="H17" s="400" t="s">
        <v>532</v>
      </c>
      <c r="I17" s="400">
        <v>1.05</v>
      </c>
      <c r="J17" s="400"/>
      <c r="K17" s="400"/>
      <c r="L17" s="400"/>
      <c r="M17" s="400"/>
      <c r="N17" s="400">
        <v>1.05</v>
      </c>
      <c r="O17" s="526" t="s">
        <v>533</v>
      </c>
      <c r="P17" s="238"/>
    </row>
    <row r="18" spans="1:16" s="239" customFormat="1" ht="25.5">
      <c r="A18" s="520"/>
      <c r="B18" s="409" t="s">
        <v>534</v>
      </c>
      <c r="C18" s="402">
        <v>0.15</v>
      </c>
      <c r="D18" s="403"/>
      <c r="E18" s="403"/>
      <c r="F18" s="403"/>
      <c r="G18" s="402">
        <v>0.15</v>
      </c>
      <c r="H18" s="406" t="s">
        <v>535</v>
      </c>
      <c r="I18" s="404">
        <v>0.15</v>
      </c>
      <c r="J18" s="403"/>
      <c r="K18" s="403"/>
      <c r="L18" s="403"/>
      <c r="M18" s="403"/>
      <c r="N18" s="402">
        <v>0.15</v>
      </c>
      <c r="O18" s="527"/>
      <c r="P18" s="238"/>
    </row>
    <row r="19" spans="1:16" s="239" customFormat="1" ht="25.5">
      <c r="A19" s="520"/>
      <c r="B19" s="409" t="s">
        <v>536</v>
      </c>
      <c r="C19" s="404">
        <v>0.05</v>
      </c>
      <c r="D19" s="403"/>
      <c r="E19" s="403"/>
      <c r="F19" s="403"/>
      <c r="G19" s="403">
        <v>0.05</v>
      </c>
      <c r="H19" s="406" t="s">
        <v>537</v>
      </c>
      <c r="I19" s="403">
        <v>0.05</v>
      </c>
      <c r="J19" s="403"/>
      <c r="K19" s="403"/>
      <c r="L19" s="403"/>
      <c r="M19" s="403"/>
      <c r="N19" s="403">
        <v>0.05</v>
      </c>
      <c r="O19" s="527"/>
      <c r="P19" s="238"/>
    </row>
    <row r="20" spans="1:16" s="239" customFormat="1" ht="25.5">
      <c r="A20" s="520"/>
      <c r="B20" s="409" t="s">
        <v>538</v>
      </c>
      <c r="C20" s="403">
        <v>0.15</v>
      </c>
      <c r="D20" s="403"/>
      <c r="E20" s="403"/>
      <c r="F20" s="403"/>
      <c r="G20" s="403">
        <v>0.15</v>
      </c>
      <c r="H20" s="407" t="s">
        <v>539</v>
      </c>
      <c r="I20" s="403">
        <v>0.15</v>
      </c>
      <c r="J20" s="403"/>
      <c r="K20" s="403"/>
      <c r="L20" s="403"/>
      <c r="M20" s="403"/>
      <c r="N20" s="403">
        <v>0.15</v>
      </c>
      <c r="O20" s="527"/>
      <c r="P20" s="238"/>
    </row>
    <row r="21" spans="1:16" s="239" customFormat="1" ht="25.5">
      <c r="A21" s="521"/>
      <c r="B21" s="410" t="s">
        <v>540</v>
      </c>
      <c r="C21" s="405">
        <v>0.7</v>
      </c>
      <c r="D21" s="405"/>
      <c r="E21" s="405"/>
      <c r="F21" s="405"/>
      <c r="G21" s="405">
        <v>0.7</v>
      </c>
      <c r="H21" s="408" t="s">
        <v>539</v>
      </c>
      <c r="I21" s="405">
        <v>0.7</v>
      </c>
      <c r="J21" s="405"/>
      <c r="K21" s="405"/>
      <c r="L21" s="405"/>
      <c r="M21" s="405"/>
      <c r="N21" s="405">
        <v>0.7</v>
      </c>
      <c r="O21" s="528"/>
      <c r="P21" s="238"/>
    </row>
    <row r="22" spans="1:16" s="239" customFormat="1" ht="51">
      <c r="A22" s="426">
        <v>2</v>
      </c>
      <c r="B22" s="30" t="s">
        <v>155</v>
      </c>
      <c r="C22" s="163">
        <f>SUM(D22:G22)</f>
        <v>0.03</v>
      </c>
      <c r="D22" s="163">
        <v>0.01</v>
      </c>
      <c r="E22" s="163"/>
      <c r="F22" s="163"/>
      <c r="G22" s="163">
        <v>0.02</v>
      </c>
      <c r="H22" s="32" t="s">
        <v>544</v>
      </c>
      <c r="I22" s="43">
        <f>J22+K22+L22+M22+N22</f>
        <v>0.5</v>
      </c>
      <c r="J22" s="163"/>
      <c r="K22" s="163"/>
      <c r="L22" s="163"/>
      <c r="M22" s="163"/>
      <c r="N22" s="163">
        <v>0.5</v>
      </c>
      <c r="O22" s="32" t="s">
        <v>567</v>
      </c>
      <c r="P22" s="427"/>
    </row>
    <row r="23" spans="1:16" s="248" customFormat="1" ht="12.75">
      <c r="A23" s="347" t="s">
        <v>55</v>
      </c>
      <c r="B23" s="244" t="s">
        <v>54</v>
      </c>
      <c r="C23" s="245">
        <f>SUM(C24)</f>
        <v>1.2</v>
      </c>
      <c r="D23" s="245">
        <f aca="true" t="shared" si="4" ref="D23:N23">SUM(D24)</f>
        <v>0</v>
      </c>
      <c r="E23" s="245">
        <f t="shared" si="4"/>
        <v>0</v>
      </c>
      <c r="F23" s="245">
        <f t="shared" si="4"/>
        <v>0</v>
      </c>
      <c r="G23" s="245">
        <f t="shared" si="4"/>
        <v>1.2</v>
      </c>
      <c r="H23" s="245"/>
      <c r="I23" s="245">
        <f t="shared" si="4"/>
        <v>14</v>
      </c>
      <c r="J23" s="245">
        <f t="shared" si="4"/>
        <v>0</v>
      </c>
      <c r="K23" s="245">
        <f t="shared" si="4"/>
        <v>0</v>
      </c>
      <c r="L23" s="245">
        <f t="shared" si="4"/>
        <v>0</v>
      </c>
      <c r="M23" s="245">
        <f t="shared" si="4"/>
        <v>0</v>
      </c>
      <c r="N23" s="245">
        <f t="shared" si="4"/>
        <v>14</v>
      </c>
      <c r="O23" s="246"/>
      <c r="P23" s="247"/>
    </row>
    <row r="24" spans="1:17" s="239" customFormat="1" ht="114.75">
      <c r="A24" s="236">
        <v>1</v>
      </c>
      <c r="B24" s="96" t="s">
        <v>212</v>
      </c>
      <c r="C24" s="147">
        <v>1.2</v>
      </c>
      <c r="D24" s="232"/>
      <c r="E24" s="233"/>
      <c r="F24" s="232"/>
      <c r="G24" s="232">
        <v>1.2</v>
      </c>
      <c r="H24" s="99" t="s">
        <v>196</v>
      </c>
      <c r="I24" s="147">
        <v>14</v>
      </c>
      <c r="J24" s="232"/>
      <c r="K24" s="232"/>
      <c r="L24" s="232"/>
      <c r="M24" s="234"/>
      <c r="N24" s="234">
        <v>14</v>
      </c>
      <c r="O24" s="228" t="s">
        <v>568</v>
      </c>
      <c r="P24" s="235"/>
      <c r="Q24" s="212"/>
    </row>
    <row r="25" spans="1:18" s="248" customFormat="1" ht="18" customHeight="1">
      <c r="A25" s="89" t="s">
        <v>56</v>
      </c>
      <c r="B25" s="252" t="s">
        <v>43</v>
      </c>
      <c r="C25" s="253">
        <f>SUM(C26:C35)</f>
        <v>1.1</v>
      </c>
      <c r="D25" s="253">
        <f aca="true" t="shared" si="5" ref="D25:N25">SUM(D26:D35)</f>
        <v>0.4</v>
      </c>
      <c r="E25" s="253">
        <f t="shared" si="5"/>
        <v>0.6</v>
      </c>
      <c r="F25" s="253">
        <f t="shared" si="5"/>
        <v>0</v>
      </c>
      <c r="G25" s="253">
        <f t="shared" si="5"/>
        <v>0.1</v>
      </c>
      <c r="H25" s="253"/>
      <c r="I25" s="253">
        <f t="shared" si="5"/>
        <v>0.55</v>
      </c>
      <c r="J25" s="253">
        <f t="shared" si="5"/>
        <v>0</v>
      </c>
      <c r="K25" s="253">
        <f t="shared" si="5"/>
        <v>0</v>
      </c>
      <c r="L25" s="253">
        <f t="shared" si="5"/>
        <v>0</v>
      </c>
      <c r="M25" s="253">
        <f t="shared" si="5"/>
        <v>0.55</v>
      </c>
      <c r="N25" s="253">
        <f t="shared" si="5"/>
        <v>0</v>
      </c>
      <c r="O25" s="252"/>
      <c r="P25" s="89"/>
      <c r="Q25" s="224"/>
      <c r="R25" s="254"/>
    </row>
    <row r="26" spans="1:18" s="239" customFormat="1" ht="63.75">
      <c r="A26" s="236">
        <v>1</v>
      </c>
      <c r="B26" s="100" t="s">
        <v>198</v>
      </c>
      <c r="C26" s="233">
        <v>0.1</v>
      </c>
      <c r="D26" s="233"/>
      <c r="E26" s="233">
        <v>0.1</v>
      </c>
      <c r="F26" s="233"/>
      <c r="G26" s="233"/>
      <c r="H26" s="101" t="s">
        <v>461</v>
      </c>
      <c r="I26" s="233">
        <v>0.1</v>
      </c>
      <c r="J26" s="233"/>
      <c r="K26" s="233"/>
      <c r="L26" s="233"/>
      <c r="M26" s="237">
        <v>0.1</v>
      </c>
      <c r="N26" s="237"/>
      <c r="O26" s="419" t="s">
        <v>569</v>
      </c>
      <c r="P26" s="238"/>
      <c r="R26" s="240"/>
    </row>
    <row r="27" spans="1:18" s="239" customFormat="1" ht="25.5">
      <c r="A27" s="236">
        <v>2</v>
      </c>
      <c r="B27" s="100" t="s">
        <v>199</v>
      </c>
      <c r="C27" s="233">
        <v>0.08</v>
      </c>
      <c r="D27" s="233"/>
      <c r="E27" s="233">
        <v>0.08</v>
      </c>
      <c r="F27" s="233"/>
      <c r="G27" s="233"/>
      <c r="H27" s="101" t="s">
        <v>459</v>
      </c>
      <c r="I27" s="233">
        <v>0.03</v>
      </c>
      <c r="J27" s="233"/>
      <c r="K27" s="233"/>
      <c r="L27" s="233"/>
      <c r="M27" s="233">
        <v>0.03</v>
      </c>
      <c r="N27" s="237"/>
      <c r="O27" s="229"/>
      <c r="P27" s="238"/>
      <c r="R27" s="240"/>
    </row>
    <row r="28" spans="1:18" s="239" customFormat="1" ht="38.25">
      <c r="A28" s="236">
        <v>3</v>
      </c>
      <c r="B28" s="100" t="s">
        <v>200</v>
      </c>
      <c r="C28" s="233">
        <v>0.08</v>
      </c>
      <c r="D28" s="233"/>
      <c r="E28" s="233">
        <v>0.08</v>
      </c>
      <c r="F28" s="233"/>
      <c r="G28" s="233"/>
      <c r="H28" s="101" t="s">
        <v>459</v>
      </c>
      <c r="I28" s="233">
        <v>0.03</v>
      </c>
      <c r="J28" s="233"/>
      <c r="K28" s="233"/>
      <c r="L28" s="233"/>
      <c r="M28" s="233">
        <v>0.03</v>
      </c>
      <c r="N28" s="237"/>
      <c r="O28" s="229"/>
      <c r="P28" s="238"/>
      <c r="R28" s="240"/>
    </row>
    <row r="29" spans="1:18" s="239" customFormat="1" ht="25.5">
      <c r="A29" s="236">
        <v>4</v>
      </c>
      <c r="B29" s="100" t="s">
        <v>201</v>
      </c>
      <c r="C29" s="233">
        <v>0.08</v>
      </c>
      <c r="D29" s="233"/>
      <c r="E29" s="233">
        <v>0.08</v>
      </c>
      <c r="F29" s="233"/>
      <c r="G29" s="233"/>
      <c r="H29" s="101" t="s">
        <v>459</v>
      </c>
      <c r="I29" s="233">
        <v>0.03</v>
      </c>
      <c r="J29" s="233"/>
      <c r="K29" s="233"/>
      <c r="L29" s="233"/>
      <c r="M29" s="233">
        <v>0.03</v>
      </c>
      <c r="N29" s="237"/>
      <c r="O29" s="229"/>
      <c r="P29" s="238"/>
      <c r="R29" s="240"/>
    </row>
    <row r="30" spans="1:18" s="239" customFormat="1" ht="25.5">
      <c r="A30" s="236">
        <v>5</v>
      </c>
      <c r="B30" s="100" t="s">
        <v>202</v>
      </c>
      <c r="C30" s="233">
        <v>0.08</v>
      </c>
      <c r="D30" s="233"/>
      <c r="E30" s="233">
        <v>0.08</v>
      </c>
      <c r="F30" s="233"/>
      <c r="G30" s="233"/>
      <c r="H30" s="101" t="s">
        <v>459</v>
      </c>
      <c r="I30" s="233">
        <v>0.03</v>
      </c>
      <c r="J30" s="233"/>
      <c r="K30" s="233"/>
      <c r="L30" s="233"/>
      <c r="M30" s="233">
        <v>0.03</v>
      </c>
      <c r="N30" s="237"/>
      <c r="O30" s="229"/>
      <c r="P30" s="238"/>
      <c r="R30" s="240"/>
    </row>
    <row r="31" spans="1:18" s="239" customFormat="1" ht="25.5">
      <c r="A31" s="236">
        <v>6</v>
      </c>
      <c r="B31" s="100" t="s">
        <v>203</v>
      </c>
      <c r="C31" s="233">
        <v>0.09</v>
      </c>
      <c r="D31" s="233"/>
      <c r="E31" s="233">
        <v>0.09</v>
      </c>
      <c r="F31" s="233"/>
      <c r="G31" s="233"/>
      <c r="H31" s="101" t="s">
        <v>459</v>
      </c>
      <c r="I31" s="233">
        <v>0.04</v>
      </c>
      <c r="J31" s="233"/>
      <c r="K31" s="233"/>
      <c r="L31" s="233"/>
      <c r="M31" s="233">
        <v>0.04</v>
      </c>
      <c r="N31" s="237"/>
      <c r="O31" s="229"/>
      <c r="P31" s="238"/>
      <c r="R31" s="240"/>
    </row>
    <row r="32" spans="1:18" s="239" customFormat="1" ht="25.5">
      <c r="A32" s="236">
        <v>7</v>
      </c>
      <c r="B32" s="100" t="s">
        <v>204</v>
      </c>
      <c r="C32" s="233">
        <v>0.09</v>
      </c>
      <c r="D32" s="233"/>
      <c r="E32" s="233">
        <v>0.09</v>
      </c>
      <c r="F32" s="233"/>
      <c r="G32" s="233"/>
      <c r="H32" s="101" t="s">
        <v>459</v>
      </c>
      <c r="I32" s="233">
        <v>0.04</v>
      </c>
      <c r="J32" s="233"/>
      <c r="K32" s="233"/>
      <c r="L32" s="233"/>
      <c r="M32" s="233">
        <v>0.04</v>
      </c>
      <c r="N32" s="237"/>
      <c r="O32" s="229"/>
      <c r="P32" s="238"/>
      <c r="R32" s="240"/>
    </row>
    <row r="33" spans="1:18" s="239" customFormat="1" ht="25.5">
      <c r="A33" s="236">
        <v>8</v>
      </c>
      <c r="B33" s="100" t="s">
        <v>208</v>
      </c>
      <c r="C33" s="233">
        <v>0.2</v>
      </c>
      <c r="D33" s="233">
        <v>0.2</v>
      </c>
      <c r="E33" s="233"/>
      <c r="F33" s="233"/>
      <c r="G33" s="233"/>
      <c r="H33" s="101" t="s">
        <v>209</v>
      </c>
      <c r="I33" s="233">
        <v>0.1</v>
      </c>
      <c r="J33" s="233"/>
      <c r="K33" s="233"/>
      <c r="L33" s="233"/>
      <c r="M33" s="237">
        <v>0.1</v>
      </c>
      <c r="N33" s="237"/>
      <c r="O33" s="229"/>
      <c r="P33" s="238"/>
      <c r="R33" s="240"/>
    </row>
    <row r="34" spans="1:18" s="239" customFormat="1" ht="25.5">
      <c r="A34" s="236">
        <v>9</v>
      </c>
      <c r="B34" s="100" t="s">
        <v>210</v>
      </c>
      <c r="C34" s="233">
        <v>0.2</v>
      </c>
      <c r="D34" s="233">
        <v>0.2</v>
      </c>
      <c r="E34" s="233"/>
      <c r="F34" s="233"/>
      <c r="G34" s="233"/>
      <c r="H34" s="101" t="s">
        <v>209</v>
      </c>
      <c r="I34" s="233">
        <v>0.1</v>
      </c>
      <c r="J34" s="233"/>
      <c r="K34" s="233"/>
      <c r="L34" s="233"/>
      <c r="M34" s="237">
        <v>0.1</v>
      </c>
      <c r="N34" s="237"/>
      <c r="O34" s="229"/>
      <c r="P34" s="238"/>
      <c r="R34" s="240"/>
    </row>
    <row r="35" spans="1:18" s="212" customFormat="1" ht="25.5">
      <c r="A35" s="236">
        <v>10</v>
      </c>
      <c r="B35" s="100" t="s">
        <v>211</v>
      </c>
      <c r="C35" s="233">
        <v>0.1</v>
      </c>
      <c r="D35" s="233"/>
      <c r="E35" s="233"/>
      <c r="F35" s="233"/>
      <c r="G35" s="233">
        <v>0.1</v>
      </c>
      <c r="H35" s="101" t="s">
        <v>209</v>
      </c>
      <c r="I35" s="233">
        <v>0.05</v>
      </c>
      <c r="J35" s="233"/>
      <c r="K35" s="233"/>
      <c r="L35" s="233"/>
      <c r="M35" s="237">
        <v>0.05</v>
      </c>
      <c r="N35" s="237"/>
      <c r="O35" s="229"/>
      <c r="P35" s="238"/>
      <c r="Q35" s="239"/>
      <c r="R35" s="217"/>
    </row>
    <row r="36" spans="1:16" s="212" customFormat="1" ht="12.75">
      <c r="A36" s="149">
        <v>18</v>
      </c>
      <c r="B36" s="3" t="s">
        <v>452</v>
      </c>
      <c r="C36" s="226">
        <f>SUM(C8,C10,C12,C23,C25,C16)</f>
        <v>4.79</v>
      </c>
      <c r="D36" s="226">
        <f aca="true" t="shared" si="6" ref="D36:N36">SUM(D8,D10,D12,D23,D25,D16)</f>
        <v>1.11</v>
      </c>
      <c r="E36" s="226">
        <f t="shared" si="6"/>
        <v>0.81</v>
      </c>
      <c r="F36" s="226">
        <f t="shared" si="6"/>
        <v>0</v>
      </c>
      <c r="G36" s="226">
        <f t="shared" si="6"/>
        <v>2.87</v>
      </c>
      <c r="H36" s="226">
        <f t="shared" si="6"/>
        <v>0</v>
      </c>
      <c r="I36" s="226">
        <f t="shared" si="6"/>
        <v>17.7</v>
      </c>
      <c r="J36" s="226">
        <f t="shared" si="6"/>
        <v>0</v>
      </c>
      <c r="K36" s="226">
        <f t="shared" si="6"/>
        <v>0</v>
      </c>
      <c r="L36" s="226">
        <f t="shared" si="6"/>
        <v>0</v>
      </c>
      <c r="M36" s="226">
        <f t="shared" si="6"/>
        <v>1.15</v>
      </c>
      <c r="N36" s="226">
        <f t="shared" si="6"/>
        <v>16.55</v>
      </c>
      <c r="O36" s="169"/>
      <c r="P36" s="38"/>
    </row>
    <row r="37" spans="1:16" s="212" customFormat="1" ht="12.75">
      <c r="A37" s="476"/>
      <c r="B37" s="477"/>
      <c r="C37" s="493"/>
      <c r="D37" s="493"/>
      <c r="E37" s="493"/>
      <c r="F37" s="493"/>
      <c r="G37" s="493"/>
      <c r="H37" s="493"/>
      <c r="I37" s="493"/>
      <c r="J37" s="493"/>
      <c r="K37" s="493"/>
      <c r="L37" s="493"/>
      <c r="M37" s="493"/>
      <c r="N37" s="493"/>
      <c r="O37" s="479"/>
      <c r="P37" s="480"/>
    </row>
    <row r="38" spans="2:16" s="12" customFormat="1" ht="28.5" customHeight="1">
      <c r="B38" s="241"/>
      <c r="C38" s="17"/>
      <c r="D38" s="13"/>
      <c r="E38" s="13"/>
      <c r="F38" s="13"/>
      <c r="G38" s="13"/>
      <c r="H38" s="13"/>
      <c r="I38" s="13"/>
      <c r="J38" s="13"/>
      <c r="K38" s="524" t="s">
        <v>674</v>
      </c>
      <c r="L38" s="524"/>
      <c r="M38" s="524"/>
      <c r="N38" s="524"/>
      <c r="O38" s="524"/>
      <c r="P38" s="524"/>
    </row>
  </sheetData>
  <sheetProtection/>
  <mergeCells count="15">
    <mergeCell ref="D5:G5"/>
    <mergeCell ref="H5:H6"/>
    <mergeCell ref="I5:I6"/>
    <mergeCell ref="O17:O21"/>
    <mergeCell ref="A5:A6"/>
    <mergeCell ref="B5:B6"/>
    <mergeCell ref="C5:C6"/>
    <mergeCell ref="A17:A21"/>
    <mergeCell ref="A1:O1"/>
    <mergeCell ref="A2:O2"/>
    <mergeCell ref="K38:P38"/>
    <mergeCell ref="J5:N5"/>
    <mergeCell ref="O5:O6"/>
    <mergeCell ref="P5:P6"/>
    <mergeCell ref="A3:P3"/>
  </mergeCells>
  <printOptions/>
  <pageMargins left="0.2362204724409449" right="0.3937007874015748" top="0.3937007874015748" bottom="0.2755905511811024" header="0.2755905511811024" footer="0.15748031496062992"/>
  <pageSetup horizontalDpi="600" verticalDpi="600" orientation="landscape" paperSize="9"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Q79"/>
  <sheetViews>
    <sheetView showZeros="0" zoomScalePageLayoutView="0" workbookViewId="0" topLeftCell="A1">
      <selection activeCell="H9" sqref="H9"/>
    </sheetView>
  </sheetViews>
  <sheetFormatPr defaultColWidth="9.140625" defaultRowHeight="12.75"/>
  <cols>
    <col min="1" max="1" width="4.57421875" style="55" bestFit="1" customWidth="1"/>
    <col min="2" max="2" width="24.140625" style="56" customWidth="1"/>
    <col min="3" max="3" width="6.8515625" style="57" customWidth="1"/>
    <col min="4" max="4" width="5.7109375" style="58" bestFit="1" customWidth="1"/>
    <col min="5" max="6" width="4.7109375" style="58" bestFit="1" customWidth="1"/>
    <col min="7" max="7" width="7.7109375" style="58" bestFit="1" customWidth="1"/>
    <col min="8" max="8" width="14.00390625" style="55" customWidth="1"/>
    <col min="9" max="9" width="10.00390625" style="56" customWidth="1"/>
    <col min="10" max="10" width="6.00390625" style="56" customWidth="1"/>
    <col min="11" max="13" width="5.7109375" style="56" customWidth="1"/>
    <col min="14" max="14" width="7.00390625" style="56" customWidth="1"/>
    <col min="15" max="15" width="25.8515625" style="59" customWidth="1"/>
    <col min="16" max="16" width="7.00390625" style="59" customWidth="1"/>
    <col min="17" max="17" width="9.140625" style="59" customWidth="1"/>
    <col min="18" max="16384" width="9.140625" style="15" customWidth="1"/>
  </cols>
  <sheetData>
    <row r="1" spans="1:17" ht="15.75">
      <c r="A1" s="498" t="s">
        <v>515</v>
      </c>
      <c r="B1" s="499"/>
      <c r="C1" s="499"/>
      <c r="D1" s="499"/>
      <c r="E1" s="499"/>
      <c r="F1" s="499"/>
      <c r="G1" s="499"/>
      <c r="H1" s="499"/>
      <c r="I1" s="499"/>
      <c r="J1" s="499"/>
      <c r="K1" s="499"/>
      <c r="L1" s="499"/>
      <c r="M1" s="499"/>
      <c r="N1" s="499"/>
      <c r="O1" s="499"/>
      <c r="P1" s="1"/>
      <c r="Q1" s="1"/>
    </row>
    <row r="2" spans="1:17" ht="15.75">
      <c r="A2" s="498" t="s">
        <v>139</v>
      </c>
      <c r="B2" s="498"/>
      <c r="C2" s="498"/>
      <c r="D2" s="498"/>
      <c r="E2" s="498"/>
      <c r="F2" s="498"/>
      <c r="G2" s="498"/>
      <c r="H2" s="498"/>
      <c r="I2" s="498"/>
      <c r="J2" s="498"/>
      <c r="K2" s="498"/>
      <c r="L2" s="498"/>
      <c r="M2" s="498"/>
      <c r="N2" s="498"/>
      <c r="O2" s="498"/>
      <c r="P2" s="1"/>
      <c r="Q2" s="1"/>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12" customFormat="1" ht="14.25" customHeight="1">
      <c r="A4" s="472"/>
      <c r="B4" s="472"/>
      <c r="C4" s="472"/>
      <c r="D4" s="472"/>
      <c r="E4" s="472"/>
      <c r="F4" s="472"/>
      <c r="G4" s="472"/>
      <c r="H4" s="472"/>
      <c r="I4" s="472"/>
      <c r="J4" s="472"/>
      <c r="K4" s="472"/>
      <c r="L4" s="472"/>
      <c r="M4" s="472"/>
      <c r="N4" s="472"/>
      <c r="O4" s="472"/>
      <c r="P4" s="472"/>
    </row>
    <row r="5" spans="1:17" s="231" customFormat="1" ht="12">
      <c r="A5" s="531" t="s">
        <v>0</v>
      </c>
      <c r="B5" s="530" t="s">
        <v>29</v>
      </c>
      <c r="C5" s="530" t="s">
        <v>13</v>
      </c>
      <c r="D5" s="530" t="s">
        <v>136</v>
      </c>
      <c r="E5" s="530"/>
      <c r="F5" s="530"/>
      <c r="G5" s="530"/>
      <c r="H5" s="530" t="s">
        <v>137</v>
      </c>
      <c r="I5" s="530" t="s">
        <v>32</v>
      </c>
      <c r="J5" s="530" t="s">
        <v>104</v>
      </c>
      <c r="K5" s="530"/>
      <c r="L5" s="530"/>
      <c r="M5" s="530"/>
      <c r="N5" s="530"/>
      <c r="O5" s="530" t="s">
        <v>138</v>
      </c>
      <c r="P5" s="530" t="s">
        <v>4</v>
      </c>
      <c r="Q5" s="276"/>
    </row>
    <row r="6" spans="1:17" s="231" customFormat="1" ht="12">
      <c r="A6" s="531"/>
      <c r="B6" s="530"/>
      <c r="C6" s="530"/>
      <c r="D6" s="530" t="s">
        <v>2</v>
      </c>
      <c r="E6" s="530" t="s">
        <v>1</v>
      </c>
      <c r="F6" s="530" t="s">
        <v>106</v>
      </c>
      <c r="G6" s="530" t="s">
        <v>3</v>
      </c>
      <c r="H6" s="530"/>
      <c r="I6" s="530"/>
      <c r="J6" s="530" t="s">
        <v>14</v>
      </c>
      <c r="K6" s="530" t="s">
        <v>7</v>
      </c>
      <c r="L6" s="530" t="s">
        <v>107</v>
      </c>
      <c r="M6" s="530" t="s">
        <v>108</v>
      </c>
      <c r="N6" s="530" t="s">
        <v>11</v>
      </c>
      <c r="O6" s="530"/>
      <c r="P6" s="530"/>
      <c r="Q6" s="276"/>
    </row>
    <row r="7" spans="1:17" s="231" customFormat="1" ht="56.25" customHeight="1">
      <c r="A7" s="531"/>
      <c r="B7" s="530"/>
      <c r="C7" s="530"/>
      <c r="D7" s="530"/>
      <c r="E7" s="530"/>
      <c r="F7" s="530"/>
      <c r="G7" s="530"/>
      <c r="H7" s="530"/>
      <c r="I7" s="530"/>
      <c r="J7" s="530"/>
      <c r="K7" s="530"/>
      <c r="L7" s="530"/>
      <c r="M7" s="530"/>
      <c r="N7" s="530"/>
      <c r="O7" s="530"/>
      <c r="P7" s="530"/>
      <c r="Q7" s="276"/>
    </row>
    <row r="8" spans="1:17" s="454" customFormat="1" ht="24" customHeight="1">
      <c r="A8" s="450">
        <v>-1</v>
      </c>
      <c r="B8" s="451">
        <v>-2</v>
      </c>
      <c r="C8" s="489" t="s">
        <v>15</v>
      </c>
      <c r="D8" s="450">
        <v>-4</v>
      </c>
      <c r="E8" s="450">
        <v>-5</v>
      </c>
      <c r="F8" s="450">
        <v>-6</v>
      </c>
      <c r="G8" s="450">
        <v>-7</v>
      </c>
      <c r="H8" s="450">
        <v>-8</v>
      </c>
      <c r="I8" s="450" t="s">
        <v>16</v>
      </c>
      <c r="J8" s="450">
        <v>-10</v>
      </c>
      <c r="K8" s="450">
        <v>-11</v>
      </c>
      <c r="L8" s="450">
        <v>-12</v>
      </c>
      <c r="M8" s="450">
        <v>-13</v>
      </c>
      <c r="N8" s="450">
        <v>-14</v>
      </c>
      <c r="O8" s="450">
        <v>-15</v>
      </c>
      <c r="P8" s="450">
        <v>-16</v>
      </c>
      <c r="Q8" s="453"/>
    </row>
    <row r="9" spans="1:16" s="272" customFormat="1" ht="25.5">
      <c r="A9" s="255" t="s">
        <v>46</v>
      </c>
      <c r="B9" s="256" t="s">
        <v>457</v>
      </c>
      <c r="C9" s="257">
        <f>SUM(C10:C14)</f>
        <v>4.29</v>
      </c>
      <c r="D9" s="257">
        <f aca="true" t="shared" si="0" ref="D9:N9">SUM(D10:D14)</f>
        <v>3.77</v>
      </c>
      <c r="E9" s="257">
        <f t="shared" si="0"/>
        <v>0</v>
      </c>
      <c r="F9" s="257">
        <f t="shared" si="0"/>
        <v>0</v>
      </c>
      <c r="G9" s="257">
        <f t="shared" si="0"/>
        <v>0.52</v>
      </c>
      <c r="H9" s="257"/>
      <c r="I9" s="257">
        <f t="shared" si="0"/>
        <v>2.58602</v>
      </c>
      <c r="J9" s="257">
        <f t="shared" si="0"/>
        <v>0</v>
      </c>
      <c r="K9" s="257">
        <f t="shared" si="0"/>
        <v>0</v>
      </c>
      <c r="L9" s="257">
        <f t="shared" si="0"/>
        <v>0</v>
      </c>
      <c r="M9" s="257">
        <f t="shared" si="0"/>
        <v>2.58602</v>
      </c>
      <c r="N9" s="257">
        <f t="shared" si="0"/>
        <v>0</v>
      </c>
      <c r="O9" s="344"/>
      <c r="P9" s="263"/>
    </row>
    <row r="10" spans="1:16" s="271" customFormat="1" ht="38.25">
      <c r="A10" s="260">
        <v>1</v>
      </c>
      <c r="B10" s="259" t="s">
        <v>70</v>
      </c>
      <c r="C10" s="261">
        <v>0.22</v>
      </c>
      <c r="D10" s="261">
        <v>0</v>
      </c>
      <c r="E10" s="265"/>
      <c r="F10" s="265"/>
      <c r="G10" s="261">
        <v>0.22</v>
      </c>
      <c r="H10" s="262" t="s">
        <v>239</v>
      </c>
      <c r="I10" s="261">
        <v>0.38</v>
      </c>
      <c r="J10" s="260"/>
      <c r="K10" s="260"/>
      <c r="L10" s="260"/>
      <c r="M10" s="261">
        <v>0.38</v>
      </c>
      <c r="N10" s="260"/>
      <c r="O10" s="260" t="s">
        <v>626</v>
      </c>
      <c r="P10" s="263"/>
    </row>
    <row r="11" spans="1:16" s="271" customFormat="1" ht="42" customHeight="1">
      <c r="A11" s="260">
        <v>2</v>
      </c>
      <c r="B11" s="264" t="s">
        <v>70</v>
      </c>
      <c r="C11" s="261">
        <v>0.15</v>
      </c>
      <c r="D11" s="261">
        <v>0.15</v>
      </c>
      <c r="E11" s="261"/>
      <c r="F11" s="261"/>
      <c r="G11" s="261">
        <v>0</v>
      </c>
      <c r="H11" s="262" t="s">
        <v>238</v>
      </c>
      <c r="I11" s="261">
        <v>0.0639</v>
      </c>
      <c r="J11" s="260"/>
      <c r="K11" s="260"/>
      <c r="L11" s="260"/>
      <c r="M11" s="261">
        <v>0.0639</v>
      </c>
      <c r="N11" s="260"/>
      <c r="O11" s="260"/>
      <c r="P11" s="263"/>
    </row>
    <row r="12" spans="1:16" s="271" customFormat="1" ht="46.5" customHeight="1">
      <c r="A12" s="260">
        <v>3</v>
      </c>
      <c r="B12" s="259" t="s">
        <v>70</v>
      </c>
      <c r="C12" s="261">
        <v>0.12</v>
      </c>
      <c r="D12" s="261">
        <v>0.12</v>
      </c>
      <c r="E12" s="261"/>
      <c r="F12" s="261"/>
      <c r="G12" s="261">
        <v>0</v>
      </c>
      <c r="H12" s="262" t="s">
        <v>226</v>
      </c>
      <c r="I12" s="261">
        <v>0.05112</v>
      </c>
      <c r="J12" s="260"/>
      <c r="K12" s="260"/>
      <c r="L12" s="260"/>
      <c r="M12" s="261">
        <v>0.05112</v>
      </c>
      <c r="N12" s="260"/>
      <c r="O12" s="345" t="s">
        <v>627</v>
      </c>
      <c r="P12" s="263"/>
    </row>
    <row r="13" spans="1:16" s="271" customFormat="1" ht="25.5">
      <c r="A13" s="260">
        <v>4</v>
      </c>
      <c r="B13" s="259" t="s">
        <v>40</v>
      </c>
      <c r="C13" s="261">
        <v>0.3</v>
      </c>
      <c r="D13" s="261">
        <v>0</v>
      </c>
      <c r="E13" s="261"/>
      <c r="F13" s="261"/>
      <c r="G13" s="261">
        <v>0.3</v>
      </c>
      <c r="H13" s="262" t="s">
        <v>237</v>
      </c>
      <c r="I13" s="261">
        <v>0.6</v>
      </c>
      <c r="J13" s="260"/>
      <c r="K13" s="260"/>
      <c r="L13" s="260"/>
      <c r="M13" s="261">
        <v>0.6</v>
      </c>
      <c r="N13" s="260"/>
      <c r="O13" s="260"/>
      <c r="P13" s="263"/>
    </row>
    <row r="14" spans="1:16" s="271" customFormat="1" ht="32.25" customHeight="1">
      <c r="A14" s="260">
        <v>5</v>
      </c>
      <c r="B14" s="264" t="s">
        <v>240</v>
      </c>
      <c r="C14" s="261">
        <v>3.5</v>
      </c>
      <c r="D14" s="261">
        <v>3.5</v>
      </c>
      <c r="E14" s="261"/>
      <c r="F14" s="261"/>
      <c r="G14" s="261">
        <v>0</v>
      </c>
      <c r="H14" s="262" t="s">
        <v>241</v>
      </c>
      <c r="I14" s="261">
        <v>1.491</v>
      </c>
      <c r="J14" s="260"/>
      <c r="K14" s="260"/>
      <c r="L14" s="260"/>
      <c r="M14" s="261">
        <v>1.491</v>
      </c>
      <c r="N14" s="260"/>
      <c r="O14" s="344" t="s">
        <v>490</v>
      </c>
      <c r="P14" s="263"/>
    </row>
    <row r="15" spans="1:16" s="272" customFormat="1" ht="25.5">
      <c r="A15" s="255" t="s">
        <v>51</v>
      </c>
      <c r="B15" s="256" t="s">
        <v>458</v>
      </c>
      <c r="C15" s="257">
        <f>SUM(C16:C18)</f>
        <v>2.33</v>
      </c>
      <c r="D15" s="257">
        <f aca="true" t="shared" si="1" ref="D15:N15">SUM(D16:D18)</f>
        <v>1.3</v>
      </c>
      <c r="E15" s="257">
        <f t="shared" si="1"/>
        <v>0</v>
      </c>
      <c r="F15" s="257">
        <f t="shared" si="1"/>
        <v>0</v>
      </c>
      <c r="G15" s="257">
        <f t="shared" si="1"/>
        <v>1.03</v>
      </c>
      <c r="H15" s="257"/>
      <c r="I15" s="257">
        <f t="shared" si="1"/>
        <v>0.98025</v>
      </c>
      <c r="J15" s="257">
        <f t="shared" si="1"/>
        <v>0</v>
      </c>
      <c r="K15" s="257">
        <f t="shared" si="1"/>
        <v>0</v>
      </c>
      <c r="L15" s="257">
        <f t="shared" si="1"/>
        <v>0</v>
      </c>
      <c r="M15" s="257">
        <f t="shared" si="1"/>
        <v>0.98025</v>
      </c>
      <c r="N15" s="257">
        <f t="shared" si="1"/>
        <v>0</v>
      </c>
      <c r="O15" s="344"/>
      <c r="P15" s="263"/>
    </row>
    <row r="16" spans="1:16" s="272" customFormat="1" ht="43.5" customHeight="1">
      <c r="A16" s="260">
        <v>1</v>
      </c>
      <c r="B16" s="264" t="s">
        <v>72</v>
      </c>
      <c r="C16" s="261">
        <v>1.8</v>
      </c>
      <c r="D16" s="261">
        <v>0.8</v>
      </c>
      <c r="E16" s="261"/>
      <c r="F16" s="261"/>
      <c r="G16" s="261">
        <v>1</v>
      </c>
      <c r="H16" s="262" t="s">
        <v>226</v>
      </c>
      <c r="I16" s="261">
        <v>0.7668</v>
      </c>
      <c r="J16" s="260"/>
      <c r="K16" s="260"/>
      <c r="L16" s="260"/>
      <c r="M16" s="261">
        <v>0.7668</v>
      </c>
      <c r="N16" s="260"/>
      <c r="O16" s="345"/>
      <c r="P16" s="263"/>
    </row>
    <row r="17" spans="1:16" s="272" customFormat="1" ht="38.25">
      <c r="A17" s="260">
        <v>2</v>
      </c>
      <c r="B17" s="266" t="s">
        <v>242</v>
      </c>
      <c r="C17" s="261">
        <v>0.03</v>
      </c>
      <c r="D17" s="261">
        <v>0</v>
      </c>
      <c r="E17" s="261"/>
      <c r="F17" s="261"/>
      <c r="G17" s="261">
        <v>0.03</v>
      </c>
      <c r="H17" s="262" t="s">
        <v>243</v>
      </c>
      <c r="I17" s="261">
        <v>0.00045</v>
      </c>
      <c r="J17" s="260"/>
      <c r="K17" s="260"/>
      <c r="L17" s="260"/>
      <c r="M17" s="261">
        <v>0.00045</v>
      </c>
      <c r="N17" s="260"/>
      <c r="O17" s="345"/>
      <c r="P17" s="263"/>
    </row>
    <row r="18" spans="1:16" s="272" customFormat="1" ht="25.5">
      <c r="A18" s="260">
        <v>3</v>
      </c>
      <c r="B18" s="264" t="s">
        <v>72</v>
      </c>
      <c r="C18" s="261">
        <v>0.5</v>
      </c>
      <c r="D18" s="261">
        <v>0.5</v>
      </c>
      <c r="E18" s="261"/>
      <c r="F18" s="261"/>
      <c r="G18" s="261">
        <v>0</v>
      </c>
      <c r="H18" s="262" t="s">
        <v>244</v>
      </c>
      <c r="I18" s="261">
        <v>0.213</v>
      </c>
      <c r="J18" s="260"/>
      <c r="K18" s="260"/>
      <c r="L18" s="260"/>
      <c r="M18" s="261">
        <v>0.213</v>
      </c>
      <c r="N18" s="260"/>
      <c r="O18" s="344"/>
      <c r="P18" s="263"/>
    </row>
    <row r="19" spans="1:16" s="272" customFormat="1" ht="12.75">
      <c r="A19" s="255" t="s">
        <v>52</v>
      </c>
      <c r="B19" s="267" t="s">
        <v>54</v>
      </c>
      <c r="C19" s="257">
        <f>SUM(C20:C24)</f>
        <v>4.4</v>
      </c>
      <c r="D19" s="257">
        <f aca="true" t="shared" si="2" ref="D19:N19">SUM(D20:D24)</f>
        <v>2.4000000000000004</v>
      </c>
      <c r="E19" s="257">
        <f t="shared" si="2"/>
        <v>0</v>
      </c>
      <c r="F19" s="257">
        <f t="shared" si="2"/>
        <v>0</v>
      </c>
      <c r="G19" s="257">
        <f t="shared" si="2"/>
        <v>2</v>
      </c>
      <c r="H19" s="257"/>
      <c r="I19" s="257">
        <f t="shared" si="2"/>
        <v>3.7808</v>
      </c>
      <c r="J19" s="257">
        <f t="shared" si="2"/>
        <v>3.18</v>
      </c>
      <c r="K19" s="257">
        <f t="shared" si="2"/>
        <v>0</v>
      </c>
      <c r="L19" s="257">
        <f t="shared" si="2"/>
        <v>0</v>
      </c>
      <c r="M19" s="257">
        <f t="shared" si="2"/>
        <v>0.6008</v>
      </c>
      <c r="N19" s="257">
        <f t="shared" si="2"/>
        <v>0</v>
      </c>
      <c r="O19" s="344"/>
      <c r="P19" s="263"/>
    </row>
    <row r="20" spans="1:16" s="271" customFormat="1" ht="51">
      <c r="A20" s="260">
        <v>1</v>
      </c>
      <c r="B20" s="259" t="s">
        <v>245</v>
      </c>
      <c r="C20" s="261">
        <v>0.9</v>
      </c>
      <c r="D20" s="261">
        <v>0.8</v>
      </c>
      <c r="E20" s="261"/>
      <c r="F20" s="261"/>
      <c r="G20" s="261">
        <v>0.1</v>
      </c>
      <c r="H20" s="262" t="s">
        <v>246</v>
      </c>
      <c r="I20" s="43">
        <f>J20+K20+L20+M20+N20</f>
        <v>0.5408</v>
      </c>
      <c r="J20" s="260"/>
      <c r="K20" s="260"/>
      <c r="L20" s="260"/>
      <c r="M20" s="261">
        <v>0.5408</v>
      </c>
      <c r="N20" s="260"/>
      <c r="O20" s="344"/>
      <c r="P20" s="263"/>
    </row>
    <row r="21" spans="1:16" s="271" customFormat="1" ht="25.5">
      <c r="A21" s="260">
        <v>2</v>
      </c>
      <c r="B21" s="259" t="s">
        <v>247</v>
      </c>
      <c r="C21" s="261">
        <v>0.06</v>
      </c>
      <c r="D21" s="261">
        <v>0</v>
      </c>
      <c r="E21" s="261"/>
      <c r="F21" s="261"/>
      <c r="G21" s="261">
        <v>0.06</v>
      </c>
      <c r="H21" s="262" t="s">
        <v>248</v>
      </c>
      <c r="I21" s="43">
        <f>J21+K21+L21+M21+N21</f>
        <v>0.01</v>
      </c>
      <c r="J21" s="260"/>
      <c r="K21" s="260"/>
      <c r="L21" s="260"/>
      <c r="M21" s="261">
        <v>0.01</v>
      </c>
      <c r="N21" s="260"/>
      <c r="O21" s="344"/>
      <c r="P21" s="263"/>
    </row>
    <row r="22" spans="1:16" s="271" customFormat="1" ht="25.5">
      <c r="A22" s="260">
        <v>3</v>
      </c>
      <c r="B22" s="259" t="s">
        <v>247</v>
      </c>
      <c r="C22" s="261">
        <v>0.01</v>
      </c>
      <c r="D22" s="261">
        <v>0</v>
      </c>
      <c r="E22" s="261"/>
      <c r="F22" s="261"/>
      <c r="G22" s="261">
        <v>0.01</v>
      </c>
      <c r="H22" s="262" t="s">
        <v>237</v>
      </c>
      <c r="I22" s="43">
        <f>J22+K22+L22+M22+N22</f>
        <v>0.01</v>
      </c>
      <c r="J22" s="260"/>
      <c r="K22" s="260"/>
      <c r="L22" s="260"/>
      <c r="M22" s="261">
        <v>0.01</v>
      </c>
      <c r="N22" s="260"/>
      <c r="O22" s="344"/>
      <c r="P22" s="263"/>
    </row>
    <row r="23" spans="1:16" s="271" customFormat="1" ht="38.25">
      <c r="A23" s="260">
        <v>4</v>
      </c>
      <c r="B23" s="259" t="s">
        <v>559</v>
      </c>
      <c r="C23" s="261">
        <v>0.1</v>
      </c>
      <c r="D23" s="261"/>
      <c r="E23" s="261"/>
      <c r="F23" s="261"/>
      <c r="G23" s="261">
        <v>0.1</v>
      </c>
      <c r="H23" s="260" t="s">
        <v>235</v>
      </c>
      <c r="I23" s="43">
        <f>J23+K23+L23+M23+N23</f>
        <v>0.04</v>
      </c>
      <c r="J23" s="260"/>
      <c r="K23" s="260"/>
      <c r="L23" s="260"/>
      <c r="M23" s="261">
        <v>0.04</v>
      </c>
      <c r="N23" s="260"/>
      <c r="O23" s="260"/>
      <c r="P23" s="263"/>
    </row>
    <row r="24" spans="1:16" s="356" customFormat="1" ht="89.25">
      <c r="A24" s="352">
        <v>5</v>
      </c>
      <c r="B24" s="353" t="s">
        <v>478</v>
      </c>
      <c r="C24" s="354">
        <v>3.33</v>
      </c>
      <c r="D24" s="354">
        <v>1.6</v>
      </c>
      <c r="E24" s="354"/>
      <c r="F24" s="354"/>
      <c r="G24" s="354">
        <v>1.73</v>
      </c>
      <c r="H24" s="352" t="s">
        <v>477</v>
      </c>
      <c r="I24" s="43">
        <f>J24+K24+L24+M24+N24</f>
        <v>3.18</v>
      </c>
      <c r="J24" s="352">
        <v>3.18</v>
      </c>
      <c r="K24" s="352"/>
      <c r="L24" s="352"/>
      <c r="M24" s="354"/>
      <c r="N24" s="352"/>
      <c r="O24" s="259" t="s">
        <v>628</v>
      </c>
      <c r="P24" s="355"/>
    </row>
    <row r="25" spans="1:16" s="273" customFormat="1" ht="12.75">
      <c r="A25" s="255" t="s">
        <v>53</v>
      </c>
      <c r="B25" s="256" t="s">
        <v>45</v>
      </c>
      <c r="C25" s="257">
        <f>SUM(C26:C28)</f>
        <v>8</v>
      </c>
      <c r="D25" s="257">
        <f aca="true" t="shared" si="3" ref="D25:N25">SUM(D26:D28)</f>
        <v>7.780000000000001</v>
      </c>
      <c r="E25" s="257">
        <f t="shared" si="3"/>
        <v>0</v>
      </c>
      <c r="F25" s="257">
        <f t="shared" si="3"/>
        <v>0</v>
      </c>
      <c r="G25" s="257">
        <f t="shared" si="3"/>
        <v>0.22000000000000003</v>
      </c>
      <c r="H25" s="257"/>
      <c r="I25" s="422">
        <f t="shared" si="3"/>
        <v>3.31</v>
      </c>
      <c r="J25" s="257">
        <f t="shared" si="3"/>
        <v>3.31</v>
      </c>
      <c r="K25" s="257">
        <f t="shared" si="3"/>
        <v>0</v>
      </c>
      <c r="L25" s="257">
        <f t="shared" si="3"/>
        <v>0</v>
      </c>
      <c r="M25" s="257">
        <f t="shared" si="3"/>
        <v>0</v>
      </c>
      <c r="N25" s="257">
        <f t="shared" si="3"/>
        <v>0</v>
      </c>
      <c r="O25" s="174"/>
      <c r="P25" s="269"/>
    </row>
    <row r="26" spans="1:16" s="271" customFormat="1" ht="51">
      <c r="A26" s="260">
        <v>1</v>
      </c>
      <c r="B26" s="263" t="s">
        <v>556</v>
      </c>
      <c r="C26" s="270">
        <v>3.06</v>
      </c>
      <c r="D26" s="260">
        <v>2.98</v>
      </c>
      <c r="E26" s="261"/>
      <c r="F26" s="261"/>
      <c r="G26" s="261">
        <v>0.08</v>
      </c>
      <c r="H26" s="260" t="s">
        <v>249</v>
      </c>
      <c r="I26" s="423">
        <v>1.27</v>
      </c>
      <c r="J26" s="261">
        <v>1.27</v>
      </c>
      <c r="K26" s="260"/>
      <c r="L26" s="260"/>
      <c r="M26" s="261"/>
      <c r="N26" s="260"/>
      <c r="O26" s="260" t="s">
        <v>491</v>
      </c>
      <c r="P26" s="263"/>
    </row>
    <row r="27" spans="1:16" s="271" customFormat="1" ht="51">
      <c r="A27" s="260">
        <v>2</v>
      </c>
      <c r="B27" s="263" t="s">
        <v>556</v>
      </c>
      <c r="C27" s="270">
        <v>2.73</v>
      </c>
      <c r="D27" s="260">
        <v>2.66</v>
      </c>
      <c r="E27" s="261"/>
      <c r="F27" s="261"/>
      <c r="G27" s="261">
        <v>0.07</v>
      </c>
      <c r="H27" s="260" t="s">
        <v>250</v>
      </c>
      <c r="I27" s="423">
        <v>1.13</v>
      </c>
      <c r="J27" s="261">
        <v>1.13</v>
      </c>
      <c r="K27" s="260"/>
      <c r="L27" s="260"/>
      <c r="M27" s="261"/>
      <c r="N27" s="260"/>
      <c r="O27" s="260" t="s">
        <v>491</v>
      </c>
      <c r="P27" s="263"/>
    </row>
    <row r="28" spans="1:16" s="271" customFormat="1" ht="51">
      <c r="A28" s="260">
        <v>3</v>
      </c>
      <c r="B28" s="263" t="s">
        <v>556</v>
      </c>
      <c r="C28" s="270">
        <v>2.21</v>
      </c>
      <c r="D28" s="261">
        <v>2.14</v>
      </c>
      <c r="E28" s="261"/>
      <c r="F28" s="261"/>
      <c r="G28" s="261">
        <v>0.07</v>
      </c>
      <c r="H28" s="260" t="s">
        <v>251</v>
      </c>
      <c r="I28" s="423">
        <v>0.91</v>
      </c>
      <c r="J28" s="261">
        <v>0.91</v>
      </c>
      <c r="K28" s="260"/>
      <c r="L28" s="260"/>
      <c r="M28" s="261"/>
      <c r="N28" s="260"/>
      <c r="O28" s="260" t="s">
        <v>555</v>
      </c>
      <c r="P28" s="263"/>
    </row>
    <row r="29" spans="1:16" s="272" customFormat="1" ht="12.75">
      <c r="A29" s="255" t="s">
        <v>55</v>
      </c>
      <c r="B29" s="256" t="s">
        <v>58</v>
      </c>
      <c r="C29" s="257">
        <f>C30+C31</f>
        <v>0.05</v>
      </c>
      <c r="D29" s="257">
        <f>D30+D31</f>
        <v>0.04</v>
      </c>
      <c r="E29" s="257">
        <f>E30+E31</f>
        <v>0</v>
      </c>
      <c r="F29" s="257">
        <f>F30+F31</f>
        <v>0</v>
      </c>
      <c r="G29" s="257">
        <f>G30+G31</f>
        <v>0.01</v>
      </c>
      <c r="H29" s="257"/>
      <c r="I29" s="422">
        <f aca="true" t="shared" si="4" ref="I29:N29">I30+I31</f>
        <v>0.51</v>
      </c>
      <c r="J29" s="257">
        <f t="shared" si="4"/>
        <v>0</v>
      </c>
      <c r="K29" s="257">
        <f t="shared" si="4"/>
        <v>0</v>
      </c>
      <c r="L29" s="257">
        <f t="shared" si="4"/>
        <v>0</v>
      </c>
      <c r="M29" s="257">
        <f t="shared" si="4"/>
        <v>0.01</v>
      </c>
      <c r="N29" s="257">
        <f t="shared" si="4"/>
        <v>0.5</v>
      </c>
      <c r="O29" s="344"/>
      <c r="P29" s="263"/>
    </row>
    <row r="30" spans="1:16" s="271" customFormat="1" ht="51">
      <c r="A30" s="260">
        <v>1</v>
      </c>
      <c r="B30" s="264" t="s">
        <v>252</v>
      </c>
      <c r="C30" s="261">
        <f>SUM(D30:G30)</f>
        <v>0.01</v>
      </c>
      <c r="D30" s="261">
        <v>0.01</v>
      </c>
      <c r="E30" s="346"/>
      <c r="F30" s="346"/>
      <c r="G30" s="261"/>
      <c r="H30" s="262" t="s">
        <v>253</v>
      </c>
      <c r="I30" s="43">
        <f>J30+K30+L30+M30+N30</f>
        <v>0.01</v>
      </c>
      <c r="J30" s="260"/>
      <c r="K30" s="260"/>
      <c r="L30" s="260"/>
      <c r="M30" s="261">
        <v>0.01</v>
      </c>
      <c r="N30" s="260"/>
      <c r="O30" s="260"/>
      <c r="P30" s="263"/>
    </row>
    <row r="31" spans="1:16" s="271" customFormat="1" ht="51">
      <c r="A31" s="260">
        <v>2</v>
      </c>
      <c r="B31" s="425" t="s">
        <v>155</v>
      </c>
      <c r="C31" s="183">
        <f>SUM(D31:G31)</f>
        <v>0.04</v>
      </c>
      <c r="D31" s="183">
        <v>0.03</v>
      </c>
      <c r="E31" s="183"/>
      <c r="F31" s="183"/>
      <c r="G31" s="183">
        <v>0.01</v>
      </c>
      <c r="H31" s="310" t="s">
        <v>545</v>
      </c>
      <c r="I31" s="116">
        <f>J31+K31+L31+M31+N31</f>
        <v>0.5</v>
      </c>
      <c r="J31" s="183"/>
      <c r="K31" s="183"/>
      <c r="L31" s="183"/>
      <c r="M31" s="183"/>
      <c r="N31" s="183">
        <v>0.5</v>
      </c>
      <c r="O31" s="310"/>
      <c r="P31" s="263"/>
    </row>
    <row r="32" spans="1:16" s="271" customFormat="1" ht="12.75">
      <c r="A32" s="255" t="s">
        <v>56</v>
      </c>
      <c r="B32" s="256" t="s">
        <v>63</v>
      </c>
      <c r="C32" s="257">
        <f>SUM(C33:C58)</f>
        <v>23.889999999999997</v>
      </c>
      <c r="D32" s="257">
        <f aca="true" t="shared" si="5" ref="D32:N32">SUM(D33:D58)</f>
        <v>17.66</v>
      </c>
      <c r="E32" s="257">
        <f t="shared" si="5"/>
        <v>0</v>
      </c>
      <c r="F32" s="257">
        <f t="shared" si="5"/>
        <v>0</v>
      </c>
      <c r="G32" s="257">
        <f t="shared" si="5"/>
        <v>6.23</v>
      </c>
      <c r="H32" s="257">
        <f t="shared" si="5"/>
        <v>0</v>
      </c>
      <c r="I32" s="422">
        <f t="shared" si="5"/>
        <v>23.453941248</v>
      </c>
      <c r="J32" s="257">
        <f t="shared" si="5"/>
        <v>0</v>
      </c>
      <c r="K32" s="257">
        <f t="shared" si="5"/>
        <v>16.2</v>
      </c>
      <c r="L32" s="257">
        <f t="shared" si="5"/>
        <v>1.78</v>
      </c>
      <c r="M32" s="257">
        <f t="shared" si="5"/>
        <v>5.473941248</v>
      </c>
      <c r="N32" s="257">
        <f t="shared" si="5"/>
        <v>0</v>
      </c>
      <c r="O32" s="260"/>
      <c r="P32" s="260"/>
    </row>
    <row r="33" spans="1:17" s="359" customFormat="1" ht="38.25">
      <c r="A33" s="260">
        <v>1</v>
      </c>
      <c r="B33" s="259" t="s">
        <v>63</v>
      </c>
      <c r="C33" s="261">
        <f>0.12+0.08</f>
        <v>0.2</v>
      </c>
      <c r="D33" s="261">
        <v>0.08</v>
      </c>
      <c r="E33" s="261"/>
      <c r="F33" s="261"/>
      <c r="G33" s="261">
        <v>0.12</v>
      </c>
      <c r="H33" s="262" t="s">
        <v>213</v>
      </c>
      <c r="I33" s="43">
        <f>J33+K33+L33+M33+N33</f>
        <v>0.5</v>
      </c>
      <c r="J33" s="260"/>
      <c r="K33" s="263"/>
      <c r="L33" s="263"/>
      <c r="M33" s="261">
        <v>0.5</v>
      </c>
      <c r="N33" s="263"/>
      <c r="O33" s="357" t="s">
        <v>629</v>
      </c>
      <c r="P33" s="263"/>
      <c r="Q33" s="358"/>
    </row>
    <row r="34" spans="1:17" s="359" customFormat="1" ht="38.25">
      <c r="A34" s="260">
        <v>2</v>
      </c>
      <c r="B34" s="259" t="s">
        <v>63</v>
      </c>
      <c r="C34" s="261">
        <v>0.5</v>
      </c>
      <c r="D34" s="261">
        <v>0.5</v>
      </c>
      <c r="E34" s="261"/>
      <c r="F34" s="261"/>
      <c r="G34" s="261">
        <v>0</v>
      </c>
      <c r="H34" s="260" t="s">
        <v>214</v>
      </c>
      <c r="I34" s="43">
        <f aca="true" t="shared" si="6" ref="I34:I58">J34+K34+L34+M34+N34</f>
        <v>0.21</v>
      </c>
      <c r="J34" s="260"/>
      <c r="K34" s="263"/>
      <c r="L34" s="263"/>
      <c r="M34" s="261">
        <v>0.21</v>
      </c>
      <c r="N34" s="263"/>
      <c r="O34" s="357"/>
      <c r="P34" s="263"/>
      <c r="Q34" s="358"/>
    </row>
    <row r="35" spans="1:17" s="359" customFormat="1" ht="38.25">
      <c r="A35" s="260">
        <v>3</v>
      </c>
      <c r="B35" s="259" t="s">
        <v>63</v>
      </c>
      <c r="C35" s="261">
        <v>3</v>
      </c>
      <c r="D35" s="261">
        <v>3</v>
      </c>
      <c r="E35" s="261"/>
      <c r="F35" s="261"/>
      <c r="G35" s="261">
        <v>0</v>
      </c>
      <c r="H35" s="262" t="s">
        <v>215</v>
      </c>
      <c r="I35" s="43">
        <f t="shared" si="6"/>
        <v>1.28</v>
      </c>
      <c r="J35" s="260"/>
      <c r="K35" s="263"/>
      <c r="L35" s="263">
        <v>1.28</v>
      </c>
      <c r="M35" s="261"/>
      <c r="N35" s="263"/>
      <c r="O35" s="357" t="s">
        <v>630</v>
      </c>
      <c r="P35" s="263"/>
      <c r="Q35" s="358"/>
    </row>
    <row r="36" spans="1:17" s="359" customFormat="1" ht="38.25">
      <c r="A36" s="260">
        <v>4</v>
      </c>
      <c r="B36" s="259" t="s">
        <v>63</v>
      </c>
      <c r="C36" s="261">
        <v>0.2</v>
      </c>
      <c r="D36" s="261">
        <v>0.2</v>
      </c>
      <c r="E36" s="261"/>
      <c r="F36" s="261"/>
      <c r="G36" s="261">
        <v>0</v>
      </c>
      <c r="H36" s="262" t="s">
        <v>216</v>
      </c>
      <c r="I36" s="43">
        <f t="shared" si="6"/>
        <v>0.09</v>
      </c>
      <c r="J36" s="260"/>
      <c r="K36" s="263"/>
      <c r="L36" s="263"/>
      <c r="M36" s="261">
        <v>0.09</v>
      </c>
      <c r="N36" s="263"/>
      <c r="O36" s="357"/>
      <c r="P36" s="263"/>
      <c r="Q36" s="358"/>
    </row>
    <row r="37" spans="1:17" s="359" customFormat="1" ht="38.25">
      <c r="A37" s="260">
        <v>5</v>
      </c>
      <c r="B37" s="259" t="s">
        <v>63</v>
      </c>
      <c r="C37" s="261">
        <v>0.6</v>
      </c>
      <c r="D37" s="261">
        <v>0.6</v>
      </c>
      <c r="E37" s="261"/>
      <c r="F37" s="261"/>
      <c r="G37" s="261">
        <v>0</v>
      </c>
      <c r="H37" s="262" t="s">
        <v>217</v>
      </c>
      <c r="I37" s="43">
        <f t="shared" si="6"/>
        <v>0.2556</v>
      </c>
      <c r="J37" s="260"/>
      <c r="K37" s="263"/>
      <c r="L37" s="263"/>
      <c r="M37" s="261">
        <v>0.2556</v>
      </c>
      <c r="N37" s="263"/>
      <c r="O37" s="357" t="s">
        <v>631</v>
      </c>
      <c r="P37" s="263"/>
      <c r="Q37" s="358"/>
    </row>
    <row r="38" spans="1:17" s="359" customFormat="1" ht="38.25">
      <c r="A38" s="260">
        <v>6</v>
      </c>
      <c r="B38" s="259" t="s">
        <v>63</v>
      </c>
      <c r="C38" s="261">
        <v>1.4</v>
      </c>
      <c r="D38" s="261">
        <v>1.4</v>
      </c>
      <c r="E38" s="261"/>
      <c r="F38" s="261"/>
      <c r="G38" s="261">
        <v>0</v>
      </c>
      <c r="H38" s="262" t="s">
        <v>219</v>
      </c>
      <c r="I38" s="43">
        <f t="shared" si="6"/>
        <v>0.5963999999999999</v>
      </c>
      <c r="J38" s="260"/>
      <c r="K38" s="260"/>
      <c r="L38" s="260"/>
      <c r="M38" s="261">
        <v>0.5963999999999999</v>
      </c>
      <c r="N38" s="260"/>
      <c r="O38" s="259"/>
      <c r="P38" s="260"/>
      <c r="Q38" s="358"/>
    </row>
    <row r="39" spans="1:17" s="359" customFormat="1" ht="38.25">
      <c r="A39" s="260">
        <v>7</v>
      </c>
      <c r="B39" s="259" t="s">
        <v>63</v>
      </c>
      <c r="C39" s="261">
        <v>1</v>
      </c>
      <c r="D39" s="261">
        <v>1</v>
      </c>
      <c r="E39" s="261"/>
      <c r="F39" s="261"/>
      <c r="G39" s="261">
        <v>0</v>
      </c>
      <c r="H39" s="262" t="s">
        <v>220</v>
      </c>
      <c r="I39" s="43">
        <f t="shared" si="6"/>
        <v>0.426</v>
      </c>
      <c r="J39" s="260"/>
      <c r="K39" s="263"/>
      <c r="L39" s="263"/>
      <c r="M39" s="261">
        <v>0.426</v>
      </c>
      <c r="N39" s="263"/>
      <c r="O39" s="259"/>
      <c r="P39" s="263"/>
      <c r="Q39" s="358"/>
    </row>
    <row r="40" spans="1:17" s="359" customFormat="1" ht="47.25" customHeight="1">
      <c r="A40" s="260">
        <v>8</v>
      </c>
      <c r="B40" s="259" t="s">
        <v>63</v>
      </c>
      <c r="C40" s="261">
        <v>0.8</v>
      </c>
      <c r="D40" s="261">
        <v>0.5</v>
      </c>
      <c r="E40" s="261"/>
      <c r="F40" s="261"/>
      <c r="G40" s="261">
        <v>0.3</v>
      </c>
      <c r="H40" s="262" t="s">
        <v>221</v>
      </c>
      <c r="I40" s="43">
        <f t="shared" si="6"/>
        <v>0.213</v>
      </c>
      <c r="J40" s="260"/>
      <c r="K40" s="260"/>
      <c r="L40" s="260"/>
      <c r="M40" s="261">
        <v>0.213</v>
      </c>
      <c r="N40" s="260"/>
      <c r="O40" s="357" t="s">
        <v>632</v>
      </c>
      <c r="P40" s="260"/>
      <c r="Q40" s="358"/>
    </row>
    <row r="41" spans="1:17" s="359" customFormat="1" ht="38.25">
      <c r="A41" s="260">
        <v>9</v>
      </c>
      <c r="B41" s="259" t="s">
        <v>63</v>
      </c>
      <c r="C41" s="261">
        <f>0.2+0.35</f>
        <v>0.55</v>
      </c>
      <c r="D41" s="261">
        <v>0</v>
      </c>
      <c r="E41" s="261"/>
      <c r="F41" s="261"/>
      <c r="G41" s="261">
        <f>C41</f>
        <v>0.55</v>
      </c>
      <c r="H41" s="262" t="s">
        <v>222</v>
      </c>
      <c r="I41" s="43">
        <f t="shared" si="6"/>
        <v>0.5</v>
      </c>
      <c r="J41" s="260"/>
      <c r="K41" s="260"/>
      <c r="L41" s="260"/>
      <c r="M41" s="261">
        <v>0.5</v>
      </c>
      <c r="N41" s="260"/>
      <c r="O41" s="357" t="s">
        <v>633</v>
      </c>
      <c r="P41" s="260"/>
      <c r="Q41" s="358"/>
    </row>
    <row r="42" spans="1:17" s="359" customFormat="1" ht="38.25">
      <c r="A42" s="260">
        <v>10</v>
      </c>
      <c r="B42" s="259" t="s">
        <v>63</v>
      </c>
      <c r="C42" s="261">
        <v>0.09</v>
      </c>
      <c r="D42" s="261">
        <v>0.09</v>
      </c>
      <c r="E42" s="261"/>
      <c r="F42" s="261"/>
      <c r="G42" s="261">
        <v>0</v>
      </c>
      <c r="H42" s="262" t="s">
        <v>223</v>
      </c>
      <c r="I42" s="43">
        <f t="shared" si="6"/>
        <v>0.03834</v>
      </c>
      <c r="J42" s="260"/>
      <c r="K42" s="263"/>
      <c r="L42" s="263"/>
      <c r="M42" s="261">
        <v>0.03834</v>
      </c>
      <c r="N42" s="263"/>
      <c r="O42" s="259" t="s">
        <v>634</v>
      </c>
      <c r="P42" s="263"/>
      <c r="Q42" s="358"/>
    </row>
    <row r="43" spans="1:17" s="359" customFormat="1" ht="38.25">
      <c r="A43" s="260">
        <v>11</v>
      </c>
      <c r="B43" s="259" t="s">
        <v>63</v>
      </c>
      <c r="C43" s="261">
        <v>0.17</v>
      </c>
      <c r="D43" s="261">
        <v>0.17</v>
      </c>
      <c r="E43" s="261"/>
      <c r="F43" s="261"/>
      <c r="G43" s="261">
        <v>0</v>
      </c>
      <c r="H43" s="262" t="s">
        <v>224</v>
      </c>
      <c r="I43" s="43">
        <f t="shared" si="6"/>
        <v>0.07242000000000001</v>
      </c>
      <c r="J43" s="260"/>
      <c r="K43" s="263"/>
      <c r="L43" s="263"/>
      <c r="M43" s="261">
        <v>0.07242000000000001</v>
      </c>
      <c r="N43" s="263"/>
      <c r="O43" s="259" t="s">
        <v>634</v>
      </c>
      <c r="P43" s="263"/>
      <c r="Q43" s="358"/>
    </row>
    <row r="44" spans="1:17" s="359" customFormat="1" ht="38.25">
      <c r="A44" s="260">
        <v>12</v>
      </c>
      <c r="B44" s="259" t="s">
        <v>63</v>
      </c>
      <c r="C44" s="261">
        <v>0.4</v>
      </c>
      <c r="D44" s="261">
        <v>0.4</v>
      </c>
      <c r="E44" s="261"/>
      <c r="F44" s="261"/>
      <c r="G44" s="261">
        <v>0</v>
      </c>
      <c r="H44" s="262" t="s">
        <v>225</v>
      </c>
      <c r="I44" s="43">
        <f t="shared" si="6"/>
        <v>0.1704</v>
      </c>
      <c r="J44" s="260"/>
      <c r="K44" s="263"/>
      <c r="L44" s="263"/>
      <c r="M44" s="261">
        <v>0.1704</v>
      </c>
      <c r="N44" s="263"/>
      <c r="O44" s="357" t="s">
        <v>635</v>
      </c>
      <c r="P44" s="263"/>
      <c r="Q44" s="358"/>
    </row>
    <row r="45" spans="1:17" s="359" customFormat="1" ht="38.25">
      <c r="A45" s="260">
        <v>13</v>
      </c>
      <c r="B45" s="259" t="s">
        <v>63</v>
      </c>
      <c r="C45" s="261">
        <v>0.6</v>
      </c>
      <c r="D45" s="261">
        <v>0</v>
      </c>
      <c r="E45" s="261"/>
      <c r="F45" s="261"/>
      <c r="G45" s="261">
        <v>0.6</v>
      </c>
      <c r="H45" s="262" t="s">
        <v>637</v>
      </c>
      <c r="I45" s="43">
        <f t="shared" si="6"/>
        <v>0.2556</v>
      </c>
      <c r="J45" s="260"/>
      <c r="K45" s="263"/>
      <c r="L45" s="263"/>
      <c r="M45" s="261">
        <v>0.2556</v>
      </c>
      <c r="N45" s="263"/>
      <c r="O45" s="357" t="s">
        <v>636</v>
      </c>
      <c r="P45" s="263"/>
      <c r="Q45" s="358"/>
    </row>
    <row r="46" spans="1:17" s="359" customFormat="1" ht="25.5">
      <c r="A46" s="260">
        <v>14</v>
      </c>
      <c r="B46" s="259" t="s">
        <v>63</v>
      </c>
      <c r="C46" s="261">
        <f>1.5</f>
        <v>1.5</v>
      </c>
      <c r="D46" s="261">
        <v>1.44</v>
      </c>
      <c r="E46" s="261"/>
      <c r="F46" s="261"/>
      <c r="G46" s="261">
        <v>0.06</v>
      </c>
      <c r="H46" s="260" t="s">
        <v>227</v>
      </c>
      <c r="I46" s="43">
        <f t="shared" si="6"/>
        <v>0.67</v>
      </c>
      <c r="J46" s="260"/>
      <c r="K46" s="263"/>
      <c r="L46" s="263"/>
      <c r="M46" s="261">
        <v>0.67</v>
      </c>
      <c r="N46" s="263"/>
      <c r="O46" s="357"/>
      <c r="P46" s="263"/>
      <c r="Q46" s="358"/>
    </row>
    <row r="47" spans="1:17" s="359" customFormat="1" ht="38.25">
      <c r="A47" s="260">
        <v>15</v>
      </c>
      <c r="B47" s="259" t="s">
        <v>63</v>
      </c>
      <c r="C47" s="261">
        <v>0.95</v>
      </c>
      <c r="D47" s="261">
        <v>0.95</v>
      </c>
      <c r="E47" s="261"/>
      <c r="F47" s="261"/>
      <c r="G47" s="261"/>
      <c r="H47" s="260" t="s">
        <v>481</v>
      </c>
      <c r="I47" s="43">
        <f t="shared" si="6"/>
        <v>0.4</v>
      </c>
      <c r="J47" s="260"/>
      <c r="K47" s="263"/>
      <c r="L47" s="263"/>
      <c r="M47" s="261">
        <v>0.4</v>
      </c>
      <c r="N47" s="263"/>
      <c r="O47" s="357"/>
      <c r="P47" s="263"/>
      <c r="Q47" s="358"/>
    </row>
    <row r="48" spans="1:17" s="359" customFormat="1" ht="38.25">
      <c r="A48" s="260">
        <v>16</v>
      </c>
      <c r="B48" s="259" t="s">
        <v>63</v>
      </c>
      <c r="C48" s="261">
        <v>1</v>
      </c>
      <c r="D48" s="261">
        <v>0.5</v>
      </c>
      <c r="E48" s="261"/>
      <c r="F48" s="261"/>
      <c r="G48" s="261">
        <v>0.5</v>
      </c>
      <c r="H48" s="262" t="s">
        <v>488</v>
      </c>
      <c r="I48" s="43">
        <f t="shared" si="6"/>
        <v>0.5</v>
      </c>
      <c r="J48" s="260"/>
      <c r="K48" s="263"/>
      <c r="L48" s="263"/>
      <c r="M48" s="261">
        <v>0.5</v>
      </c>
      <c r="N48" s="263"/>
      <c r="O48" s="259" t="s">
        <v>638</v>
      </c>
      <c r="P48" s="263"/>
      <c r="Q48" s="358"/>
    </row>
    <row r="49" spans="1:17" s="359" customFormat="1" ht="38.25">
      <c r="A49" s="260">
        <v>17</v>
      </c>
      <c r="B49" s="259" t="s">
        <v>63</v>
      </c>
      <c r="C49" s="261">
        <v>0.7</v>
      </c>
      <c r="D49" s="261">
        <v>0.7</v>
      </c>
      <c r="E49" s="261"/>
      <c r="F49" s="261"/>
      <c r="G49" s="261">
        <v>0</v>
      </c>
      <c r="H49" s="262" t="s">
        <v>228</v>
      </c>
      <c r="I49" s="43">
        <f t="shared" si="6"/>
        <v>0.29819999999999997</v>
      </c>
      <c r="J49" s="260"/>
      <c r="K49" s="263"/>
      <c r="L49" s="263"/>
      <c r="M49" s="261">
        <v>0.29819999999999997</v>
      </c>
      <c r="N49" s="263"/>
      <c r="O49" s="259" t="s">
        <v>638</v>
      </c>
      <c r="P49" s="263"/>
      <c r="Q49" s="358"/>
    </row>
    <row r="50" spans="1:17" s="359" customFormat="1" ht="25.5">
      <c r="A50" s="260">
        <v>18</v>
      </c>
      <c r="B50" s="259" t="s">
        <v>63</v>
      </c>
      <c r="C50" s="261">
        <f>0.12</f>
        <v>0.12</v>
      </c>
      <c r="D50" s="261">
        <v>0</v>
      </c>
      <c r="E50" s="261"/>
      <c r="F50" s="261"/>
      <c r="G50" s="261">
        <f>C50</f>
        <v>0.12</v>
      </c>
      <c r="H50" s="262" t="s">
        <v>229</v>
      </c>
      <c r="I50" s="43">
        <f t="shared" si="6"/>
        <v>0.05</v>
      </c>
      <c r="J50" s="260"/>
      <c r="K50" s="263"/>
      <c r="L50" s="263"/>
      <c r="M50" s="261">
        <v>0.05</v>
      </c>
      <c r="N50" s="263"/>
      <c r="O50" s="360"/>
      <c r="P50" s="263"/>
      <c r="Q50" s="358"/>
    </row>
    <row r="51" spans="1:17" s="359" customFormat="1" ht="25.5">
      <c r="A51" s="260">
        <v>19</v>
      </c>
      <c r="B51" s="259" t="s">
        <v>63</v>
      </c>
      <c r="C51" s="261">
        <v>0.04</v>
      </c>
      <c r="D51" s="261">
        <v>0</v>
      </c>
      <c r="E51" s="261"/>
      <c r="F51" s="261"/>
      <c r="G51" s="261">
        <v>0.04</v>
      </c>
      <c r="H51" s="262" t="s">
        <v>230</v>
      </c>
      <c r="I51" s="43">
        <f t="shared" si="6"/>
        <v>6.24E-07</v>
      </c>
      <c r="J51" s="260"/>
      <c r="K51" s="263"/>
      <c r="L51" s="263"/>
      <c r="M51" s="261">
        <v>6.24E-07</v>
      </c>
      <c r="N51" s="263"/>
      <c r="O51" s="360"/>
      <c r="P51" s="263"/>
      <c r="Q51" s="358"/>
    </row>
    <row r="52" spans="1:17" s="359" customFormat="1" ht="25.5">
      <c r="A52" s="260">
        <v>20</v>
      </c>
      <c r="B52" s="259" t="s">
        <v>63</v>
      </c>
      <c r="C52" s="261">
        <v>0.04</v>
      </c>
      <c r="D52" s="261">
        <v>0</v>
      </c>
      <c r="E52" s="261"/>
      <c r="F52" s="261"/>
      <c r="G52" s="261">
        <v>0.04</v>
      </c>
      <c r="H52" s="262" t="s">
        <v>231</v>
      </c>
      <c r="I52" s="43">
        <f t="shared" si="6"/>
        <v>6.24E-07</v>
      </c>
      <c r="J52" s="260"/>
      <c r="K52" s="263"/>
      <c r="L52" s="263"/>
      <c r="M52" s="261">
        <v>6.24E-07</v>
      </c>
      <c r="N52" s="263"/>
      <c r="O52" s="360"/>
      <c r="P52" s="263"/>
      <c r="Q52" s="358"/>
    </row>
    <row r="53" spans="1:17" s="359" customFormat="1" ht="35.25" customHeight="1">
      <c r="A53" s="260">
        <v>21</v>
      </c>
      <c r="B53" s="259" t="s">
        <v>63</v>
      </c>
      <c r="C53" s="261">
        <v>0.3</v>
      </c>
      <c r="D53" s="261">
        <v>0.3</v>
      </c>
      <c r="E53" s="261"/>
      <c r="F53" s="261"/>
      <c r="G53" s="261">
        <v>0</v>
      </c>
      <c r="H53" s="262" t="s">
        <v>232</v>
      </c>
      <c r="I53" s="43">
        <f t="shared" si="6"/>
        <v>0.13</v>
      </c>
      <c r="J53" s="260"/>
      <c r="K53" s="263"/>
      <c r="L53" s="263"/>
      <c r="M53" s="261">
        <v>0.13</v>
      </c>
      <c r="N53" s="263"/>
      <c r="O53" s="357"/>
      <c r="P53" s="263"/>
      <c r="Q53" s="358"/>
    </row>
    <row r="54" spans="1:17" s="359" customFormat="1" ht="25.5">
      <c r="A54" s="260">
        <v>22</v>
      </c>
      <c r="B54" s="259" t="s">
        <v>63</v>
      </c>
      <c r="C54" s="261">
        <v>0.2</v>
      </c>
      <c r="D54" s="261">
        <v>0.2</v>
      </c>
      <c r="E54" s="261"/>
      <c r="F54" s="261"/>
      <c r="G54" s="261">
        <v>0</v>
      </c>
      <c r="H54" s="262" t="s">
        <v>233</v>
      </c>
      <c r="I54" s="43">
        <f t="shared" si="6"/>
        <v>0.0852</v>
      </c>
      <c r="J54" s="260"/>
      <c r="K54" s="263"/>
      <c r="L54" s="263"/>
      <c r="M54" s="261">
        <v>0.0852</v>
      </c>
      <c r="N54" s="263"/>
      <c r="O54" s="357"/>
      <c r="P54" s="263"/>
      <c r="Q54" s="358"/>
    </row>
    <row r="55" spans="1:17" s="359" customFormat="1" ht="38.25">
      <c r="A55" s="260">
        <v>23</v>
      </c>
      <c r="B55" s="259" t="s">
        <v>63</v>
      </c>
      <c r="C55" s="261">
        <v>2</v>
      </c>
      <c r="D55" s="261">
        <v>0.9</v>
      </c>
      <c r="E55" s="261"/>
      <c r="F55" s="261"/>
      <c r="G55" s="261">
        <v>1.1</v>
      </c>
      <c r="H55" s="262" t="s">
        <v>145</v>
      </c>
      <c r="I55" s="43">
        <f t="shared" si="6"/>
        <v>8.2</v>
      </c>
      <c r="J55" s="260"/>
      <c r="K55" s="361">
        <v>8.2</v>
      </c>
      <c r="L55" s="263"/>
      <c r="M55" s="261"/>
      <c r="N55" s="263"/>
      <c r="O55" s="259" t="s">
        <v>639</v>
      </c>
      <c r="P55" s="263"/>
      <c r="Q55" s="358"/>
    </row>
    <row r="56" spans="1:17" s="359" customFormat="1" ht="38.25">
      <c r="A56" s="260">
        <v>24</v>
      </c>
      <c r="B56" s="259" t="s">
        <v>63</v>
      </c>
      <c r="C56" s="261">
        <v>6.3</v>
      </c>
      <c r="D56" s="261">
        <v>4.7</v>
      </c>
      <c r="E56" s="261"/>
      <c r="F56" s="261"/>
      <c r="G56" s="261">
        <v>1.6</v>
      </c>
      <c r="H56" s="262" t="s">
        <v>234</v>
      </c>
      <c r="I56" s="43">
        <f t="shared" si="6"/>
        <v>8</v>
      </c>
      <c r="J56" s="260"/>
      <c r="K56" s="361">
        <v>8</v>
      </c>
      <c r="L56" s="263"/>
      <c r="M56" s="261"/>
      <c r="N56" s="263"/>
      <c r="O56" s="259" t="s">
        <v>639</v>
      </c>
      <c r="P56" s="263"/>
      <c r="Q56" s="358"/>
    </row>
    <row r="57" spans="1:17" s="359" customFormat="1" ht="38.25">
      <c r="A57" s="260">
        <v>25</v>
      </c>
      <c r="B57" s="259" t="s">
        <v>63</v>
      </c>
      <c r="C57" s="261">
        <v>1.2</v>
      </c>
      <c r="D57" s="261"/>
      <c r="E57" s="261"/>
      <c r="F57" s="261"/>
      <c r="G57" s="261">
        <v>1.2</v>
      </c>
      <c r="H57" s="262" t="s">
        <v>236</v>
      </c>
      <c r="I57" s="43">
        <f t="shared" si="6"/>
        <v>0.5</v>
      </c>
      <c r="J57" s="260"/>
      <c r="K57" s="263"/>
      <c r="L57" s="263">
        <v>0.5</v>
      </c>
      <c r="M57" s="261"/>
      <c r="N57" s="263"/>
      <c r="O57" s="259"/>
      <c r="P57" s="263"/>
      <c r="Q57" s="358"/>
    </row>
    <row r="58" spans="1:17" s="359" customFormat="1" ht="25.5">
      <c r="A58" s="260">
        <v>26</v>
      </c>
      <c r="B58" s="259" t="s">
        <v>62</v>
      </c>
      <c r="C58" s="261">
        <v>0.03</v>
      </c>
      <c r="D58" s="261">
        <v>0.03</v>
      </c>
      <c r="E58" s="261"/>
      <c r="F58" s="261"/>
      <c r="G58" s="261">
        <v>0</v>
      </c>
      <c r="H58" s="262" t="s">
        <v>237</v>
      </c>
      <c r="I58" s="43">
        <f t="shared" si="6"/>
        <v>0.01278</v>
      </c>
      <c r="J58" s="260"/>
      <c r="K58" s="263"/>
      <c r="L58" s="263"/>
      <c r="M58" s="261">
        <v>0.01278</v>
      </c>
      <c r="N58" s="263"/>
      <c r="O58" s="357"/>
      <c r="P58" s="263"/>
      <c r="Q58" s="358"/>
    </row>
    <row r="59" spans="1:16" s="272" customFormat="1" ht="12.75">
      <c r="A59" s="255" t="s">
        <v>57</v>
      </c>
      <c r="B59" s="256" t="s">
        <v>65</v>
      </c>
      <c r="C59" s="257">
        <f>SUM(C60:C61)</f>
        <v>0.54</v>
      </c>
      <c r="D59" s="257">
        <f aca="true" t="shared" si="7" ref="D59:N59">SUM(D60:D61)</f>
        <v>0.24</v>
      </c>
      <c r="E59" s="257">
        <f t="shared" si="7"/>
        <v>0</v>
      </c>
      <c r="F59" s="257">
        <f t="shared" si="7"/>
        <v>0</v>
      </c>
      <c r="G59" s="257">
        <f t="shared" si="7"/>
        <v>0.3</v>
      </c>
      <c r="H59" s="257"/>
      <c r="I59" s="422">
        <f t="shared" si="7"/>
        <v>0.11724</v>
      </c>
      <c r="J59" s="257">
        <f t="shared" si="7"/>
        <v>0</v>
      </c>
      <c r="K59" s="257">
        <f t="shared" si="7"/>
        <v>0</v>
      </c>
      <c r="L59" s="257">
        <f t="shared" si="7"/>
        <v>0</v>
      </c>
      <c r="M59" s="257">
        <f t="shared" si="7"/>
        <v>0.11724</v>
      </c>
      <c r="N59" s="257">
        <f t="shared" si="7"/>
        <v>0</v>
      </c>
      <c r="O59" s="260"/>
      <c r="P59" s="263"/>
    </row>
    <row r="60" spans="1:16" s="272" customFormat="1" ht="42" customHeight="1">
      <c r="A60" s="260">
        <v>1</v>
      </c>
      <c r="B60" s="264" t="s">
        <v>113</v>
      </c>
      <c r="C60" s="261">
        <v>0.24</v>
      </c>
      <c r="D60" s="261">
        <v>0.24</v>
      </c>
      <c r="E60" s="261"/>
      <c r="F60" s="261"/>
      <c r="G60" s="261">
        <v>0</v>
      </c>
      <c r="H60" s="262" t="s">
        <v>238</v>
      </c>
      <c r="I60" s="423">
        <v>0.10224</v>
      </c>
      <c r="J60" s="260"/>
      <c r="K60" s="260"/>
      <c r="L60" s="260"/>
      <c r="M60" s="261">
        <v>0.10224</v>
      </c>
      <c r="N60" s="260"/>
      <c r="O60" s="260"/>
      <c r="P60" s="263"/>
    </row>
    <row r="61" spans="1:16" s="272" customFormat="1" ht="25.5">
      <c r="A61" s="260">
        <v>2</v>
      </c>
      <c r="B61" s="264" t="s">
        <v>113</v>
      </c>
      <c r="C61" s="261">
        <v>0.3</v>
      </c>
      <c r="D61" s="261">
        <v>0</v>
      </c>
      <c r="E61" s="261"/>
      <c r="F61" s="261"/>
      <c r="G61" s="261">
        <v>0.3</v>
      </c>
      <c r="H61" s="262" t="s">
        <v>222</v>
      </c>
      <c r="I61" s="423">
        <v>0.015</v>
      </c>
      <c r="J61" s="260"/>
      <c r="K61" s="260"/>
      <c r="L61" s="260"/>
      <c r="M61" s="261">
        <v>0.015</v>
      </c>
      <c r="N61" s="260"/>
      <c r="O61" s="260" t="s">
        <v>640</v>
      </c>
      <c r="P61" s="260"/>
    </row>
    <row r="62" spans="1:17" s="274" customFormat="1" ht="12.75">
      <c r="A62" s="255" t="s">
        <v>59</v>
      </c>
      <c r="B62" s="256" t="s">
        <v>128</v>
      </c>
      <c r="C62" s="257">
        <f>SUM(C63:C65)</f>
        <v>0.85</v>
      </c>
      <c r="D62" s="257">
        <f aca="true" t="shared" si="8" ref="D62:N62">SUM(D63:D65)</f>
        <v>0.5</v>
      </c>
      <c r="E62" s="257">
        <f t="shared" si="8"/>
        <v>0</v>
      </c>
      <c r="F62" s="257">
        <f t="shared" si="8"/>
        <v>0</v>
      </c>
      <c r="G62" s="257">
        <f t="shared" si="8"/>
        <v>0.35</v>
      </c>
      <c r="H62" s="257">
        <f t="shared" si="8"/>
        <v>0</v>
      </c>
      <c r="I62" s="257">
        <f t="shared" si="8"/>
        <v>1</v>
      </c>
      <c r="J62" s="257">
        <f t="shared" si="8"/>
        <v>0</v>
      </c>
      <c r="K62" s="257">
        <f t="shared" si="8"/>
        <v>0</v>
      </c>
      <c r="L62" s="257">
        <f t="shared" si="8"/>
        <v>0</v>
      </c>
      <c r="M62" s="257">
        <f t="shared" si="8"/>
        <v>1</v>
      </c>
      <c r="N62" s="257">
        <f t="shared" si="8"/>
        <v>0</v>
      </c>
      <c r="O62" s="255"/>
      <c r="P62" s="269"/>
      <c r="Q62" s="277"/>
    </row>
    <row r="63" spans="1:16" s="272" customFormat="1" ht="38.25">
      <c r="A63" s="260">
        <v>1</v>
      </c>
      <c r="B63" s="259" t="s">
        <v>260</v>
      </c>
      <c r="C63" s="261">
        <v>0.2</v>
      </c>
      <c r="D63" s="261">
        <v>0</v>
      </c>
      <c r="E63" s="261"/>
      <c r="F63" s="261"/>
      <c r="G63" s="261">
        <v>0.2</v>
      </c>
      <c r="H63" s="262" t="s">
        <v>261</v>
      </c>
      <c r="I63" s="423">
        <v>0.4</v>
      </c>
      <c r="J63" s="260"/>
      <c r="K63" s="260"/>
      <c r="L63" s="260"/>
      <c r="M63" s="261">
        <v>0.4</v>
      </c>
      <c r="N63" s="260"/>
      <c r="O63" s="260"/>
      <c r="P63" s="260"/>
    </row>
    <row r="64" spans="1:16" s="272" customFormat="1" ht="38.25">
      <c r="A64" s="260">
        <v>2</v>
      </c>
      <c r="B64" s="259" t="s">
        <v>643</v>
      </c>
      <c r="C64" s="261">
        <f>SUM(D64:G64)</f>
        <v>0.5</v>
      </c>
      <c r="D64" s="261">
        <v>0.5</v>
      </c>
      <c r="E64" s="261"/>
      <c r="F64" s="261"/>
      <c r="G64" s="261"/>
      <c r="H64" s="262" t="s">
        <v>644</v>
      </c>
      <c r="I64" s="423">
        <f>SUM(J64:N64)</f>
        <v>0.3</v>
      </c>
      <c r="J64" s="260"/>
      <c r="K64" s="260"/>
      <c r="L64" s="260"/>
      <c r="M64" s="261">
        <v>0.3</v>
      </c>
      <c r="N64" s="260"/>
      <c r="O64" s="260" t="s">
        <v>645</v>
      </c>
      <c r="P64" s="260"/>
    </row>
    <row r="65" spans="1:16" s="272" customFormat="1" ht="38.25">
      <c r="A65" s="260">
        <v>3</v>
      </c>
      <c r="B65" s="259" t="s">
        <v>642</v>
      </c>
      <c r="C65" s="261">
        <v>0.15</v>
      </c>
      <c r="D65" s="261">
        <v>0</v>
      </c>
      <c r="E65" s="261"/>
      <c r="F65" s="261"/>
      <c r="G65" s="261">
        <v>0.15</v>
      </c>
      <c r="H65" s="262" t="s">
        <v>262</v>
      </c>
      <c r="I65" s="423">
        <v>0.3</v>
      </c>
      <c r="J65" s="260"/>
      <c r="K65" s="260"/>
      <c r="L65" s="260"/>
      <c r="M65" s="261">
        <v>0.3</v>
      </c>
      <c r="N65" s="260"/>
      <c r="O65" s="260" t="s">
        <v>641</v>
      </c>
      <c r="P65" s="263"/>
    </row>
    <row r="66" spans="1:16" s="274" customFormat="1" ht="12.75">
      <c r="A66" s="255" t="s">
        <v>64</v>
      </c>
      <c r="B66" s="256" t="s">
        <v>48</v>
      </c>
      <c r="C66" s="257">
        <v>12.129999999999999</v>
      </c>
      <c r="D66" s="257">
        <v>11.84</v>
      </c>
      <c r="E66" s="257">
        <v>0</v>
      </c>
      <c r="F66" s="257">
        <v>0</v>
      </c>
      <c r="G66" s="257">
        <v>0.29</v>
      </c>
      <c r="H66" s="258"/>
      <c r="I66" s="424">
        <v>5.04384</v>
      </c>
      <c r="J66" s="258">
        <v>0</v>
      </c>
      <c r="K66" s="258">
        <v>0</v>
      </c>
      <c r="L66" s="258">
        <v>0</v>
      </c>
      <c r="M66" s="258">
        <v>5.04384</v>
      </c>
      <c r="N66" s="258">
        <v>0</v>
      </c>
      <c r="O66" s="255"/>
      <c r="P66" s="269"/>
    </row>
    <row r="67" spans="1:16" s="272" customFormat="1" ht="38.25">
      <c r="A67" s="260">
        <v>1</v>
      </c>
      <c r="B67" s="264" t="s">
        <v>71</v>
      </c>
      <c r="C67" s="261">
        <v>1.13</v>
      </c>
      <c r="D67" s="261">
        <v>0.84</v>
      </c>
      <c r="E67" s="261"/>
      <c r="F67" s="261"/>
      <c r="G67" s="261">
        <v>0.29</v>
      </c>
      <c r="H67" s="262" t="s">
        <v>256</v>
      </c>
      <c r="I67" s="423">
        <v>0.35784</v>
      </c>
      <c r="J67" s="260"/>
      <c r="K67" s="260"/>
      <c r="L67" s="260"/>
      <c r="M67" s="261">
        <v>0.35784</v>
      </c>
      <c r="N67" s="260"/>
      <c r="O67" s="260" t="s">
        <v>646</v>
      </c>
      <c r="P67" s="263"/>
    </row>
    <row r="68" spans="1:16" s="272" customFormat="1" ht="38.25">
      <c r="A68" s="260">
        <v>2</v>
      </c>
      <c r="B68" s="259" t="s">
        <v>257</v>
      </c>
      <c r="C68" s="261">
        <v>4</v>
      </c>
      <c r="D68" s="261">
        <v>4</v>
      </c>
      <c r="E68" s="261"/>
      <c r="F68" s="261"/>
      <c r="G68" s="261">
        <v>0</v>
      </c>
      <c r="H68" s="262" t="s">
        <v>258</v>
      </c>
      <c r="I68" s="423">
        <v>1.704</v>
      </c>
      <c r="J68" s="260"/>
      <c r="K68" s="260"/>
      <c r="L68" s="260"/>
      <c r="M68" s="261">
        <v>1.704</v>
      </c>
      <c r="N68" s="260"/>
      <c r="O68" s="260"/>
      <c r="P68" s="263"/>
    </row>
    <row r="69" spans="1:16" s="272" customFormat="1" ht="51">
      <c r="A69" s="260">
        <v>3</v>
      </c>
      <c r="B69" s="259" t="s">
        <v>257</v>
      </c>
      <c r="C69" s="261">
        <v>7</v>
      </c>
      <c r="D69" s="261">
        <v>7</v>
      </c>
      <c r="E69" s="261"/>
      <c r="F69" s="261"/>
      <c r="G69" s="261"/>
      <c r="H69" s="262" t="s">
        <v>259</v>
      </c>
      <c r="I69" s="423">
        <v>2.982</v>
      </c>
      <c r="J69" s="260"/>
      <c r="K69" s="260"/>
      <c r="L69" s="260"/>
      <c r="M69" s="261">
        <v>2.982</v>
      </c>
      <c r="N69" s="260"/>
      <c r="O69" s="260"/>
      <c r="P69" s="263"/>
    </row>
    <row r="70" spans="1:16" s="272" customFormat="1" ht="12.75">
      <c r="A70" s="255" t="s">
        <v>61</v>
      </c>
      <c r="B70" s="256" t="s">
        <v>43</v>
      </c>
      <c r="C70" s="257">
        <f>SUM(C71:C75)</f>
        <v>1.85</v>
      </c>
      <c r="D70" s="257">
        <f aca="true" t="shared" si="9" ref="D70:N70">SUM(D71:D75)</f>
        <v>0.8500000000000001</v>
      </c>
      <c r="E70" s="257">
        <f t="shared" si="9"/>
        <v>0</v>
      </c>
      <c r="F70" s="257">
        <f t="shared" si="9"/>
        <v>0</v>
      </c>
      <c r="G70" s="257">
        <f t="shared" si="9"/>
        <v>1</v>
      </c>
      <c r="H70" s="257"/>
      <c r="I70" s="257">
        <f t="shared" si="9"/>
        <v>0.7881</v>
      </c>
      <c r="J70" s="257">
        <f t="shared" si="9"/>
        <v>0</v>
      </c>
      <c r="K70" s="257">
        <f t="shared" si="9"/>
        <v>0</v>
      </c>
      <c r="L70" s="257">
        <f t="shared" si="9"/>
        <v>0</v>
      </c>
      <c r="M70" s="257">
        <f t="shared" si="9"/>
        <v>0.7881</v>
      </c>
      <c r="N70" s="257">
        <f t="shared" si="9"/>
        <v>0</v>
      </c>
      <c r="O70" s="344"/>
      <c r="P70" s="263"/>
    </row>
    <row r="71" spans="1:16" s="271" customFormat="1" ht="41.25" customHeight="1">
      <c r="A71" s="260">
        <v>1</v>
      </c>
      <c r="B71" s="264" t="s">
        <v>112</v>
      </c>
      <c r="C71" s="261">
        <v>0.1</v>
      </c>
      <c r="D71" s="261">
        <v>0.1</v>
      </c>
      <c r="E71" s="261"/>
      <c r="F71" s="261"/>
      <c r="G71" s="261">
        <v>0</v>
      </c>
      <c r="H71" s="262" t="s">
        <v>218</v>
      </c>
      <c r="I71" s="261">
        <v>0.0426</v>
      </c>
      <c r="J71" s="260"/>
      <c r="K71" s="260"/>
      <c r="L71" s="260"/>
      <c r="M71" s="261">
        <v>0.0426</v>
      </c>
      <c r="N71" s="260"/>
      <c r="O71" s="344"/>
      <c r="P71" s="263"/>
    </row>
    <row r="72" spans="1:16" s="271" customFormat="1" ht="41.25" customHeight="1">
      <c r="A72" s="260">
        <v>2</v>
      </c>
      <c r="B72" s="264" t="s">
        <v>112</v>
      </c>
      <c r="C72" s="261">
        <v>0.3</v>
      </c>
      <c r="D72" s="261">
        <v>0.3</v>
      </c>
      <c r="E72" s="261"/>
      <c r="F72" s="261"/>
      <c r="G72" s="261">
        <v>0</v>
      </c>
      <c r="H72" s="262" t="s">
        <v>254</v>
      </c>
      <c r="I72" s="261">
        <v>0.1278</v>
      </c>
      <c r="J72" s="260"/>
      <c r="K72" s="260"/>
      <c r="L72" s="260"/>
      <c r="M72" s="261">
        <v>0.1278</v>
      </c>
      <c r="N72" s="260"/>
      <c r="O72" s="260"/>
      <c r="P72" s="263"/>
    </row>
    <row r="73" spans="1:16" s="272" customFormat="1" ht="41.25" customHeight="1">
      <c r="A73" s="260">
        <v>3</v>
      </c>
      <c r="B73" s="264" t="s">
        <v>112</v>
      </c>
      <c r="C73" s="261">
        <v>0.25</v>
      </c>
      <c r="D73" s="261">
        <v>0.25</v>
      </c>
      <c r="E73" s="261"/>
      <c r="F73" s="261"/>
      <c r="G73" s="261">
        <v>0</v>
      </c>
      <c r="H73" s="262" t="s">
        <v>225</v>
      </c>
      <c r="I73" s="261">
        <v>0.1065</v>
      </c>
      <c r="J73" s="260"/>
      <c r="K73" s="260"/>
      <c r="L73" s="260"/>
      <c r="M73" s="261">
        <v>0.1065</v>
      </c>
      <c r="N73" s="260"/>
      <c r="O73" s="260"/>
      <c r="P73" s="263"/>
    </row>
    <row r="74" spans="1:16" s="272" customFormat="1" ht="41.25" customHeight="1">
      <c r="A74" s="260">
        <v>4</v>
      </c>
      <c r="B74" s="264" t="s">
        <v>112</v>
      </c>
      <c r="C74" s="261">
        <v>0.2</v>
      </c>
      <c r="D74" s="261">
        <v>0.2</v>
      </c>
      <c r="E74" s="261"/>
      <c r="F74" s="261"/>
      <c r="G74" s="261">
        <v>0</v>
      </c>
      <c r="H74" s="260" t="s">
        <v>227</v>
      </c>
      <c r="I74" s="261">
        <v>0.0852</v>
      </c>
      <c r="J74" s="260"/>
      <c r="K74" s="260"/>
      <c r="L74" s="260"/>
      <c r="M74" s="261">
        <v>0.0852</v>
      </c>
      <c r="N74" s="260"/>
      <c r="O74" s="344"/>
      <c r="P74" s="263"/>
    </row>
    <row r="75" spans="1:16" s="272" customFormat="1" ht="41.25" customHeight="1">
      <c r="A75" s="260">
        <v>5</v>
      </c>
      <c r="B75" s="264" t="s">
        <v>112</v>
      </c>
      <c r="C75" s="261">
        <v>1</v>
      </c>
      <c r="D75" s="261">
        <v>0</v>
      </c>
      <c r="E75" s="261"/>
      <c r="F75" s="261"/>
      <c r="G75" s="261">
        <v>1</v>
      </c>
      <c r="H75" s="262" t="s">
        <v>255</v>
      </c>
      <c r="I75" s="261">
        <v>0.426</v>
      </c>
      <c r="J75" s="260"/>
      <c r="K75" s="260"/>
      <c r="L75" s="260"/>
      <c r="M75" s="261">
        <v>0.426</v>
      </c>
      <c r="N75" s="260"/>
      <c r="O75" s="345"/>
      <c r="P75" s="263"/>
    </row>
    <row r="76" spans="1:16" s="274" customFormat="1" ht="12.75">
      <c r="A76" s="255" t="s">
        <v>60</v>
      </c>
      <c r="B76" s="256" t="s">
        <v>463</v>
      </c>
      <c r="C76" s="257">
        <v>1.3</v>
      </c>
      <c r="D76" s="257">
        <v>0.15</v>
      </c>
      <c r="E76" s="257"/>
      <c r="F76" s="257"/>
      <c r="G76" s="257">
        <v>1.15</v>
      </c>
      <c r="H76" s="268"/>
      <c r="I76" s="257">
        <v>0.06</v>
      </c>
      <c r="J76" s="255"/>
      <c r="K76" s="255"/>
      <c r="L76" s="255"/>
      <c r="M76" s="257">
        <v>0.06</v>
      </c>
      <c r="N76" s="255"/>
      <c r="O76" s="255"/>
      <c r="P76" s="269"/>
    </row>
    <row r="77" spans="1:16" s="272" customFormat="1" ht="38.25">
      <c r="A77" s="260">
        <v>1</v>
      </c>
      <c r="B77" s="259" t="s">
        <v>263</v>
      </c>
      <c r="C77" s="261">
        <v>1.3</v>
      </c>
      <c r="D77" s="261">
        <v>0.15</v>
      </c>
      <c r="E77" s="261"/>
      <c r="F77" s="261"/>
      <c r="G77" s="261">
        <v>1.15</v>
      </c>
      <c r="H77" s="262" t="s">
        <v>264</v>
      </c>
      <c r="I77" s="261">
        <v>0.06</v>
      </c>
      <c r="J77" s="260"/>
      <c r="K77" s="260"/>
      <c r="L77" s="260"/>
      <c r="M77" s="261">
        <v>0.06</v>
      </c>
      <c r="N77" s="260"/>
      <c r="O77" s="260" t="s">
        <v>647</v>
      </c>
      <c r="P77" s="263"/>
    </row>
    <row r="78" spans="1:16" s="275" customFormat="1" ht="12.75">
      <c r="A78" s="255">
        <v>58</v>
      </c>
      <c r="B78" s="256" t="s">
        <v>5</v>
      </c>
      <c r="C78" s="257">
        <f>SUM(C76,C70,C66,C62,C59,C32,C29,C25,C19,C15,C9,)</f>
        <v>59.62999999999999</v>
      </c>
      <c r="D78" s="257">
        <f>SUM(D76,D70,D66,D62,D59,D32,D29,D25,D19,D15,D9,)</f>
        <v>46.53</v>
      </c>
      <c r="E78" s="257">
        <f>SUM(E76,E70,E66,E62,E59,E32,E29,E25,E19,E15,E9,)</f>
        <v>0</v>
      </c>
      <c r="F78" s="257">
        <f>SUM(F76,F70,F66,F62,F59,F32,F29,F25,F19,F15,F9,)</f>
        <v>0</v>
      </c>
      <c r="G78" s="257">
        <f>SUM(G76,G70,G66,G62,G59,G32,G29,G25,G19,G15,G9,)</f>
        <v>13.1</v>
      </c>
      <c r="H78" s="257"/>
      <c r="I78" s="257">
        <f aca="true" t="shared" si="10" ref="I78:N78">SUM(I76,I70,I66,I62,I59,I32,I29,I25,I19,I15,I9,)</f>
        <v>41.630191247999996</v>
      </c>
      <c r="J78" s="257">
        <f t="shared" si="10"/>
        <v>6.49</v>
      </c>
      <c r="K78" s="257">
        <f t="shared" si="10"/>
        <v>16.2</v>
      </c>
      <c r="L78" s="257">
        <f t="shared" si="10"/>
        <v>1.78</v>
      </c>
      <c r="M78" s="257">
        <f t="shared" si="10"/>
        <v>16.660191248</v>
      </c>
      <c r="N78" s="257">
        <f t="shared" si="10"/>
        <v>0.5</v>
      </c>
      <c r="O78" s="256"/>
      <c r="P78" s="269"/>
    </row>
    <row r="79" spans="3:16" s="12" customFormat="1" ht="30" customHeight="1">
      <c r="C79" s="17"/>
      <c r="D79" s="13"/>
      <c r="E79" s="13"/>
      <c r="F79" s="13"/>
      <c r="G79" s="13"/>
      <c r="H79" s="13"/>
      <c r="I79" s="13"/>
      <c r="J79" s="13"/>
      <c r="K79" s="524" t="s">
        <v>674</v>
      </c>
      <c r="L79" s="524"/>
      <c r="M79" s="524"/>
      <c r="N79" s="524"/>
      <c r="O79" s="524"/>
      <c r="P79" s="524"/>
    </row>
  </sheetData>
  <sheetProtection/>
  <mergeCells count="22">
    <mergeCell ref="A1:O1"/>
    <mergeCell ref="A2:O2"/>
    <mergeCell ref="A3:P3"/>
    <mergeCell ref="O5:O7"/>
    <mergeCell ref="K6:K7"/>
    <mergeCell ref="N6:N7"/>
    <mergeCell ref="K79:P79"/>
    <mergeCell ref="P5:P7"/>
    <mergeCell ref="M6:M7"/>
    <mergeCell ref="G6:G7"/>
    <mergeCell ref="H5:H7"/>
    <mergeCell ref="L6:L7"/>
    <mergeCell ref="I5:I7"/>
    <mergeCell ref="J5:N5"/>
    <mergeCell ref="J6:J7"/>
    <mergeCell ref="D5:G5"/>
    <mergeCell ref="A5:A7"/>
    <mergeCell ref="B5:B7"/>
    <mergeCell ref="F6:F7"/>
    <mergeCell ref="C5:C7"/>
    <mergeCell ref="D6:D7"/>
    <mergeCell ref="E6:E7"/>
  </mergeCells>
  <printOptions/>
  <pageMargins left="0.1968503937007874" right="0.15748031496062992" top="0.2362204724409449" bottom="0.2755905511811024" header="0.1968503937007874" footer="0.2362204724409449"/>
  <pageSetup horizontalDpi="600" verticalDpi="600" orientation="landscape" paperSize="9" r:id="rId2"/>
  <headerFooter>
    <oddFooter>&amp;R&amp;P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AH46"/>
  <sheetViews>
    <sheetView showZeros="0" zoomScalePageLayoutView="0" workbookViewId="0" topLeftCell="A25">
      <selection activeCell="B9" sqref="B9"/>
    </sheetView>
  </sheetViews>
  <sheetFormatPr defaultColWidth="9.140625" defaultRowHeight="12.75"/>
  <cols>
    <col min="1" max="1" width="5.140625" style="60" customWidth="1"/>
    <col min="2" max="2" width="23.7109375" style="61" customWidth="1"/>
    <col min="3" max="3" width="7.140625" style="62" customWidth="1"/>
    <col min="4" max="4" width="6.28125" style="63" customWidth="1"/>
    <col min="5" max="5" width="5.57421875" style="62" customWidth="1"/>
    <col min="6" max="6" width="4.8515625" style="64" customWidth="1"/>
    <col min="7" max="7" width="6.7109375" style="61" customWidth="1"/>
    <col min="8" max="8" width="12.7109375" style="65" customWidth="1"/>
    <col min="9" max="9" width="8.28125" style="66" customWidth="1"/>
    <col min="10" max="10" width="6.140625" style="67" customWidth="1"/>
    <col min="11" max="11" width="5.7109375" style="67" customWidth="1"/>
    <col min="12" max="12" width="6.7109375" style="67" customWidth="1"/>
    <col min="13" max="13" width="5.8515625" style="68" customWidth="1"/>
    <col min="14" max="14" width="6.140625" style="67" customWidth="1"/>
    <col min="15" max="15" width="27.421875" style="67" customWidth="1"/>
    <col min="16" max="16" width="6.7109375" style="67" customWidth="1"/>
    <col min="17" max="16384" width="9.140625" style="21" customWidth="1"/>
  </cols>
  <sheetData>
    <row r="1" spans="1:34" s="15" customFormat="1" ht="15.75" customHeight="1">
      <c r="A1" s="498" t="s">
        <v>516</v>
      </c>
      <c r="B1" s="513"/>
      <c r="C1" s="513"/>
      <c r="D1" s="513"/>
      <c r="E1" s="513"/>
      <c r="F1" s="513"/>
      <c r="G1" s="513"/>
      <c r="H1" s="513"/>
      <c r="I1" s="513"/>
      <c r="J1" s="513"/>
      <c r="K1" s="513"/>
      <c r="L1" s="513"/>
      <c r="M1" s="513"/>
      <c r="N1" s="513"/>
      <c r="O1" s="513"/>
      <c r="P1" s="44"/>
      <c r="Q1" s="4"/>
      <c r="R1" s="4"/>
      <c r="S1" s="4"/>
      <c r="T1" s="4"/>
      <c r="U1" s="4"/>
      <c r="V1" s="4"/>
      <c r="W1" s="4"/>
      <c r="X1" s="4"/>
      <c r="Y1" s="4"/>
      <c r="Z1" s="4"/>
      <c r="AA1" s="4"/>
      <c r="AB1" s="4"/>
      <c r="AC1" s="4"/>
      <c r="AD1" s="4"/>
      <c r="AE1" s="4"/>
      <c r="AF1" s="4"/>
      <c r="AG1" s="4"/>
      <c r="AH1" s="4"/>
    </row>
    <row r="2" spans="1:34" s="15" customFormat="1" ht="15.75" customHeight="1">
      <c r="A2" s="498" t="s">
        <v>140</v>
      </c>
      <c r="B2" s="498"/>
      <c r="C2" s="498"/>
      <c r="D2" s="498"/>
      <c r="E2" s="498"/>
      <c r="F2" s="498"/>
      <c r="G2" s="498"/>
      <c r="H2" s="498"/>
      <c r="I2" s="498"/>
      <c r="J2" s="498"/>
      <c r="K2" s="498"/>
      <c r="L2" s="498"/>
      <c r="M2" s="498"/>
      <c r="N2" s="498"/>
      <c r="O2" s="498"/>
      <c r="P2" s="44"/>
      <c r="Q2" s="4"/>
      <c r="R2" s="4"/>
      <c r="S2" s="4"/>
      <c r="T2" s="4"/>
      <c r="U2" s="4"/>
      <c r="V2" s="4"/>
      <c r="W2" s="4"/>
      <c r="X2" s="4"/>
      <c r="Y2" s="4"/>
      <c r="Z2" s="4"/>
      <c r="AA2" s="4"/>
      <c r="AB2" s="4"/>
      <c r="AC2" s="4"/>
      <c r="AD2" s="4"/>
      <c r="AE2" s="4"/>
      <c r="AF2" s="4"/>
      <c r="AG2" s="4"/>
      <c r="AH2" s="4"/>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12" customFormat="1" ht="10.5" customHeight="1">
      <c r="A4" s="472"/>
      <c r="B4" s="472"/>
      <c r="C4" s="472"/>
      <c r="D4" s="472"/>
      <c r="E4" s="472"/>
      <c r="F4" s="472"/>
      <c r="G4" s="472"/>
      <c r="H4" s="472"/>
      <c r="I4" s="472"/>
      <c r="J4" s="472"/>
      <c r="K4" s="472"/>
      <c r="L4" s="472"/>
      <c r="M4" s="472"/>
      <c r="N4" s="472"/>
      <c r="O4" s="472"/>
      <c r="P4" s="472"/>
    </row>
    <row r="5" spans="1:16" s="281" customFormat="1" ht="12">
      <c r="A5" s="533" t="s">
        <v>0</v>
      </c>
      <c r="B5" s="507" t="s">
        <v>29</v>
      </c>
      <c r="C5" s="505" t="s">
        <v>141</v>
      </c>
      <c r="D5" s="533" t="s">
        <v>102</v>
      </c>
      <c r="E5" s="533"/>
      <c r="F5" s="533"/>
      <c r="G5" s="533"/>
      <c r="H5" s="507" t="s">
        <v>142</v>
      </c>
      <c r="I5" s="534" t="s">
        <v>32</v>
      </c>
      <c r="J5" s="505" t="s">
        <v>104</v>
      </c>
      <c r="K5" s="505"/>
      <c r="L5" s="505"/>
      <c r="M5" s="505"/>
      <c r="N5" s="505"/>
      <c r="O5" s="532" t="s">
        <v>143</v>
      </c>
      <c r="P5" s="532" t="s">
        <v>67</v>
      </c>
    </row>
    <row r="6" spans="1:16" s="281" customFormat="1" ht="36">
      <c r="A6" s="533"/>
      <c r="B6" s="507"/>
      <c r="C6" s="505"/>
      <c r="D6" s="280" t="s">
        <v>2</v>
      </c>
      <c r="E6" s="280" t="s">
        <v>1</v>
      </c>
      <c r="F6" s="280" t="s">
        <v>106</v>
      </c>
      <c r="G6" s="10" t="s">
        <v>3</v>
      </c>
      <c r="H6" s="507"/>
      <c r="I6" s="534"/>
      <c r="J6" s="10" t="s">
        <v>14</v>
      </c>
      <c r="K6" s="10" t="s">
        <v>7</v>
      </c>
      <c r="L6" s="10" t="s">
        <v>8</v>
      </c>
      <c r="M6" s="279" t="s">
        <v>9</v>
      </c>
      <c r="N6" s="10" t="s">
        <v>11</v>
      </c>
      <c r="O6" s="532"/>
      <c r="P6" s="532"/>
    </row>
    <row r="7" spans="1:16" s="282" customFormat="1" ht="22.5">
      <c r="A7" s="450">
        <v>-1</v>
      </c>
      <c r="B7" s="451">
        <v>-2</v>
      </c>
      <c r="C7" s="489" t="s">
        <v>15</v>
      </c>
      <c r="D7" s="450">
        <v>-4</v>
      </c>
      <c r="E7" s="450">
        <v>-5</v>
      </c>
      <c r="F7" s="450">
        <v>-6</v>
      </c>
      <c r="G7" s="450">
        <v>-7</v>
      </c>
      <c r="H7" s="450">
        <v>-8</v>
      </c>
      <c r="I7" s="450" t="s">
        <v>16</v>
      </c>
      <c r="J7" s="450">
        <v>-10</v>
      </c>
      <c r="K7" s="450">
        <v>-11</v>
      </c>
      <c r="L7" s="450">
        <v>-12</v>
      </c>
      <c r="M7" s="450">
        <v>-13</v>
      </c>
      <c r="N7" s="450">
        <v>-14</v>
      </c>
      <c r="O7" s="450">
        <v>-15</v>
      </c>
      <c r="P7" s="450">
        <v>-16</v>
      </c>
    </row>
    <row r="8" spans="1:16" s="278" customFormat="1" ht="12.75">
      <c r="A8" s="150" t="s">
        <v>46</v>
      </c>
      <c r="B8" s="108" t="s">
        <v>66</v>
      </c>
      <c r="C8" s="103">
        <f aca="true" t="shared" si="0" ref="C8:N8">SUM(C9:C9)</f>
        <v>0.04</v>
      </c>
      <c r="D8" s="103">
        <f t="shared" si="0"/>
        <v>0.04</v>
      </c>
      <c r="E8" s="103">
        <f t="shared" si="0"/>
        <v>0</v>
      </c>
      <c r="F8" s="103">
        <f t="shared" si="0"/>
        <v>0</v>
      </c>
      <c r="G8" s="103">
        <f t="shared" si="0"/>
        <v>0</v>
      </c>
      <c r="H8" s="103">
        <f t="shared" si="0"/>
        <v>0</v>
      </c>
      <c r="I8" s="103">
        <f t="shared" si="0"/>
        <v>0.047712</v>
      </c>
      <c r="J8" s="103">
        <f t="shared" si="0"/>
        <v>0</v>
      </c>
      <c r="K8" s="103">
        <f t="shared" si="0"/>
        <v>0</v>
      </c>
      <c r="L8" s="103">
        <f t="shared" si="0"/>
        <v>0</v>
      </c>
      <c r="M8" s="103">
        <f t="shared" si="0"/>
        <v>0.047712</v>
      </c>
      <c r="N8" s="103">
        <f t="shared" si="0"/>
        <v>0</v>
      </c>
      <c r="O8" s="110"/>
      <c r="P8" s="102"/>
    </row>
    <row r="9" spans="1:16" s="278" customFormat="1" ht="38.25">
      <c r="A9" s="76">
        <v>1</v>
      </c>
      <c r="B9" s="106" t="s">
        <v>293</v>
      </c>
      <c r="C9" s="105">
        <v>0.04</v>
      </c>
      <c r="D9" s="105">
        <v>0.04</v>
      </c>
      <c r="E9" s="105"/>
      <c r="F9" s="105"/>
      <c r="G9" s="105"/>
      <c r="H9" s="142" t="s">
        <v>608</v>
      </c>
      <c r="I9" s="283">
        <v>0.047712</v>
      </c>
      <c r="J9" s="284"/>
      <c r="K9" s="284"/>
      <c r="L9" s="284"/>
      <c r="M9" s="283">
        <v>0.047712</v>
      </c>
      <c r="N9" s="284"/>
      <c r="O9" s="142" t="s">
        <v>609</v>
      </c>
      <c r="P9" s="106"/>
    </row>
    <row r="10" spans="1:16" s="278" customFormat="1" ht="12.75">
      <c r="A10" s="150" t="s">
        <v>51</v>
      </c>
      <c r="B10" s="104" t="s">
        <v>54</v>
      </c>
      <c r="C10" s="103">
        <f>SUM(C11:C11)</f>
        <v>0.3</v>
      </c>
      <c r="D10" s="103">
        <f>SUM(D11:D11)</f>
        <v>0.3</v>
      </c>
      <c r="E10" s="103">
        <f>SUM(E11:E11)</f>
        <v>0</v>
      </c>
      <c r="F10" s="103">
        <f>SUM(F11:F11)</f>
        <v>0</v>
      </c>
      <c r="G10" s="103">
        <f>SUM(G11:G11)</f>
        <v>0</v>
      </c>
      <c r="H10" s="103"/>
      <c r="I10" s="285">
        <f aca="true" t="shared" si="1" ref="I10:N10">SUM(I11:I11)</f>
        <v>0.35784</v>
      </c>
      <c r="J10" s="285">
        <f t="shared" si="1"/>
        <v>0</v>
      </c>
      <c r="K10" s="285">
        <f t="shared" si="1"/>
        <v>0</v>
      </c>
      <c r="L10" s="285">
        <f t="shared" si="1"/>
        <v>0</v>
      </c>
      <c r="M10" s="285">
        <f t="shared" si="1"/>
        <v>0.35784</v>
      </c>
      <c r="N10" s="285">
        <f t="shared" si="1"/>
        <v>0</v>
      </c>
      <c r="O10" s="103"/>
      <c r="P10" s="102"/>
    </row>
    <row r="11" spans="1:16" s="278" customFormat="1" ht="42" customHeight="1">
      <c r="A11" s="76">
        <v>1</v>
      </c>
      <c r="B11" s="469" t="s">
        <v>611</v>
      </c>
      <c r="C11" s="105">
        <v>0.3</v>
      </c>
      <c r="D11" s="105">
        <v>0.3</v>
      </c>
      <c r="E11" s="105"/>
      <c r="F11" s="105"/>
      <c r="G11" s="105"/>
      <c r="H11" s="142" t="s">
        <v>612</v>
      </c>
      <c r="I11" s="284">
        <v>0.35784</v>
      </c>
      <c r="J11" s="284"/>
      <c r="K11" s="284"/>
      <c r="L11" s="284"/>
      <c r="M11" s="284">
        <v>0.35784</v>
      </c>
      <c r="N11" s="284"/>
      <c r="O11" s="142" t="s">
        <v>610</v>
      </c>
      <c r="P11" s="106"/>
    </row>
    <row r="12" spans="1:16" s="278" customFormat="1" ht="12.75">
      <c r="A12" s="150" t="s">
        <v>52</v>
      </c>
      <c r="B12" s="102" t="s">
        <v>58</v>
      </c>
      <c r="C12" s="103">
        <f>SUM(C13:C15)</f>
        <v>2.38</v>
      </c>
      <c r="D12" s="103">
        <f aca="true" t="shared" si="2" ref="D12:N12">SUM(D13:D15)</f>
        <v>0.84</v>
      </c>
      <c r="E12" s="103">
        <f t="shared" si="2"/>
        <v>0</v>
      </c>
      <c r="F12" s="103">
        <f t="shared" si="2"/>
        <v>0</v>
      </c>
      <c r="G12" s="103">
        <f t="shared" si="2"/>
        <v>1.54</v>
      </c>
      <c r="H12" s="103">
        <f t="shared" si="2"/>
        <v>0</v>
      </c>
      <c r="I12" s="103">
        <f t="shared" si="2"/>
        <v>2.8388639999999996</v>
      </c>
      <c r="J12" s="103">
        <f t="shared" si="2"/>
        <v>0</v>
      </c>
      <c r="K12" s="103">
        <f t="shared" si="2"/>
        <v>0</v>
      </c>
      <c r="L12" s="103">
        <f t="shared" si="2"/>
        <v>0</v>
      </c>
      <c r="M12" s="103">
        <f t="shared" si="2"/>
        <v>0</v>
      </c>
      <c r="N12" s="103">
        <f t="shared" si="2"/>
        <v>2.8388639999999996</v>
      </c>
      <c r="O12" s="150"/>
      <c r="P12" s="102"/>
    </row>
    <row r="13" spans="1:16" s="278" customFormat="1" ht="51">
      <c r="A13" s="76">
        <v>1</v>
      </c>
      <c r="B13" s="106" t="s">
        <v>155</v>
      </c>
      <c r="C13" s="105">
        <v>1.14</v>
      </c>
      <c r="D13" s="105">
        <v>0.13</v>
      </c>
      <c r="E13" s="103"/>
      <c r="F13" s="103"/>
      <c r="G13" s="287">
        <v>1.01</v>
      </c>
      <c r="H13" s="76" t="s">
        <v>295</v>
      </c>
      <c r="I13" s="283">
        <v>1.3597919999999997</v>
      </c>
      <c r="J13" s="50"/>
      <c r="K13" s="50"/>
      <c r="L13" s="50"/>
      <c r="M13" s="283"/>
      <c r="N13" s="283">
        <v>1.3597919999999997</v>
      </c>
      <c r="O13" s="142" t="s">
        <v>613</v>
      </c>
      <c r="P13" s="102"/>
    </row>
    <row r="14" spans="1:16" s="278" customFormat="1" ht="63.75">
      <c r="A14" s="76">
        <v>2</v>
      </c>
      <c r="B14" s="106" t="s">
        <v>155</v>
      </c>
      <c r="C14" s="105">
        <v>0.14</v>
      </c>
      <c r="D14" s="105">
        <v>0.1</v>
      </c>
      <c r="E14" s="103"/>
      <c r="F14" s="103"/>
      <c r="G14" s="287">
        <v>0.04</v>
      </c>
      <c r="H14" s="76" t="s">
        <v>296</v>
      </c>
      <c r="I14" s="283">
        <v>0.166992</v>
      </c>
      <c r="J14" s="50"/>
      <c r="K14" s="50"/>
      <c r="L14" s="50"/>
      <c r="M14" s="283"/>
      <c r="N14" s="283">
        <v>0.166992</v>
      </c>
      <c r="O14" s="142" t="s">
        <v>614</v>
      </c>
      <c r="P14" s="102"/>
    </row>
    <row r="15" spans="1:16" s="278" customFormat="1" ht="102">
      <c r="A15" s="76">
        <v>3</v>
      </c>
      <c r="B15" s="106" t="s">
        <v>297</v>
      </c>
      <c r="C15" s="105">
        <v>1.1</v>
      </c>
      <c r="D15" s="105">
        <v>0.61</v>
      </c>
      <c r="E15" s="105"/>
      <c r="F15" s="105"/>
      <c r="G15" s="105">
        <v>0.49</v>
      </c>
      <c r="H15" s="76" t="s">
        <v>298</v>
      </c>
      <c r="I15" s="283">
        <v>1.31208</v>
      </c>
      <c r="J15" s="283"/>
      <c r="K15" s="283"/>
      <c r="L15" s="283"/>
      <c r="M15" s="283"/>
      <c r="N15" s="283">
        <v>1.31208</v>
      </c>
      <c r="O15" s="142" t="s">
        <v>615</v>
      </c>
      <c r="P15" s="106"/>
    </row>
    <row r="16" spans="1:16" s="278" customFormat="1" ht="12.75">
      <c r="A16" s="150" t="s">
        <v>53</v>
      </c>
      <c r="B16" s="102" t="s">
        <v>63</v>
      </c>
      <c r="C16" s="103">
        <f>SUM(C17:C38)</f>
        <v>16.43</v>
      </c>
      <c r="D16" s="103">
        <f aca="true" t="shared" si="3" ref="D16:N16">SUM(D17:D38)</f>
        <v>13.32</v>
      </c>
      <c r="E16" s="103">
        <f t="shared" si="3"/>
        <v>0</v>
      </c>
      <c r="F16" s="103">
        <f t="shared" si="3"/>
        <v>0</v>
      </c>
      <c r="G16" s="103">
        <f t="shared" si="3"/>
        <v>3.11</v>
      </c>
      <c r="H16" s="103"/>
      <c r="I16" s="103">
        <f t="shared" si="3"/>
        <v>19.578184</v>
      </c>
      <c r="J16" s="103">
        <f t="shared" si="3"/>
        <v>0</v>
      </c>
      <c r="K16" s="103">
        <f t="shared" si="3"/>
        <v>0</v>
      </c>
      <c r="L16" s="103">
        <f t="shared" si="3"/>
        <v>0</v>
      </c>
      <c r="M16" s="103">
        <f t="shared" si="3"/>
        <v>19.578184</v>
      </c>
      <c r="N16" s="103">
        <f t="shared" si="3"/>
        <v>0</v>
      </c>
      <c r="O16" s="150"/>
      <c r="P16" s="102"/>
    </row>
    <row r="17" spans="1:16" s="278" customFormat="1" ht="38.25">
      <c r="A17" s="76">
        <v>1</v>
      </c>
      <c r="B17" s="106" t="s">
        <v>269</v>
      </c>
      <c r="C17" s="105">
        <v>0.21</v>
      </c>
      <c r="D17" s="105"/>
      <c r="E17" s="105"/>
      <c r="F17" s="105"/>
      <c r="G17" s="105">
        <v>0.21</v>
      </c>
      <c r="H17" s="76" t="s">
        <v>270</v>
      </c>
      <c r="I17" s="284">
        <v>0.250488</v>
      </c>
      <c r="J17" s="284"/>
      <c r="K17" s="284"/>
      <c r="L17" s="284"/>
      <c r="M17" s="284">
        <v>0.250488</v>
      </c>
      <c r="N17" s="284"/>
      <c r="O17" s="142" t="s">
        <v>616</v>
      </c>
      <c r="P17" s="106"/>
    </row>
    <row r="18" spans="1:16" s="278" customFormat="1" ht="25.5">
      <c r="A18" s="76">
        <v>2</v>
      </c>
      <c r="B18" s="106" t="s">
        <v>271</v>
      </c>
      <c r="C18" s="105">
        <v>0.45</v>
      </c>
      <c r="D18" s="105">
        <v>0.45</v>
      </c>
      <c r="E18" s="105"/>
      <c r="F18" s="105"/>
      <c r="G18" s="105"/>
      <c r="H18" s="76" t="s">
        <v>272</v>
      </c>
      <c r="I18" s="284">
        <v>0.5367599999999999</v>
      </c>
      <c r="J18" s="284"/>
      <c r="K18" s="284"/>
      <c r="L18" s="284"/>
      <c r="M18" s="284">
        <v>0.5367599999999999</v>
      </c>
      <c r="N18" s="284"/>
      <c r="O18" s="76" t="s">
        <v>273</v>
      </c>
      <c r="P18" s="106"/>
    </row>
    <row r="19" spans="1:16" s="278" customFormat="1" ht="25.5">
      <c r="A19" s="76">
        <v>3</v>
      </c>
      <c r="B19" s="106" t="s">
        <v>267</v>
      </c>
      <c r="C19" s="105">
        <v>0.09</v>
      </c>
      <c r="D19" s="105"/>
      <c r="E19" s="105"/>
      <c r="F19" s="105"/>
      <c r="G19" s="105">
        <v>0.09</v>
      </c>
      <c r="H19" s="76" t="s">
        <v>274</v>
      </c>
      <c r="I19" s="284">
        <v>0.107352</v>
      </c>
      <c r="J19" s="284"/>
      <c r="K19" s="284"/>
      <c r="L19" s="284"/>
      <c r="M19" s="284">
        <v>0.107352</v>
      </c>
      <c r="N19" s="284"/>
      <c r="O19" s="76" t="s">
        <v>273</v>
      </c>
      <c r="P19" s="106"/>
    </row>
    <row r="20" spans="1:16" s="278" customFormat="1" ht="38.25">
      <c r="A20" s="76">
        <v>4</v>
      </c>
      <c r="B20" s="106" t="s">
        <v>267</v>
      </c>
      <c r="C20" s="105">
        <v>0.2</v>
      </c>
      <c r="D20" s="105">
        <v>0.2</v>
      </c>
      <c r="E20" s="105"/>
      <c r="F20" s="105"/>
      <c r="G20" s="105"/>
      <c r="H20" s="76" t="s">
        <v>275</v>
      </c>
      <c r="I20" s="284">
        <v>0.23855999999999997</v>
      </c>
      <c r="J20" s="284"/>
      <c r="K20" s="284"/>
      <c r="L20" s="284"/>
      <c r="M20" s="284">
        <v>0.23855999999999997</v>
      </c>
      <c r="N20" s="284"/>
      <c r="O20" s="142" t="s">
        <v>617</v>
      </c>
      <c r="P20" s="106"/>
    </row>
    <row r="21" spans="1:16" s="278" customFormat="1" ht="25.5">
      <c r="A21" s="76">
        <v>5</v>
      </c>
      <c r="B21" s="106" t="s">
        <v>276</v>
      </c>
      <c r="C21" s="105">
        <v>0.12</v>
      </c>
      <c r="D21" s="105"/>
      <c r="E21" s="105"/>
      <c r="F21" s="105"/>
      <c r="G21" s="105">
        <v>0.12</v>
      </c>
      <c r="H21" s="76" t="s">
        <v>277</v>
      </c>
      <c r="I21" s="284">
        <v>0.143136</v>
      </c>
      <c r="J21" s="284"/>
      <c r="K21" s="284"/>
      <c r="L21" s="284"/>
      <c r="M21" s="284">
        <v>0.143136</v>
      </c>
      <c r="N21" s="284"/>
      <c r="O21" s="142"/>
      <c r="P21" s="106"/>
    </row>
    <row r="22" spans="1:16" s="278" customFormat="1" ht="25.5">
      <c r="A22" s="76">
        <v>6</v>
      </c>
      <c r="B22" s="106" t="s">
        <v>276</v>
      </c>
      <c r="C22" s="105">
        <v>0.05</v>
      </c>
      <c r="D22" s="105">
        <v>0.05</v>
      </c>
      <c r="E22" s="105"/>
      <c r="F22" s="105"/>
      <c r="G22" s="105"/>
      <c r="H22" s="76" t="s">
        <v>278</v>
      </c>
      <c r="I22" s="284">
        <v>0.05963999999999999</v>
      </c>
      <c r="J22" s="284"/>
      <c r="K22" s="284"/>
      <c r="L22" s="284"/>
      <c r="M22" s="284">
        <v>0.05963999999999999</v>
      </c>
      <c r="N22" s="284"/>
      <c r="O22" s="76"/>
      <c r="P22" s="106"/>
    </row>
    <row r="23" spans="1:16" s="278" customFormat="1" ht="38.25">
      <c r="A23" s="76">
        <v>7</v>
      </c>
      <c r="B23" s="106" t="s">
        <v>267</v>
      </c>
      <c r="C23" s="105">
        <v>0.3</v>
      </c>
      <c r="D23" s="105">
        <v>0.1</v>
      </c>
      <c r="E23" s="105"/>
      <c r="F23" s="105"/>
      <c r="G23" s="105">
        <v>0.2</v>
      </c>
      <c r="H23" s="76" t="s">
        <v>279</v>
      </c>
      <c r="I23" s="284">
        <v>0.35784</v>
      </c>
      <c r="J23" s="284"/>
      <c r="K23" s="284"/>
      <c r="L23" s="284"/>
      <c r="M23" s="284">
        <v>0.35784</v>
      </c>
      <c r="N23" s="284"/>
      <c r="O23" s="142" t="s">
        <v>618</v>
      </c>
      <c r="P23" s="106"/>
    </row>
    <row r="24" spans="1:16" s="278" customFormat="1" ht="51">
      <c r="A24" s="76">
        <v>8</v>
      </c>
      <c r="B24" s="106" t="s">
        <v>267</v>
      </c>
      <c r="C24" s="105">
        <v>0.45</v>
      </c>
      <c r="D24" s="105">
        <v>0.45</v>
      </c>
      <c r="E24" s="105"/>
      <c r="F24" s="105"/>
      <c r="G24" s="105"/>
      <c r="H24" s="142" t="s">
        <v>620</v>
      </c>
      <c r="I24" s="284">
        <v>0.5367599999999999</v>
      </c>
      <c r="J24" s="284"/>
      <c r="K24" s="284"/>
      <c r="L24" s="284"/>
      <c r="M24" s="284">
        <v>0.5367599999999999</v>
      </c>
      <c r="N24" s="284"/>
      <c r="O24" s="142" t="s">
        <v>619</v>
      </c>
      <c r="P24" s="106"/>
    </row>
    <row r="25" spans="1:16" s="278" customFormat="1" ht="25.5">
      <c r="A25" s="32">
        <v>9</v>
      </c>
      <c r="B25" s="30" t="s">
        <v>267</v>
      </c>
      <c r="C25" s="11">
        <v>0.25</v>
      </c>
      <c r="D25" s="11">
        <v>0.25</v>
      </c>
      <c r="E25" s="11"/>
      <c r="F25" s="11"/>
      <c r="G25" s="11"/>
      <c r="H25" s="32" t="s">
        <v>280</v>
      </c>
      <c r="I25" s="283">
        <v>0.2982</v>
      </c>
      <c r="J25" s="283"/>
      <c r="K25" s="283"/>
      <c r="L25" s="283"/>
      <c r="M25" s="283">
        <v>0.2982</v>
      </c>
      <c r="N25" s="283"/>
      <c r="O25" s="32" t="s">
        <v>672</v>
      </c>
      <c r="P25" s="30"/>
    </row>
    <row r="26" spans="1:16" s="278" customFormat="1" ht="38.25">
      <c r="A26" s="32">
        <v>10</v>
      </c>
      <c r="B26" s="30" t="s">
        <v>267</v>
      </c>
      <c r="C26" s="11">
        <v>0.08</v>
      </c>
      <c r="D26" s="11">
        <v>0.08</v>
      </c>
      <c r="E26" s="11"/>
      <c r="F26" s="11"/>
      <c r="G26" s="11"/>
      <c r="H26" s="32" t="s">
        <v>281</v>
      </c>
      <c r="I26" s="283">
        <v>0.095424</v>
      </c>
      <c r="J26" s="283"/>
      <c r="K26" s="283"/>
      <c r="L26" s="283"/>
      <c r="M26" s="283">
        <v>0.095424</v>
      </c>
      <c r="N26" s="283"/>
      <c r="O26" s="32" t="s">
        <v>672</v>
      </c>
      <c r="P26" s="30"/>
    </row>
    <row r="27" spans="1:16" s="278" customFormat="1" ht="38.25">
      <c r="A27" s="32">
        <v>11</v>
      </c>
      <c r="B27" s="30" t="s">
        <v>267</v>
      </c>
      <c r="C27" s="11">
        <v>0.06</v>
      </c>
      <c r="D27" s="11">
        <v>0.06</v>
      </c>
      <c r="E27" s="11"/>
      <c r="F27" s="11"/>
      <c r="G27" s="11"/>
      <c r="H27" s="32" t="s">
        <v>282</v>
      </c>
      <c r="I27" s="283">
        <v>0.071568</v>
      </c>
      <c r="J27" s="283"/>
      <c r="K27" s="283"/>
      <c r="L27" s="283"/>
      <c r="M27" s="283">
        <v>0.071568</v>
      </c>
      <c r="N27" s="283"/>
      <c r="O27" s="32" t="s">
        <v>672</v>
      </c>
      <c r="P27" s="30"/>
    </row>
    <row r="28" spans="1:16" s="278" customFormat="1" ht="38.25">
      <c r="A28" s="32">
        <v>12</v>
      </c>
      <c r="B28" s="30" t="s">
        <v>267</v>
      </c>
      <c r="C28" s="11">
        <v>0.2</v>
      </c>
      <c r="D28" s="11">
        <v>0.2</v>
      </c>
      <c r="E28" s="11"/>
      <c r="F28" s="11"/>
      <c r="G28" s="11"/>
      <c r="H28" s="32" t="s">
        <v>283</v>
      </c>
      <c r="I28" s="283">
        <v>0.23855999999999997</v>
      </c>
      <c r="J28" s="283"/>
      <c r="K28" s="283"/>
      <c r="L28" s="283"/>
      <c r="M28" s="283">
        <v>0.23855999999999997</v>
      </c>
      <c r="N28" s="283"/>
      <c r="O28" s="32" t="s">
        <v>672</v>
      </c>
      <c r="P28" s="30"/>
    </row>
    <row r="29" spans="1:16" s="278" customFormat="1" ht="25.5">
      <c r="A29" s="76">
        <v>13</v>
      </c>
      <c r="B29" s="106" t="s">
        <v>267</v>
      </c>
      <c r="C29" s="105">
        <v>0.15</v>
      </c>
      <c r="D29" s="105"/>
      <c r="E29" s="105"/>
      <c r="F29" s="105"/>
      <c r="G29" s="105">
        <v>0.15</v>
      </c>
      <c r="H29" s="76" t="s">
        <v>284</v>
      </c>
      <c r="I29" s="284">
        <v>0.17892</v>
      </c>
      <c r="J29" s="284"/>
      <c r="K29" s="284"/>
      <c r="L29" s="284"/>
      <c r="M29" s="284">
        <v>0.17892</v>
      </c>
      <c r="N29" s="284"/>
      <c r="O29" s="142" t="s">
        <v>621</v>
      </c>
      <c r="P29" s="106"/>
    </row>
    <row r="30" spans="1:16" s="278" customFormat="1" ht="60" customHeight="1">
      <c r="A30" s="76">
        <v>14</v>
      </c>
      <c r="B30" s="106" t="s">
        <v>267</v>
      </c>
      <c r="C30" s="105">
        <v>0.2</v>
      </c>
      <c r="D30" s="105">
        <v>0.2</v>
      </c>
      <c r="E30" s="105"/>
      <c r="F30" s="105"/>
      <c r="G30" s="105"/>
      <c r="H30" s="76" t="s">
        <v>285</v>
      </c>
      <c r="I30" s="284">
        <v>0.23855999999999997</v>
      </c>
      <c r="J30" s="284"/>
      <c r="K30" s="284"/>
      <c r="L30" s="284"/>
      <c r="M30" s="284">
        <v>0.23855999999999997</v>
      </c>
      <c r="N30" s="284"/>
      <c r="O30" s="142" t="s">
        <v>622</v>
      </c>
      <c r="P30" s="106"/>
    </row>
    <row r="31" spans="1:16" s="278" customFormat="1" ht="38.25">
      <c r="A31" s="76">
        <v>15</v>
      </c>
      <c r="B31" s="106" t="s">
        <v>267</v>
      </c>
      <c r="C31" s="105">
        <v>0.06</v>
      </c>
      <c r="D31" s="105"/>
      <c r="E31" s="105"/>
      <c r="F31" s="105"/>
      <c r="G31" s="105">
        <v>0.06</v>
      </c>
      <c r="H31" s="76" t="s">
        <v>286</v>
      </c>
      <c r="I31" s="284">
        <v>0.071568</v>
      </c>
      <c r="J31" s="284"/>
      <c r="K31" s="284"/>
      <c r="L31" s="284"/>
      <c r="M31" s="284">
        <v>0.071568</v>
      </c>
      <c r="N31" s="284"/>
      <c r="O31" s="142" t="s">
        <v>623</v>
      </c>
      <c r="P31" s="106"/>
    </row>
    <row r="32" spans="1:16" s="278" customFormat="1" ht="38.25">
      <c r="A32" s="76">
        <v>16</v>
      </c>
      <c r="B32" s="106" t="s">
        <v>267</v>
      </c>
      <c r="C32" s="105">
        <v>1.28</v>
      </c>
      <c r="D32" s="105">
        <v>0.98</v>
      </c>
      <c r="E32" s="105"/>
      <c r="F32" s="105"/>
      <c r="G32" s="105">
        <v>0.3</v>
      </c>
      <c r="H32" s="76" t="s">
        <v>115</v>
      </c>
      <c r="I32" s="284">
        <v>1.526784</v>
      </c>
      <c r="J32" s="284"/>
      <c r="K32" s="284"/>
      <c r="L32" s="284"/>
      <c r="M32" s="284">
        <v>1.526784</v>
      </c>
      <c r="N32" s="284"/>
      <c r="O32" s="142" t="s">
        <v>623</v>
      </c>
      <c r="P32" s="106"/>
    </row>
    <row r="33" spans="1:16" s="278" customFormat="1" ht="38.25">
      <c r="A33" s="76">
        <v>17</v>
      </c>
      <c r="B33" s="106" t="s">
        <v>267</v>
      </c>
      <c r="C33" s="105">
        <v>0.8</v>
      </c>
      <c r="D33" s="105">
        <v>0.74</v>
      </c>
      <c r="E33" s="105"/>
      <c r="F33" s="105"/>
      <c r="G33" s="105">
        <v>0.06</v>
      </c>
      <c r="H33" s="76" t="s">
        <v>287</v>
      </c>
      <c r="I33" s="284">
        <v>0.9542399999999999</v>
      </c>
      <c r="J33" s="284"/>
      <c r="K33" s="284"/>
      <c r="L33" s="284"/>
      <c r="M33" s="284">
        <v>0.9542399999999999</v>
      </c>
      <c r="N33" s="284"/>
      <c r="O33" s="142" t="s">
        <v>623</v>
      </c>
      <c r="P33" s="106"/>
    </row>
    <row r="34" spans="1:16" s="278" customFormat="1" ht="25.5">
      <c r="A34" s="76">
        <v>18</v>
      </c>
      <c r="B34" s="106" t="s">
        <v>267</v>
      </c>
      <c r="C34" s="105">
        <v>0.48</v>
      </c>
      <c r="D34" s="105"/>
      <c r="E34" s="105"/>
      <c r="F34" s="105"/>
      <c r="G34" s="105">
        <v>0.48</v>
      </c>
      <c r="H34" s="76" t="s">
        <v>288</v>
      </c>
      <c r="I34" s="284">
        <v>0.572544</v>
      </c>
      <c r="J34" s="284"/>
      <c r="K34" s="284"/>
      <c r="L34" s="284"/>
      <c r="M34" s="284">
        <v>0.572544</v>
      </c>
      <c r="N34" s="284"/>
      <c r="O34" s="142" t="s">
        <v>624</v>
      </c>
      <c r="P34" s="106"/>
    </row>
    <row r="35" spans="1:16" s="278" customFormat="1" ht="38.25">
      <c r="A35" s="76">
        <v>19</v>
      </c>
      <c r="B35" s="106" t="s">
        <v>267</v>
      </c>
      <c r="C35" s="105">
        <v>1.18</v>
      </c>
      <c r="D35" s="105">
        <v>0.6</v>
      </c>
      <c r="E35" s="105"/>
      <c r="F35" s="105"/>
      <c r="G35" s="105">
        <v>0.58</v>
      </c>
      <c r="H35" s="76" t="s">
        <v>289</v>
      </c>
      <c r="I35" s="284">
        <v>1.407504</v>
      </c>
      <c r="J35" s="284"/>
      <c r="K35" s="284"/>
      <c r="L35" s="284"/>
      <c r="M35" s="284">
        <v>1.407504</v>
      </c>
      <c r="N35" s="284"/>
      <c r="O35" s="142" t="s">
        <v>624</v>
      </c>
      <c r="P35" s="106"/>
    </row>
    <row r="36" spans="1:16" s="278" customFormat="1" ht="38.25">
      <c r="A36" s="76">
        <v>20</v>
      </c>
      <c r="B36" s="106" t="s">
        <v>267</v>
      </c>
      <c r="C36" s="105">
        <v>0.86</v>
      </c>
      <c r="D36" s="105"/>
      <c r="E36" s="105"/>
      <c r="F36" s="105"/>
      <c r="G36" s="105">
        <v>0.86</v>
      </c>
      <c r="H36" s="76" t="s">
        <v>290</v>
      </c>
      <c r="I36" s="284">
        <v>1.0258079999999998</v>
      </c>
      <c r="J36" s="284"/>
      <c r="K36" s="284"/>
      <c r="L36" s="284"/>
      <c r="M36" s="284">
        <v>1.0258079999999998</v>
      </c>
      <c r="N36" s="284"/>
      <c r="O36" s="142" t="s">
        <v>624</v>
      </c>
      <c r="P36" s="106"/>
    </row>
    <row r="37" spans="1:16" s="278" customFormat="1" ht="25.5">
      <c r="A37" s="76">
        <v>21</v>
      </c>
      <c r="B37" s="106" t="s">
        <v>267</v>
      </c>
      <c r="C37" s="105">
        <v>0.56</v>
      </c>
      <c r="D37" s="105">
        <v>0.56</v>
      </c>
      <c r="E37" s="105"/>
      <c r="F37" s="105"/>
      <c r="G37" s="105"/>
      <c r="H37" s="76" t="s">
        <v>291</v>
      </c>
      <c r="I37" s="284">
        <v>0.667968</v>
      </c>
      <c r="J37" s="284"/>
      <c r="K37" s="284"/>
      <c r="L37" s="284"/>
      <c r="M37" s="284">
        <v>0.667968</v>
      </c>
      <c r="N37" s="284"/>
      <c r="O37" s="76" t="s">
        <v>483</v>
      </c>
      <c r="P37" s="106"/>
    </row>
    <row r="38" spans="1:16" s="278" customFormat="1" ht="12.75">
      <c r="A38" s="76">
        <v>22</v>
      </c>
      <c r="B38" s="106" t="s">
        <v>267</v>
      </c>
      <c r="C38" s="105">
        <v>8.4</v>
      </c>
      <c r="D38" s="105">
        <v>8.4</v>
      </c>
      <c r="E38" s="105"/>
      <c r="F38" s="105"/>
      <c r="G38" s="105"/>
      <c r="H38" s="76" t="s">
        <v>292</v>
      </c>
      <c r="I38" s="284">
        <v>10</v>
      </c>
      <c r="J38" s="284"/>
      <c r="K38" s="284"/>
      <c r="L38" s="284"/>
      <c r="M38" s="284">
        <v>10</v>
      </c>
      <c r="N38" s="286"/>
      <c r="O38" s="76"/>
      <c r="P38" s="106"/>
    </row>
    <row r="39" spans="1:16" s="278" customFormat="1" ht="12.75">
      <c r="A39" s="150" t="s">
        <v>55</v>
      </c>
      <c r="B39" s="102" t="s">
        <v>464</v>
      </c>
      <c r="C39" s="103">
        <f>SUM(C40:C41)</f>
        <v>1.8</v>
      </c>
      <c r="D39" s="103">
        <f aca="true" t="shared" si="4" ref="D39:N39">SUM(D40:D41)</f>
        <v>1.3</v>
      </c>
      <c r="E39" s="103">
        <f t="shared" si="4"/>
        <v>0</v>
      </c>
      <c r="F39" s="103">
        <f t="shared" si="4"/>
        <v>0</v>
      </c>
      <c r="G39" s="103">
        <f t="shared" si="4"/>
        <v>0.5</v>
      </c>
      <c r="H39" s="103"/>
      <c r="I39" s="103">
        <f t="shared" si="4"/>
        <v>2.14704</v>
      </c>
      <c r="J39" s="103">
        <f t="shared" si="4"/>
        <v>0</v>
      </c>
      <c r="K39" s="103">
        <f t="shared" si="4"/>
        <v>0</v>
      </c>
      <c r="L39" s="103">
        <f t="shared" si="4"/>
        <v>0</v>
      </c>
      <c r="M39" s="103">
        <f t="shared" si="4"/>
        <v>2.14704</v>
      </c>
      <c r="N39" s="103">
        <f t="shared" si="4"/>
        <v>0</v>
      </c>
      <c r="O39" s="150"/>
      <c r="P39" s="102"/>
    </row>
    <row r="40" spans="1:16" s="278" customFormat="1" ht="39.75" customHeight="1">
      <c r="A40" s="76">
        <v>1</v>
      </c>
      <c r="B40" s="106" t="s">
        <v>265</v>
      </c>
      <c r="C40" s="105">
        <v>0.3</v>
      </c>
      <c r="D40" s="105">
        <v>0.3</v>
      </c>
      <c r="E40" s="105"/>
      <c r="F40" s="105"/>
      <c r="G40" s="105">
        <v>0</v>
      </c>
      <c r="H40" s="76" t="s">
        <v>484</v>
      </c>
      <c r="I40" s="284">
        <v>0.35784</v>
      </c>
      <c r="J40" s="284"/>
      <c r="K40" s="284"/>
      <c r="L40" s="284"/>
      <c r="M40" s="284">
        <v>0.35784</v>
      </c>
      <c r="N40" s="284"/>
      <c r="O40" s="76" t="s">
        <v>266</v>
      </c>
      <c r="P40" s="106"/>
    </row>
    <row r="41" spans="1:16" s="278" customFormat="1" ht="25.5">
      <c r="A41" s="76">
        <v>2</v>
      </c>
      <c r="B41" s="106" t="s">
        <v>267</v>
      </c>
      <c r="C41" s="105">
        <v>1.5</v>
      </c>
      <c r="D41" s="105">
        <v>1</v>
      </c>
      <c r="E41" s="105"/>
      <c r="F41" s="105"/>
      <c r="G41" s="105">
        <v>0.5</v>
      </c>
      <c r="H41" s="76" t="s">
        <v>268</v>
      </c>
      <c r="I41" s="284">
        <v>1.7892</v>
      </c>
      <c r="J41" s="284"/>
      <c r="K41" s="284"/>
      <c r="L41" s="284"/>
      <c r="M41" s="284">
        <v>1.7892</v>
      </c>
      <c r="N41" s="284"/>
      <c r="O41" s="142" t="s">
        <v>625</v>
      </c>
      <c r="P41" s="106"/>
    </row>
    <row r="42" spans="1:16" s="278" customFormat="1" ht="12.75">
      <c r="A42" s="150" t="s">
        <v>56</v>
      </c>
      <c r="B42" s="102" t="s">
        <v>43</v>
      </c>
      <c r="C42" s="103">
        <f>SUM(C43:C43)</f>
        <v>0.3</v>
      </c>
      <c r="D42" s="103">
        <f>SUM(D43:D43)</f>
        <v>0.3</v>
      </c>
      <c r="E42" s="103">
        <f>SUM(E43:E43)</f>
        <v>0</v>
      </c>
      <c r="F42" s="103">
        <f>SUM(F43:F43)</f>
        <v>0</v>
      </c>
      <c r="G42" s="103">
        <f>SUM(G43:G43)</f>
        <v>0</v>
      </c>
      <c r="H42" s="103"/>
      <c r="I42" s="285">
        <f aca="true" t="shared" si="5" ref="I42:N42">SUM(I43:I43)</f>
        <v>0.35784</v>
      </c>
      <c r="J42" s="285">
        <f t="shared" si="5"/>
        <v>0</v>
      </c>
      <c r="K42" s="285">
        <f t="shared" si="5"/>
        <v>0</v>
      </c>
      <c r="L42" s="285">
        <f t="shared" si="5"/>
        <v>0</v>
      </c>
      <c r="M42" s="285">
        <f t="shared" si="5"/>
        <v>0.35784</v>
      </c>
      <c r="N42" s="285">
        <f t="shared" si="5"/>
        <v>0</v>
      </c>
      <c r="O42" s="150"/>
      <c r="P42" s="102"/>
    </row>
    <row r="43" spans="1:16" s="278" customFormat="1" ht="25.5">
      <c r="A43" s="76">
        <v>1</v>
      </c>
      <c r="B43" s="106" t="s">
        <v>44</v>
      </c>
      <c r="C43" s="105">
        <v>0.3</v>
      </c>
      <c r="D43" s="105">
        <v>0.3</v>
      </c>
      <c r="E43" s="105"/>
      <c r="F43" s="105"/>
      <c r="G43" s="105">
        <v>0</v>
      </c>
      <c r="H43" s="76" t="s">
        <v>294</v>
      </c>
      <c r="I43" s="284">
        <v>0.35784</v>
      </c>
      <c r="J43" s="284"/>
      <c r="K43" s="284"/>
      <c r="L43" s="284"/>
      <c r="M43" s="284">
        <v>0.35784</v>
      </c>
      <c r="N43" s="284"/>
      <c r="O43" s="76"/>
      <c r="P43" s="106"/>
    </row>
    <row r="44" spans="1:16" s="278" customFormat="1" ht="12.75">
      <c r="A44" s="111">
        <v>30</v>
      </c>
      <c r="B44" s="103" t="s">
        <v>452</v>
      </c>
      <c r="C44" s="103">
        <f aca="true" t="shared" si="6" ref="C44:N44">C39+C16+C8+C10+C42+C12</f>
        <v>21.25</v>
      </c>
      <c r="D44" s="103">
        <f t="shared" si="6"/>
        <v>16.1</v>
      </c>
      <c r="E44" s="103">
        <f t="shared" si="6"/>
        <v>0</v>
      </c>
      <c r="F44" s="103">
        <f t="shared" si="6"/>
        <v>0</v>
      </c>
      <c r="G44" s="103">
        <f t="shared" si="6"/>
        <v>5.15</v>
      </c>
      <c r="H44" s="103">
        <f t="shared" si="6"/>
        <v>0</v>
      </c>
      <c r="I44" s="103">
        <f t="shared" si="6"/>
        <v>25.32748</v>
      </c>
      <c r="J44" s="103">
        <f t="shared" si="6"/>
        <v>0</v>
      </c>
      <c r="K44" s="103">
        <f t="shared" si="6"/>
        <v>0</v>
      </c>
      <c r="L44" s="103">
        <f t="shared" si="6"/>
        <v>0</v>
      </c>
      <c r="M44" s="103">
        <f t="shared" si="6"/>
        <v>22.488616</v>
      </c>
      <c r="N44" s="103">
        <f t="shared" si="6"/>
        <v>2.8388639999999996</v>
      </c>
      <c r="O44" s="106"/>
      <c r="P44" s="106"/>
    </row>
    <row r="45" spans="1:16" s="278" customFormat="1" ht="12.75">
      <c r="A45" s="490"/>
      <c r="B45" s="491"/>
      <c r="C45" s="491"/>
      <c r="D45" s="491"/>
      <c r="E45" s="491"/>
      <c r="F45" s="491"/>
      <c r="G45" s="491"/>
      <c r="H45" s="491"/>
      <c r="I45" s="491"/>
      <c r="J45" s="491"/>
      <c r="K45" s="491"/>
      <c r="L45" s="491"/>
      <c r="M45" s="491"/>
      <c r="N45" s="491"/>
      <c r="O45" s="492"/>
      <c r="P45" s="492"/>
    </row>
    <row r="46" spans="3:16" s="12" customFormat="1" ht="25.5" customHeight="1">
      <c r="C46" s="17"/>
      <c r="D46" s="13"/>
      <c r="E46" s="13"/>
      <c r="F46" s="13"/>
      <c r="G46" s="13"/>
      <c r="H46" s="13"/>
      <c r="I46" s="13"/>
      <c r="J46" s="13"/>
      <c r="K46" s="506" t="s">
        <v>674</v>
      </c>
      <c r="L46" s="506"/>
      <c r="M46" s="506"/>
      <c r="N46" s="506"/>
      <c r="O46" s="506"/>
      <c r="P46" s="506"/>
    </row>
  </sheetData>
  <sheetProtection/>
  <mergeCells count="13">
    <mergeCell ref="O5:O6"/>
    <mergeCell ref="A1:O1"/>
    <mergeCell ref="A3:P3"/>
    <mergeCell ref="K46:P46"/>
    <mergeCell ref="P5:P6"/>
    <mergeCell ref="A2:O2"/>
    <mergeCell ref="A5:A6"/>
    <mergeCell ref="B5:B6"/>
    <mergeCell ref="C5:C6"/>
    <mergeCell ref="D5:G5"/>
    <mergeCell ref="H5:H6"/>
    <mergeCell ref="I5:I6"/>
    <mergeCell ref="J5:N5"/>
  </mergeCells>
  <printOptions/>
  <pageMargins left="0.2755905511811024" right="0.1968503937007874" top="0.35433070866141736" bottom="0.35433070866141736" header="0.1968503937007874" footer="0.1968503937007874"/>
  <pageSetup horizontalDpi="600" verticalDpi="600" orientation="landscape" paperSize="9"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Z53"/>
  <sheetViews>
    <sheetView showZeros="0" zoomScalePageLayoutView="0" workbookViewId="0" topLeftCell="A37">
      <selection activeCell="A7" sqref="A7:IV7"/>
    </sheetView>
  </sheetViews>
  <sheetFormatPr defaultColWidth="9.140625" defaultRowHeight="12.75"/>
  <cols>
    <col min="1" max="1" width="3.8515625" style="77" customWidth="1"/>
    <col min="2" max="2" width="28.57421875" style="83" customWidth="1"/>
    <col min="3" max="3" width="7.8515625" style="77" customWidth="1"/>
    <col min="4" max="5" width="5.28125" style="77" customWidth="1"/>
    <col min="6" max="6" width="4.7109375" style="77" customWidth="1"/>
    <col min="7" max="7" width="6.28125" style="77" customWidth="1"/>
    <col min="8" max="8" width="9.140625" style="83" customWidth="1"/>
    <col min="9" max="9" width="11.7109375" style="77" customWidth="1"/>
    <col min="10" max="10" width="6.421875" style="77" customWidth="1"/>
    <col min="11" max="11" width="5.00390625" style="77" customWidth="1"/>
    <col min="12" max="12" width="6.140625" style="77" customWidth="1"/>
    <col min="13" max="13" width="5.57421875" style="77" customWidth="1"/>
    <col min="14" max="14" width="7.421875" style="77" customWidth="1"/>
    <col min="15" max="15" width="20.57421875" style="83" customWidth="1"/>
    <col min="16" max="16384" width="9.140625" style="77" customWidth="1"/>
  </cols>
  <sheetData>
    <row r="1" spans="1:52" s="84" customFormat="1" ht="15.75">
      <c r="A1" s="498" t="s">
        <v>517</v>
      </c>
      <c r="B1" s="499"/>
      <c r="C1" s="499"/>
      <c r="D1" s="499"/>
      <c r="E1" s="499"/>
      <c r="F1" s="499"/>
      <c r="G1" s="499"/>
      <c r="H1" s="499"/>
      <c r="I1" s="499"/>
      <c r="J1" s="499"/>
      <c r="K1" s="499"/>
      <c r="L1" s="499"/>
      <c r="M1" s="499"/>
      <c r="N1" s="499"/>
      <c r="O1" s="499"/>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1:52" s="84" customFormat="1" ht="15.75">
      <c r="A2" s="498" t="s">
        <v>95</v>
      </c>
      <c r="B2" s="498"/>
      <c r="C2" s="498"/>
      <c r="D2" s="498"/>
      <c r="E2" s="498"/>
      <c r="F2" s="498"/>
      <c r="G2" s="498"/>
      <c r="H2" s="498"/>
      <c r="I2" s="498"/>
      <c r="J2" s="498"/>
      <c r="K2" s="498"/>
      <c r="L2" s="498"/>
      <c r="M2" s="498"/>
      <c r="N2" s="498"/>
      <c r="O2" s="498"/>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12" customFormat="1" ht="18.75" customHeight="1">
      <c r="A4" s="472"/>
      <c r="B4" s="472"/>
      <c r="C4" s="472"/>
      <c r="D4" s="472"/>
      <c r="E4" s="472"/>
      <c r="F4" s="472"/>
      <c r="G4" s="472"/>
      <c r="H4" s="472"/>
      <c r="I4" s="472"/>
      <c r="J4" s="472"/>
      <c r="K4" s="472"/>
      <c r="L4" s="472"/>
      <c r="M4" s="472"/>
      <c r="N4" s="472"/>
      <c r="O4" s="472"/>
      <c r="P4" s="472"/>
    </row>
    <row r="5" spans="1:16" ht="24" customHeight="1">
      <c r="A5" s="508" t="s">
        <v>0</v>
      </c>
      <c r="B5" s="507" t="s">
        <v>29</v>
      </c>
      <c r="C5" s="505" t="s">
        <v>13</v>
      </c>
      <c r="D5" s="505" t="s">
        <v>102</v>
      </c>
      <c r="E5" s="505"/>
      <c r="F5" s="505"/>
      <c r="G5" s="505"/>
      <c r="H5" s="507" t="s">
        <v>103</v>
      </c>
      <c r="I5" s="505" t="s">
        <v>32</v>
      </c>
      <c r="J5" s="505" t="s">
        <v>104</v>
      </c>
      <c r="K5" s="505"/>
      <c r="L5" s="505"/>
      <c r="M5" s="505"/>
      <c r="N5" s="505"/>
      <c r="O5" s="505" t="s">
        <v>105</v>
      </c>
      <c r="P5" s="505" t="s">
        <v>67</v>
      </c>
    </row>
    <row r="6" spans="1:17" ht="64.5" customHeight="1">
      <c r="A6" s="508"/>
      <c r="B6" s="507"/>
      <c r="C6" s="505"/>
      <c r="D6" s="10" t="s">
        <v>2</v>
      </c>
      <c r="E6" s="10" t="s">
        <v>1</v>
      </c>
      <c r="F6" s="10" t="s">
        <v>106</v>
      </c>
      <c r="G6" s="10" t="s">
        <v>3</v>
      </c>
      <c r="H6" s="507"/>
      <c r="I6" s="505"/>
      <c r="J6" s="10" t="s">
        <v>14</v>
      </c>
      <c r="K6" s="10" t="s">
        <v>7</v>
      </c>
      <c r="L6" s="10" t="s">
        <v>107</v>
      </c>
      <c r="M6" s="10" t="s">
        <v>108</v>
      </c>
      <c r="N6" s="10" t="s">
        <v>11</v>
      </c>
      <c r="O6" s="505"/>
      <c r="P6" s="505"/>
      <c r="Q6" s="19"/>
    </row>
    <row r="7" spans="1:16" s="455" customFormat="1" ht="36" customHeight="1">
      <c r="A7" s="35">
        <v>-1</v>
      </c>
      <c r="B7" s="35">
        <v>-2</v>
      </c>
      <c r="C7" s="35" t="s">
        <v>15</v>
      </c>
      <c r="D7" s="35">
        <v>-4</v>
      </c>
      <c r="E7" s="35">
        <v>-5</v>
      </c>
      <c r="F7" s="35">
        <v>-6</v>
      </c>
      <c r="G7" s="35">
        <v>-7</v>
      </c>
      <c r="H7" s="35">
        <v>-8</v>
      </c>
      <c r="I7" s="35" t="s">
        <v>16</v>
      </c>
      <c r="J7" s="35">
        <v>-10</v>
      </c>
      <c r="K7" s="35">
        <v>-11</v>
      </c>
      <c r="L7" s="35">
        <v>-12</v>
      </c>
      <c r="M7" s="35">
        <v>-13</v>
      </c>
      <c r="N7" s="35">
        <v>-14</v>
      </c>
      <c r="O7" s="35">
        <v>-15</v>
      </c>
      <c r="P7" s="35">
        <v>-16</v>
      </c>
    </row>
    <row r="8" spans="1:16" s="113" customFormat="1" ht="25.5">
      <c r="A8" s="89" t="s">
        <v>46</v>
      </c>
      <c r="B8" s="112" t="s">
        <v>132</v>
      </c>
      <c r="C8" s="88">
        <f>C9</f>
        <v>0.09</v>
      </c>
      <c r="D8" s="88">
        <f aca="true" t="shared" si="0" ref="D8:N8">D9</f>
        <v>0</v>
      </c>
      <c r="E8" s="88">
        <f t="shared" si="0"/>
        <v>0</v>
      </c>
      <c r="F8" s="88">
        <f t="shared" si="0"/>
        <v>0</v>
      </c>
      <c r="G8" s="88">
        <f t="shared" si="0"/>
        <v>0.09</v>
      </c>
      <c r="H8" s="88"/>
      <c r="I8" s="88">
        <f t="shared" si="0"/>
        <v>0.09</v>
      </c>
      <c r="J8" s="88">
        <f t="shared" si="0"/>
        <v>0</v>
      </c>
      <c r="K8" s="88">
        <f t="shared" si="0"/>
        <v>0</v>
      </c>
      <c r="L8" s="88">
        <f t="shared" si="0"/>
        <v>0.09</v>
      </c>
      <c r="M8" s="88">
        <f t="shared" si="0"/>
        <v>0</v>
      </c>
      <c r="N8" s="88">
        <f t="shared" si="0"/>
        <v>0</v>
      </c>
      <c r="O8" s="89"/>
      <c r="P8" s="89"/>
    </row>
    <row r="9" spans="1:16" s="113" customFormat="1" ht="12.75">
      <c r="A9" s="114">
        <v>1</v>
      </c>
      <c r="B9" s="115" t="s">
        <v>299</v>
      </c>
      <c r="C9" s="116">
        <v>0.09</v>
      </c>
      <c r="D9" s="116"/>
      <c r="E9" s="116"/>
      <c r="F9" s="116"/>
      <c r="G9" s="116">
        <v>0.09</v>
      </c>
      <c r="H9" s="116" t="s">
        <v>300</v>
      </c>
      <c r="I9" s="116">
        <v>0.09</v>
      </c>
      <c r="J9" s="116"/>
      <c r="K9" s="116"/>
      <c r="L9" s="116">
        <f>I9</f>
        <v>0.09</v>
      </c>
      <c r="M9" s="116"/>
      <c r="N9" s="116"/>
      <c r="O9" s="114"/>
      <c r="P9" s="114"/>
    </row>
    <row r="10" spans="1:16" s="113" customFormat="1" ht="25.5">
      <c r="A10" s="89" t="s">
        <v>51</v>
      </c>
      <c r="B10" s="112" t="s">
        <v>127</v>
      </c>
      <c r="C10" s="88">
        <f>C11</f>
        <v>0.9</v>
      </c>
      <c r="D10" s="88">
        <f aca="true" t="shared" si="1" ref="D10:N10">D11</f>
        <v>0.75</v>
      </c>
      <c r="E10" s="88">
        <f t="shared" si="1"/>
        <v>0</v>
      </c>
      <c r="F10" s="88">
        <f t="shared" si="1"/>
        <v>0</v>
      </c>
      <c r="G10" s="88">
        <f t="shared" si="1"/>
        <v>0.15</v>
      </c>
      <c r="H10" s="88"/>
      <c r="I10" s="88">
        <f t="shared" si="1"/>
        <v>0.86</v>
      </c>
      <c r="J10" s="88">
        <f t="shared" si="1"/>
        <v>0</v>
      </c>
      <c r="K10" s="88">
        <f t="shared" si="1"/>
        <v>0</v>
      </c>
      <c r="L10" s="88">
        <f t="shared" si="1"/>
        <v>0</v>
      </c>
      <c r="M10" s="88">
        <f t="shared" si="1"/>
        <v>0.86</v>
      </c>
      <c r="N10" s="88">
        <f t="shared" si="1"/>
        <v>0</v>
      </c>
      <c r="O10" s="89"/>
      <c r="P10" s="89"/>
    </row>
    <row r="11" spans="1:16" s="113" customFormat="1" ht="25.5">
      <c r="A11" s="114">
        <v>1</v>
      </c>
      <c r="B11" s="115" t="s">
        <v>301</v>
      </c>
      <c r="C11" s="116">
        <v>0.9</v>
      </c>
      <c r="D11" s="116">
        <v>0.75</v>
      </c>
      <c r="E11" s="116"/>
      <c r="F11" s="116"/>
      <c r="G11" s="116">
        <v>0.15</v>
      </c>
      <c r="H11" s="116" t="s">
        <v>117</v>
      </c>
      <c r="I11" s="116">
        <v>0.86</v>
      </c>
      <c r="J11" s="116"/>
      <c r="K11" s="116"/>
      <c r="L11" s="116"/>
      <c r="M11" s="116">
        <f>I11</f>
        <v>0.86</v>
      </c>
      <c r="N11" s="116"/>
      <c r="O11" s="114"/>
      <c r="P11" s="114"/>
    </row>
    <row r="12" spans="1:16" s="113" customFormat="1" ht="12.75">
      <c r="A12" s="89" t="s">
        <v>52</v>
      </c>
      <c r="B12" s="112" t="s">
        <v>54</v>
      </c>
      <c r="C12" s="88">
        <f>SUM(C13:C16)</f>
        <v>0.39</v>
      </c>
      <c r="D12" s="88">
        <f aca="true" t="shared" si="2" ref="D12:N12">SUM(D13:D16)</f>
        <v>0.2</v>
      </c>
      <c r="E12" s="88">
        <f t="shared" si="2"/>
        <v>0</v>
      </c>
      <c r="F12" s="88">
        <f t="shared" si="2"/>
        <v>0</v>
      </c>
      <c r="G12" s="88">
        <f t="shared" si="2"/>
        <v>0.19</v>
      </c>
      <c r="H12" s="88">
        <f t="shared" si="2"/>
        <v>0</v>
      </c>
      <c r="I12" s="88">
        <f t="shared" si="2"/>
        <v>0.31000000000000005</v>
      </c>
      <c r="J12" s="88">
        <f t="shared" si="2"/>
        <v>0</v>
      </c>
      <c r="K12" s="88">
        <f t="shared" si="2"/>
        <v>0</v>
      </c>
      <c r="L12" s="88">
        <f t="shared" si="2"/>
        <v>0.2</v>
      </c>
      <c r="M12" s="88">
        <f t="shared" si="2"/>
        <v>0.11</v>
      </c>
      <c r="N12" s="88">
        <f t="shared" si="2"/>
        <v>0</v>
      </c>
      <c r="O12" s="89"/>
      <c r="P12" s="89"/>
    </row>
    <row r="13" spans="1:16" s="113" customFormat="1" ht="25.5">
      <c r="A13" s="114">
        <v>1</v>
      </c>
      <c r="B13" s="115" t="s">
        <v>302</v>
      </c>
      <c r="C13" s="116">
        <v>0.12</v>
      </c>
      <c r="D13" s="116">
        <v>0.04</v>
      </c>
      <c r="E13" s="116"/>
      <c r="F13" s="116"/>
      <c r="G13" s="116">
        <v>0.08</v>
      </c>
      <c r="H13" s="116" t="s">
        <v>117</v>
      </c>
      <c r="I13" s="116">
        <v>0.11</v>
      </c>
      <c r="J13" s="116"/>
      <c r="K13" s="116"/>
      <c r="L13" s="116"/>
      <c r="M13" s="116">
        <f>I13</f>
        <v>0.11</v>
      </c>
      <c r="N13" s="116"/>
      <c r="O13" s="114"/>
      <c r="P13" s="114"/>
    </row>
    <row r="14" spans="1:16" s="113" customFormat="1" ht="12.75">
      <c r="A14" s="114">
        <v>2</v>
      </c>
      <c r="B14" s="115" t="s">
        <v>303</v>
      </c>
      <c r="C14" s="116">
        <v>0.06</v>
      </c>
      <c r="D14" s="116">
        <v>0.03</v>
      </c>
      <c r="E14" s="116"/>
      <c r="F14" s="116"/>
      <c r="G14" s="116">
        <v>0.03</v>
      </c>
      <c r="H14" s="116" t="s">
        <v>117</v>
      </c>
      <c r="I14" s="116">
        <v>0.03</v>
      </c>
      <c r="J14" s="116"/>
      <c r="K14" s="116"/>
      <c r="L14" s="116">
        <f>I14</f>
        <v>0.03</v>
      </c>
      <c r="M14" s="116"/>
      <c r="N14" s="116"/>
      <c r="O14" s="114"/>
      <c r="P14" s="114"/>
    </row>
    <row r="15" spans="1:16" s="113" customFormat="1" ht="51">
      <c r="A15" s="114">
        <v>3</v>
      </c>
      <c r="B15" s="115" t="s">
        <v>304</v>
      </c>
      <c r="C15" s="116">
        <v>0.14</v>
      </c>
      <c r="D15" s="116">
        <v>0.1</v>
      </c>
      <c r="E15" s="116"/>
      <c r="F15" s="116"/>
      <c r="G15" s="116">
        <v>0.04</v>
      </c>
      <c r="H15" s="116" t="s">
        <v>84</v>
      </c>
      <c r="I15" s="116">
        <v>0.1</v>
      </c>
      <c r="J15" s="116"/>
      <c r="K15" s="116"/>
      <c r="L15" s="116">
        <f>I15</f>
        <v>0.1</v>
      </c>
      <c r="M15" s="116"/>
      <c r="N15" s="116"/>
      <c r="O15" s="114"/>
      <c r="P15" s="114"/>
    </row>
    <row r="16" spans="1:16" s="113" customFormat="1" ht="38.25">
      <c r="A16" s="114">
        <v>4</v>
      </c>
      <c r="B16" s="115" t="s">
        <v>305</v>
      </c>
      <c r="C16" s="116">
        <v>0.07</v>
      </c>
      <c r="D16" s="116">
        <v>0.03</v>
      </c>
      <c r="E16" s="116"/>
      <c r="F16" s="116"/>
      <c r="G16" s="116">
        <v>0.04</v>
      </c>
      <c r="H16" s="116" t="s">
        <v>84</v>
      </c>
      <c r="I16" s="116">
        <v>0.07</v>
      </c>
      <c r="J16" s="116"/>
      <c r="K16" s="116"/>
      <c r="L16" s="116">
        <f>I16</f>
        <v>0.07</v>
      </c>
      <c r="M16" s="116"/>
      <c r="N16" s="116"/>
      <c r="O16" s="114"/>
      <c r="P16" s="114"/>
    </row>
    <row r="17" spans="1:16" s="113" customFormat="1" ht="12.75">
      <c r="A17" s="89" t="s">
        <v>53</v>
      </c>
      <c r="B17" s="112" t="s">
        <v>58</v>
      </c>
      <c r="C17" s="88">
        <f>C18+C19+C22</f>
        <v>0.18</v>
      </c>
      <c r="D17" s="88">
        <f aca="true" t="shared" si="3" ref="D17:N17">D18+D19+D22</f>
        <v>0.12</v>
      </c>
      <c r="E17" s="88">
        <f t="shared" si="3"/>
        <v>0</v>
      </c>
      <c r="F17" s="88">
        <f t="shared" si="3"/>
        <v>0</v>
      </c>
      <c r="G17" s="88">
        <f t="shared" si="3"/>
        <v>0.06</v>
      </c>
      <c r="H17" s="88"/>
      <c r="I17" s="88">
        <f t="shared" si="3"/>
        <v>0.5</v>
      </c>
      <c r="J17" s="88">
        <f t="shared" si="3"/>
        <v>0</v>
      </c>
      <c r="K17" s="88">
        <f t="shared" si="3"/>
        <v>0</v>
      </c>
      <c r="L17" s="88">
        <f t="shared" si="3"/>
        <v>0</v>
      </c>
      <c r="M17" s="88">
        <f t="shared" si="3"/>
        <v>0</v>
      </c>
      <c r="N17" s="88">
        <f t="shared" si="3"/>
        <v>0.5</v>
      </c>
      <c r="O17" s="89"/>
      <c r="P17" s="89"/>
    </row>
    <row r="18" spans="1:16" s="364" customFormat="1" ht="12.75">
      <c r="A18" s="363">
        <v>1</v>
      </c>
      <c r="B18" s="115" t="s">
        <v>306</v>
      </c>
      <c r="C18" s="183">
        <v>0.02</v>
      </c>
      <c r="D18" s="183">
        <v>0.02</v>
      </c>
      <c r="E18" s="183"/>
      <c r="F18" s="183"/>
      <c r="G18" s="183">
        <v>0</v>
      </c>
      <c r="H18" s="183" t="s">
        <v>117</v>
      </c>
      <c r="I18" s="183">
        <v>0.02</v>
      </c>
      <c r="J18" s="183"/>
      <c r="K18" s="183"/>
      <c r="L18" s="183"/>
      <c r="M18" s="183"/>
      <c r="N18" s="183">
        <f>I18</f>
        <v>0.02</v>
      </c>
      <c r="O18" s="363"/>
      <c r="P18" s="363"/>
    </row>
    <row r="19" spans="1:16" s="364" customFormat="1" ht="38.25">
      <c r="A19" s="363">
        <v>2</v>
      </c>
      <c r="B19" s="368" t="s">
        <v>525</v>
      </c>
      <c r="C19" s="369">
        <v>0.03</v>
      </c>
      <c r="D19" s="369">
        <v>0.01</v>
      </c>
      <c r="E19" s="369"/>
      <c r="F19" s="369"/>
      <c r="G19" s="369">
        <v>0.02</v>
      </c>
      <c r="H19" s="526" t="s">
        <v>526</v>
      </c>
      <c r="I19" s="398">
        <v>0.18</v>
      </c>
      <c r="J19" s="369"/>
      <c r="K19" s="370"/>
      <c r="L19" s="369"/>
      <c r="M19" s="369"/>
      <c r="N19" s="398">
        <v>0.18</v>
      </c>
      <c r="O19" s="526" t="s">
        <v>527</v>
      </c>
      <c r="P19" s="363"/>
    </row>
    <row r="20" spans="1:16" s="364" customFormat="1" ht="12.75">
      <c r="A20" s="363"/>
      <c r="B20" s="411" t="s">
        <v>500</v>
      </c>
      <c r="C20" s="371">
        <v>0.01</v>
      </c>
      <c r="D20" s="371">
        <v>0.01</v>
      </c>
      <c r="E20" s="371"/>
      <c r="F20" s="371"/>
      <c r="G20" s="371"/>
      <c r="H20" s="527"/>
      <c r="I20" s="403">
        <v>0.06</v>
      </c>
      <c r="J20" s="371"/>
      <c r="K20" s="372"/>
      <c r="L20" s="371"/>
      <c r="M20" s="371"/>
      <c r="N20" s="403">
        <v>0.06</v>
      </c>
      <c r="O20" s="527"/>
      <c r="P20" s="363"/>
    </row>
    <row r="21" spans="1:16" s="364" customFormat="1" ht="12.75">
      <c r="A21" s="363"/>
      <c r="B21" s="412" t="s">
        <v>528</v>
      </c>
      <c r="C21" s="373">
        <v>0.02</v>
      </c>
      <c r="D21" s="373"/>
      <c r="E21" s="373"/>
      <c r="F21" s="373"/>
      <c r="G21" s="373">
        <v>0.02</v>
      </c>
      <c r="H21" s="528"/>
      <c r="I21" s="405">
        <v>0.12</v>
      </c>
      <c r="J21" s="373"/>
      <c r="K21" s="374"/>
      <c r="L21" s="373"/>
      <c r="M21" s="373"/>
      <c r="N21" s="405">
        <v>0.12</v>
      </c>
      <c r="O21" s="528"/>
      <c r="P21" s="363"/>
    </row>
    <row r="22" spans="1:16" s="364" customFormat="1" ht="331.5">
      <c r="A22" s="363">
        <v>3</v>
      </c>
      <c r="B22" s="461" t="s">
        <v>602</v>
      </c>
      <c r="C22" s="462">
        <v>0.13</v>
      </c>
      <c r="D22" s="462">
        <v>0.09</v>
      </c>
      <c r="E22" s="462"/>
      <c r="F22" s="462"/>
      <c r="G22" s="462">
        <v>0.04</v>
      </c>
      <c r="H22" s="463" t="s">
        <v>529</v>
      </c>
      <c r="I22" s="464">
        <f>SUM(J22:N22)</f>
        <v>0.3</v>
      </c>
      <c r="J22" s="462"/>
      <c r="K22" s="465"/>
      <c r="L22" s="462"/>
      <c r="M22" s="462"/>
      <c r="N22" s="464">
        <v>0.3</v>
      </c>
      <c r="O22" s="463" t="s">
        <v>530</v>
      </c>
      <c r="P22" s="363"/>
    </row>
    <row r="23" spans="1:16" s="113" customFormat="1" ht="12.75">
      <c r="A23" s="89" t="s">
        <v>55</v>
      </c>
      <c r="B23" s="112" t="s">
        <v>119</v>
      </c>
      <c r="C23" s="88">
        <f>SUM(C24:C37)</f>
        <v>6.500000000000002</v>
      </c>
      <c r="D23" s="88">
        <f aca="true" t="shared" si="4" ref="D23:N23">SUM(D24:D37)</f>
        <v>0.9299999999999999</v>
      </c>
      <c r="E23" s="88">
        <f t="shared" si="4"/>
        <v>0</v>
      </c>
      <c r="F23" s="88">
        <f t="shared" si="4"/>
        <v>0</v>
      </c>
      <c r="G23" s="88">
        <f t="shared" si="4"/>
        <v>5.57</v>
      </c>
      <c r="H23" s="88">
        <f t="shared" si="4"/>
        <v>0</v>
      </c>
      <c r="I23" s="88">
        <f t="shared" si="4"/>
        <v>5.570000000000001</v>
      </c>
      <c r="J23" s="88">
        <f t="shared" si="4"/>
        <v>0</v>
      </c>
      <c r="K23" s="88">
        <f t="shared" si="4"/>
        <v>0</v>
      </c>
      <c r="L23" s="88">
        <f t="shared" si="4"/>
        <v>0</v>
      </c>
      <c r="M23" s="88">
        <f t="shared" si="4"/>
        <v>5.570000000000001</v>
      </c>
      <c r="N23" s="88">
        <f t="shared" si="4"/>
        <v>0</v>
      </c>
      <c r="O23" s="89"/>
      <c r="P23" s="89"/>
    </row>
    <row r="24" spans="1:16" s="113" customFormat="1" ht="60" customHeight="1">
      <c r="A24" s="114">
        <v>1</v>
      </c>
      <c r="B24" s="115" t="s">
        <v>307</v>
      </c>
      <c r="C24" s="116">
        <v>0.4</v>
      </c>
      <c r="D24" s="116">
        <v>0.4</v>
      </c>
      <c r="E24" s="116"/>
      <c r="F24" s="116"/>
      <c r="G24" s="116">
        <v>0</v>
      </c>
      <c r="H24" s="116" t="s">
        <v>120</v>
      </c>
      <c r="I24" s="116">
        <v>0.38</v>
      </c>
      <c r="J24" s="116"/>
      <c r="K24" s="116"/>
      <c r="L24" s="116"/>
      <c r="M24" s="116">
        <f>I24</f>
        <v>0.38</v>
      </c>
      <c r="N24" s="116"/>
      <c r="O24" s="114"/>
      <c r="P24" s="114"/>
    </row>
    <row r="25" spans="1:16" s="113" customFormat="1" ht="60" customHeight="1">
      <c r="A25" s="114">
        <v>2</v>
      </c>
      <c r="B25" s="115" t="s">
        <v>308</v>
      </c>
      <c r="C25" s="116">
        <v>0.23</v>
      </c>
      <c r="D25" s="116">
        <v>0.03</v>
      </c>
      <c r="E25" s="116"/>
      <c r="F25" s="116"/>
      <c r="G25" s="116">
        <v>0.2</v>
      </c>
      <c r="H25" s="116" t="s">
        <v>121</v>
      </c>
      <c r="I25" s="116">
        <v>0.05</v>
      </c>
      <c r="J25" s="116"/>
      <c r="K25" s="116"/>
      <c r="L25" s="116"/>
      <c r="M25" s="116">
        <f>I25</f>
        <v>0.05</v>
      </c>
      <c r="N25" s="116"/>
      <c r="O25" s="114"/>
      <c r="P25" s="114"/>
    </row>
    <row r="26" spans="1:16" s="113" customFormat="1" ht="12.75">
      <c r="A26" s="114">
        <v>3</v>
      </c>
      <c r="B26" s="115" t="s">
        <v>309</v>
      </c>
      <c r="C26" s="116">
        <v>0.7</v>
      </c>
      <c r="D26" s="116">
        <v>0.3</v>
      </c>
      <c r="E26" s="116"/>
      <c r="F26" s="116"/>
      <c r="G26" s="116">
        <v>0.4</v>
      </c>
      <c r="H26" s="116" t="s">
        <v>117</v>
      </c>
      <c r="I26" s="116">
        <v>0.29</v>
      </c>
      <c r="J26" s="116"/>
      <c r="K26" s="116"/>
      <c r="L26" s="116"/>
      <c r="M26" s="116">
        <f aca="true" t="shared" si="5" ref="M26:M37">I26</f>
        <v>0.29</v>
      </c>
      <c r="N26" s="116"/>
      <c r="O26" s="114"/>
      <c r="P26" s="114"/>
    </row>
    <row r="27" spans="1:16" s="113" customFormat="1" ht="12.75">
      <c r="A27" s="114">
        <v>4</v>
      </c>
      <c r="B27" s="115" t="s">
        <v>310</v>
      </c>
      <c r="C27" s="116">
        <v>0.23</v>
      </c>
      <c r="D27" s="116"/>
      <c r="E27" s="116"/>
      <c r="F27" s="116"/>
      <c r="G27" s="116">
        <v>0.23</v>
      </c>
      <c r="H27" s="116" t="s">
        <v>122</v>
      </c>
      <c r="I27" s="116">
        <v>0.19</v>
      </c>
      <c r="J27" s="116"/>
      <c r="K27" s="116"/>
      <c r="L27" s="116"/>
      <c r="M27" s="116">
        <f t="shared" si="5"/>
        <v>0.19</v>
      </c>
      <c r="N27" s="116"/>
      <c r="O27" s="114"/>
      <c r="P27" s="114"/>
    </row>
    <row r="28" spans="1:16" s="113" customFormat="1" ht="12.75">
      <c r="A28" s="114">
        <v>5</v>
      </c>
      <c r="B28" s="115" t="s">
        <v>311</v>
      </c>
      <c r="C28" s="116">
        <v>2.1</v>
      </c>
      <c r="D28" s="116"/>
      <c r="E28" s="116"/>
      <c r="F28" s="116"/>
      <c r="G28" s="116">
        <v>2.1</v>
      </c>
      <c r="H28" s="116" t="s">
        <v>300</v>
      </c>
      <c r="I28" s="116">
        <v>2.01</v>
      </c>
      <c r="J28" s="116"/>
      <c r="K28" s="116"/>
      <c r="L28" s="116"/>
      <c r="M28" s="116">
        <f t="shared" si="5"/>
        <v>2.01</v>
      </c>
      <c r="N28" s="116"/>
      <c r="O28" s="114"/>
      <c r="P28" s="114"/>
    </row>
    <row r="29" spans="1:16" s="113" customFormat="1" ht="12.75">
      <c r="A29" s="114">
        <v>6</v>
      </c>
      <c r="B29" s="115" t="s">
        <v>312</v>
      </c>
      <c r="C29" s="116">
        <v>0.08</v>
      </c>
      <c r="D29" s="116"/>
      <c r="E29" s="116"/>
      <c r="F29" s="116"/>
      <c r="G29" s="116">
        <v>0.08</v>
      </c>
      <c r="H29" s="116" t="s">
        <v>123</v>
      </c>
      <c r="I29" s="116">
        <v>0.08</v>
      </c>
      <c r="J29" s="116"/>
      <c r="K29" s="116"/>
      <c r="L29" s="116"/>
      <c r="M29" s="116">
        <f t="shared" si="5"/>
        <v>0.08</v>
      </c>
      <c r="N29" s="116"/>
      <c r="O29" s="114"/>
      <c r="P29" s="114"/>
    </row>
    <row r="30" spans="1:16" s="113" customFormat="1" ht="12.75">
      <c r="A30" s="114">
        <v>7</v>
      </c>
      <c r="B30" s="115" t="s">
        <v>313</v>
      </c>
      <c r="C30" s="116">
        <v>0.08</v>
      </c>
      <c r="D30" s="116"/>
      <c r="E30" s="116"/>
      <c r="F30" s="116"/>
      <c r="G30" s="116">
        <v>0.08</v>
      </c>
      <c r="H30" s="116" t="s">
        <v>123</v>
      </c>
      <c r="I30" s="116">
        <v>0.08</v>
      </c>
      <c r="J30" s="116"/>
      <c r="K30" s="116"/>
      <c r="L30" s="116"/>
      <c r="M30" s="116">
        <f t="shared" si="5"/>
        <v>0.08</v>
      </c>
      <c r="N30" s="116"/>
      <c r="O30" s="114"/>
      <c r="P30" s="114"/>
    </row>
    <row r="31" spans="1:16" s="113" customFormat="1" ht="12.75">
      <c r="A31" s="114">
        <v>8</v>
      </c>
      <c r="B31" s="115" t="s">
        <v>314</v>
      </c>
      <c r="C31" s="116">
        <v>0.4</v>
      </c>
      <c r="D31" s="116"/>
      <c r="E31" s="116"/>
      <c r="F31" s="116"/>
      <c r="G31" s="116">
        <v>0.4</v>
      </c>
      <c r="H31" s="116" t="s">
        <v>123</v>
      </c>
      <c r="I31" s="116">
        <v>0.42</v>
      </c>
      <c r="J31" s="116"/>
      <c r="K31" s="116"/>
      <c r="L31" s="116"/>
      <c r="M31" s="116">
        <f t="shared" si="5"/>
        <v>0.42</v>
      </c>
      <c r="N31" s="116"/>
      <c r="O31" s="114"/>
      <c r="P31" s="114"/>
    </row>
    <row r="32" spans="1:16" s="113" customFormat="1" ht="12.75">
      <c r="A32" s="114">
        <v>9</v>
      </c>
      <c r="B32" s="115" t="s">
        <v>315</v>
      </c>
      <c r="C32" s="116">
        <v>0.2</v>
      </c>
      <c r="D32" s="116">
        <v>0.2</v>
      </c>
      <c r="E32" s="116"/>
      <c r="F32" s="116"/>
      <c r="G32" s="116">
        <v>0</v>
      </c>
      <c r="H32" s="116" t="s">
        <v>316</v>
      </c>
      <c r="I32" s="116">
        <v>0.19</v>
      </c>
      <c r="J32" s="116"/>
      <c r="K32" s="116"/>
      <c r="L32" s="116"/>
      <c r="M32" s="116">
        <f t="shared" si="5"/>
        <v>0.19</v>
      </c>
      <c r="N32" s="116"/>
      <c r="O32" s="114"/>
      <c r="P32" s="114"/>
    </row>
    <row r="33" spans="1:16" s="113" customFormat="1" ht="25.5">
      <c r="A33" s="114">
        <v>10</v>
      </c>
      <c r="B33" s="115" t="s">
        <v>317</v>
      </c>
      <c r="C33" s="116">
        <v>1.27</v>
      </c>
      <c r="D33" s="116"/>
      <c r="E33" s="116"/>
      <c r="F33" s="116"/>
      <c r="G33" s="116">
        <v>1.27</v>
      </c>
      <c r="H33" s="116" t="s">
        <v>318</v>
      </c>
      <c r="I33" s="116">
        <v>1.21</v>
      </c>
      <c r="J33" s="116"/>
      <c r="K33" s="116"/>
      <c r="L33" s="116"/>
      <c r="M33" s="116">
        <f t="shared" si="5"/>
        <v>1.21</v>
      </c>
      <c r="N33" s="116"/>
      <c r="O33" s="114"/>
      <c r="P33" s="114"/>
    </row>
    <row r="34" spans="1:16" s="113" customFormat="1" ht="25.5">
      <c r="A34" s="114">
        <v>11</v>
      </c>
      <c r="B34" s="115" t="s">
        <v>319</v>
      </c>
      <c r="C34" s="116">
        <v>0.15</v>
      </c>
      <c r="D34" s="116"/>
      <c r="E34" s="116"/>
      <c r="F34" s="116"/>
      <c r="G34" s="116">
        <v>0.15</v>
      </c>
      <c r="H34" s="116" t="s">
        <v>318</v>
      </c>
      <c r="I34" s="116">
        <v>0.14</v>
      </c>
      <c r="J34" s="116"/>
      <c r="K34" s="116"/>
      <c r="L34" s="116"/>
      <c r="M34" s="116">
        <f t="shared" si="5"/>
        <v>0.14</v>
      </c>
      <c r="N34" s="116"/>
      <c r="O34" s="114"/>
      <c r="P34" s="114"/>
    </row>
    <row r="35" spans="1:16" s="113" customFormat="1" ht="38.25">
      <c r="A35" s="114">
        <v>12</v>
      </c>
      <c r="B35" s="115" t="s">
        <v>320</v>
      </c>
      <c r="C35" s="116">
        <v>0.2</v>
      </c>
      <c r="D35" s="116"/>
      <c r="E35" s="116"/>
      <c r="F35" s="116"/>
      <c r="G35" s="116">
        <v>0.2</v>
      </c>
      <c r="H35" s="116" t="s">
        <v>318</v>
      </c>
      <c r="I35" s="116">
        <v>0.19</v>
      </c>
      <c r="J35" s="116"/>
      <c r="K35" s="116"/>
      <c r="L35" s="116"/>
      <c r="M35" s="116">
        <f t="shared" si="5"/>
        <v>0.19</v>
      </c>
      <c r="N35" s="116"/>
      <c r="O35" s="114"/>
      <c r="P35" s="114"/>
    </row>
    <row r="36" spans="1:16" s="113" customFormat="1" ht="12.75">
      <c r="A36" s="114">
        <v>13</v>
      </c>
      <c r="B36" s="115" t="s">
        <v>321</v>
      </c>
      <c r="C36" s="116">
        <v>0.2</v>
      </c>
      <c r="D36" s="116"/>
      <c r="E36" s="116"/>
      <c r="F36" s="116"/>
      <c r="G36" s="116">
        <v>0.2</v>
      </c>
      <c r="H36" s="116" t="s">
        <v>126</v>
      </c>
      <c r="I36" s="116">
        <v>0.19</v>
      </c>
      <c r="J36" s="116"/>
      <c r="K36" s="116"/>
      <c r="L36" s="116"/>
      <c r="M36" s="116">
        <f t="shared" si="5"/>
        <v>0.19</v>
      </c>
      <c r="N36" s="116"/>
      <c r="O36" s="114"/>
      <c r="P36" s="114"/>
    </row>
    <row r="37" spans="1:16" s="113" customFormat="1" ht="25.5">
      <c r="A37" s="114">
        <v>14</v>
      </c>
      <c r="B37" s="115" t="s">
        <v>322</v>
      </c>
      <c r="C37" s="116">
        <v>0.26</v>
      </c>
      <c r="D37" s="116"/>
      <c r="E37" s="116"/>
      <c r="F37" s="116"/>
      <c r="G37" s="116">
        <v>0.26</v>
      </c>
      <c r="H37" s="116" t="s">
        <v>125</v>
      </c>
      <c r="I37" s="116">
        <v>0.15</v>
      </c>
      <c r="J37" s="116"/>
      <c r="K37" s="116"/>
      <c r="L37" s="116"/>
      <c r="M37" s="116">
        <f t="shared" si="5"/>
        <v>0.15</v>
      </c>
      <c r="N37" s="116"/>
      <c r="O37" s="114"/>
      <c r="P37" s="114"/>
    </row>
    <row r="38" spans="1:16" s="113" customFormat="1" ht="12.75">
      <c r="A38" s="89" t="s">
        <v>56</v>
      </c>
      <c r="B38" s="112" t="s">
        <v>48</v>
      </c>
      <c r="C38" s="88">
        <f>SUM(C39:C40)</f>
        <v>1.2</v>
      </c>
      <c r="D38" s="88">
        <f aca="true" t="shared" si="6" ref="D38:N38">SUM(D39:D40)</f>
        <v>0.7</v>
      </c>
      <c r="E38" s="88">
        <f t="shared" si="6"/>
        <v>0</v>
      </c>
      <c r="F38" s="88">
        <f t="shared" si="6"/>
        <v>0</v>
      </c>
      <c r="G38" s="88">
        <f t="shared" si="6"/>
        <v>0.5</v>
      </c>
      <c r="H38" s="88">
        <f t="shared" si="6"/>
        <v>0</v>
      </c>
      <c r="I38" s="88">
        <f t="shared" si="6"/>
        <v>0.7200000000000001</v>
      </c>
      <c r="J38" s="88">
        <f t="shared" si="6"/>
        <v>0</v>
      </c>
      <c r="K38" s="88">
        <f t="shared" si="6"/>
        <v>0</v>
      </c>
      <c r="L38" s="88">
        <f t="shared" si="6"/>
        <v>0</v>
      </c>
      <c r="M38" s="88">
        <f t="shared" si="6"/>
        <v>0.7200000000000001</v>
      </c>
      <c r="N38" s="88">
        <f t="shared" si="6"/>
        <v>0</v>
      </c>
      <c r="O38" s="89"/>
      <c r="P38" s="89"/>
    </row>
    <row r="39" spans="1:16" s="113" customFormat="1" ht="12.75">
      <c r="A39" s="114">
        <v>1</v>
      </c>
      <c r="B39" s="115" t="s">
        <v>323</v>
      </c>
      <c r="C39" s="116">
        <v>0.7</v>
      </c>
      <c r="D39" s="116">
        <v>0.7</v>
      </c>
      <c r="E39" s="116"/>
      <c r="F39" s="116"/>
      <c r="G39" s="116">
        <v>0</v>
      </c>
      <c r="H39" s="116" t="s">
        <v>117</v>
      </c>
      <c r="I39" s="116">
        <v>0.67</v>
      </c>
      <c r="J39" s="116"/>
      <c r="K39" s="116"/>
      <c r="L39" s="116"/>
      <c r="M39" s="116">
        <f>I39</f>
        <v>0.67</v>
      </c>
      <c r="N39" s="116"/>
      <c r="O39" s="114"/>
      <c r="P39" s="114"/>
    </row>
    <row r="40" spans="1:16" s="113" customFormat="1" ht="25.5">
      <c r="A40" s="114">
        <v>2</v>
      </c>
      <c r="B40" s="115" t="s">
        <v>324</v>
      </c>
      <c r="C40" s="116">
        <v>0.5</v>
      </c>
      <c r="D40" s="116"/>
      <c r="E40" s="116"/>
      <c r="F40" s="116"/>
      <c r="G40" s="116">
        <v>0.5</v>
      </c>
      <c r="H40" s="116" t="s">
        <v>300</v>
      </c>
      <c r="I40" s="116">
        <v>0.05</v>
      </c>
      <c r="J40" s="116"/>
      <c r="K40" s="116"/>
      <c r="L40" s="116"/>
      <c r="M40" s="116">
        <f>I40</f>
        <v>0.05</v>
      </c>
      <c r="N40" s="116"/>
      <c r="O40" s="114"/>
      <c r="P40" s="114"/>
    </row>
    <row r="41" spans="1:16" s="113" customFormat="1" ht="12.75">
      <c r="A41" s="89" t="s">
        <v>57</v>
      </c>
      <c r="B41" s="112" t="s">
        <v>43</v>
      </c>
      <c r="C41" s="88">
        <f>SUM(C42:C49)</f>
        <v>0.9500000000000002</v>
      </c>
      <c r="D41" s="88">
        <f aca="true" t="shared" si="7" ref="D41:N41">SUM(D42:D49)</f>
        <v>0.33</v>
      </c>
      <c r="E41" s="88">
        <f t="shared" si="7"/>
        <v>0</v>
      </c>
      <c r="F41" s="88">
        <f t="shared" si="7"/>
        <v>0</v>
      </c>
      <c r="G41" s="88">
        <f t="shared" si="7"/>
        <v>0.6200000000000001</v>
      </c>
      <c r="H41" s="88">
        <f t="shared" si="7"/>
        <v>0</v>
      </c>
      <c r="I41" s="88">
        <f t="shared" si="7"/>
        <v>0.7900000000000001</v>
      </c>
      <c r="J41" s="88">
        <f t="shared" si="7"/>
        <v>0</v>
      </c>
      <c r="K41" s="88">
        <f t="shared" si="7"/>
        <v>0</v>
      </c>
      <c r="L41" s="88">
        <f t="shared" si="7"/>
        <v>0</v>
      </c>
      <c r="M41" s="88">
        <f t="shared" si="7"/>
        <v>0.7900000000000001</v>
      </c>
      <c r="N41" s="88">
        <f t="shared" si="7"/>
        <v>0</v>
      </c>
      <c r="O41" s="89"/>
      <c r="P41" s="89"/>
    </row>
    <row r="42" spans="1:16" s="113" customFormat="1" ht="12.75">
      <c r="A42" s="114">
        <v>1</v>
      </c>
      <c r="B42" s="115" t="s">
        <v>325</v>
      </c>
      <c r="C42" s="116">
        <v>0.2</v>
      </c>
      <c r="D42" s="116">
        <v>0.2</v>
      </c>
      <c r="E42" s="116"/>
      <c r="F42" s="116"/>
      <c r="G42" s="116">
        <v>0</v>
      </c>
      <c r="H42" s="116" t="s">
        <v>116</v>
      </c>
      <c r="I42" s="116">
        <v>0.19</v>
      </c>
      <c r="J42" s="116"/>
      <c r="K42" s="116"/>
      <c r="L42" s="116"/>
      <c r="M42" s="116">
        <f aca="true" t="shared" si="8" ref="M42:M49">I42</f>
        <v>0.19</v>
      </c>
      <c r="N42" s="116"/>
      <c r="O42" s="114"/>
      <c r="P42" s="114"/>
    </row>
    <row r="43" spans="1:16" s="113" customFormat="1" ht="12.75">
      <c r="A43" s="114">
        <v>2</v>
      </c>
      <c r="B43" s="115" t="s">
        <v>326</v>
      </c>
      <c r="C43" s="116">
        <v>0.07</v>
      </c>
      <c r="D43" s="116">
        <v>0.07</v>
      </c>
      <c r="E43" s="116"/>
      <c r="F43" s="116"/>
      <c r="G43" s="116">
        <v>0</v>
      </c>
      <c r="H43" s="116" t="s">
        <v>117</v>
      </c>
      <c r="I43" s="116">
        <v>0.07</v>
      </c>
      <c r="J43" s="116"/>
      <c r="K43" s="116"/>
      <c r="L43" s="116"/>
      <c r="M43" s="116">
        <f t="shared" si="8"/>
        <v>0.07</v>
      </c>
      <c r="N43" s="116"/>
      <c r="O43" s="114"/>
      <c r="P43" s="114"/>
    </row>
    <row r="44" spans="1:16" s="113" customFormat="1" ht="12.75">
      <c r="A44" s="114">
        <v>3</v>
      </c>
      <c r="B44" s="115" t="s">
        <v>327</v>
      </c>
      <c r="C44" s="116">
        <v>0.06</v>
      </c>
      <c r="D44" s="116">
        <v>0.06</v>
      </c>
      <c r="E44" s="116"/>
      <c r="F44" s="116"/>
      <c r="G44" s="116">
        <v>0</v>
      </c>
      <c r="H44" s="116" t="s">
        <v>122</v>
      </c>
      <c r="I44" s="116">
        <v>0.06</v>
      </c>
      <c r="J44" s="116"/>
      <c r="K44" s="116"/>
      <c r="L44" s="116"/>
      <c r="M44" s="116">
        <f t="shared" si="8"/>
        <v>0.06</v>
      </c>
      <c r="N44" s="116"/>
      <c r="O44" s="114"/>
      <c r="P44" s="114"/>
    </row>
    <row r="45" spans="1:16" s="113" customFormat="1" ht="12.75">
      <c r="A45" s="114">
        <v>4</v>
      </c>
      <c r="B45" s="115" t="s">
        <v>328</v>
      </c>
      <c r="C45" s="116">
        <v>0.1</v>
      </c>
      <c r="D45" s="116"/>
      <c r="E45" s="116"/>
      <c r="F45" s="116"/>
      <c r="G45" s="116">
        <v>0.1</v>
      </c>
      <c r="H45" s="116" t="s">
        <v>122</v>
      </c>
      <c r="I45" s="116">
        <v>0.1</v>
      </c>
      <c r="J45" s="116"/>
      <c r="K45" s="116"/>
      <c r="L45" s="116"/>
      <c r="M45" s="116">
        <f t="shared" si="8"/>
        <v>0.1</v>
      </c>
      <c r="N45" s="116"/>
      <c r="O45" s="114"/>
      <c r="P45" s="114"/>
    </row>
    <row r="46" spans="1:16" s="113" customFormat="1" ht="25.5">
      <c r="A46" s="114">
        <v>5</v>
      </c>
      <c r="B46" s="115" t="s">
        <v>329</v>
      </c>
      <c r="C46" s="116">
        <v>0.2</v>
      </c>
      <c r="D46" s="116"/>
      <c r="E46" s="116"/>
      <c r="F46" s="116"/>
      <c r="G46" s="116">
        <v>0.2</v>
      </c>
      <c r="H46" s="116" t="s">
        <v>124</v>
      </c>
      <c r="I46" s="116">
        <v>0.19</v>
      </c>
      <c r="J46" s="116"/>
      <c r="K46" s="116"/>
      <c r="L46" s="116"/>
      <c r="M46" s="116">
        <f t="shared" si="8"/>
        <v>0.19</v>
      </c>
      <c r="N46" s="116"/>
      <c r="O46" s="114"/>
      <c r="P46" s="114"/>
    </row>
    <row r="47" spans="1:16" s="113" customFormat="1" ht="12.75">
      <c r="A47" s="114">
        <v>6</v>
      </c>
      <c r="B47" s="115" t="s">
        <v>330</v>
      </c>
      <c r="C47" s="116">
        <v>0.15</v>
      </c>
      <c r="D47" s="116"/>
      <c r="E47" s="116"/>
      <c r="F47" s="116"/>
      <c r="G47" s="116">
        <v>0.15</v>
      </c>
      <c r="H47" s="116" t="s">
        <v>118</v>
      </c>
      <c r="I47" s="116">
        <v>0.02</v>
      </c>
      <c r="J47" s="116"/>
      <c r="K47" s="116"/>
      <c r="L47" s="116"/>
      <c r="M47" s="116">
        <f t="shared" si="8"/>
        <v>0.02</v>
      </c>
      <c r="N47" s="116"/>
      <c r="O47" s="114"/>
      <c r="P47" s="114"/>
    </row>
    <row r="48" spans="1:16" s="113" customFormat="1" ht="25.5">
      <c r="A48" s="114">
        <v>7</v>
      </c>
      <c r="B48" s="115" t="s">
        <v>331</v>
      </c>
      <c r="C48" s="116">
        <v>0.12</v>
      </c>
      <c r="D48" s="116"/>
      <c r="E48" s="116"/>
      <c r="F48" s="116"/>
      <c r="G48" s="116">
        <v>0.12</v>
      </c>
      <c r="H48" s="116" t="s">
        <v>125</v>
      </c>
      <c r="I48" s="116">
        <v>0.11</v>
      </c>
      <c r="J48" s="116"/>
      <c r="K48" s="116"/>
      <c r="L48" s="116"/>
      <c r="M48" s="116">
        <f t="shared" si="8"/>
        <v>0.11</v>
      </c>
      <c r="N48" s="116"/>
      <c r="O48" s="114"/>
      <c r="P48" s="114"/>
    </row>
    <row r="49" spans="1:16" s="113" customFormat="1" ht="25.5">
      <c r="A49" s="114">
        <v>8</v>
      </c>
      <c r="B49" s="115" t="s">
        <v>332</v>
      </c>
      <c r="C49" s="116">
        <v>0.05</v>
      </c>
      <c r="D49" s="116"/>
      <c r="E49" s="116"/>
      <c r="F49" s="116"/>
      <c r="G49" s="116">
        <v>0.05</v>
      </c>
      <c r="H49" s="116" t="s">
        <v>125</v>
      </c>
      <c r="I49" s="116">
        <v>0.05</v>
      </c>
      <c r="J49" s="116"/>
      <c r="K49" s="116"/>
      <c r="L49" s="116"/>
      <c r="M49" s="116">
        <f t="shared" si="8"/>
        <v>0.05</v>
      </c>
      <c r="N49" s="116"/>
      <c r="O49" s="114"/>
      <c r="P49" s="114"/>
    </row>
    <row r="50" spans="1:16" s="113" customFormat="1" ht="25.5">
      <c r="A50" s="89" t="s">
        <v>59</v>
      </c>
      <c r="B50" s="112" t="s">
        <v>47</v>
      </c>
      <c r="C50" s="88">
        <f>C51</f>
        <v>0.3</v>
      </c>
      <c r="D50" s="88">
        <f aca="true" t="shared" si="9" ref="D50:N50">D51</f>
        <v>0.15</v>
      </c>
      <c r="E50" s="88">
        <f t="shared" si="9"/>
        <v>0</v>
      </c>
      <c r="F50" s="88">
        <f t="shared" si="9"/>
        <v>0</v>
      </c>
      <c r="G50" s="88">
        <f t="shared" si="9"/>
        <v>0.15</v>
      </c>
      <c r="H50" s="88"/>
      <c r="I50" s="88">
        <f t="shared" si="9"/>
        <v>0.29</v>
      </c>
      <c r="J50" s="88">
        <f t="shared" si="9"/>
        <v>0</v>
      </c>
      <c r="K50" s="88">
        <f t="shared" si="9"/>
        <v>0</v>
      </c>
      <c r="L50" s="88">
        <f t="shared" si="9"/>
        <v>0.29</v>
      </c>
      <c r="M50" s="88">
        <f t="shared" si="9"/>
        <v>0</v>
      </c>
      <c r="N50" s="88">
        <f t="shared" si="9"/>
        <v>0</v>
      </c>
      <c r="O50" s="89"/>
      <c r="P50" s="89"/>
    </row>
    <row r="51" spans="1:16" s="113" customFormat="1" ht="25.5">
      <c r="A51" s="114">
        <v>1</v>
      </c>
      <c r="B51" s="115" t="s">
        <v>333</v>
      </c>
      <c r="C51" s="116">
        <v>0.3</v>
      </c>
      <c r="D51" s="116">
        <v>0.15</v>
      </c>
      <c r="E51" s="116"/>
      <c r="F51" s="116"/>
      <c r="G51" s="116">
        <v>0.15</v>
      </c>
      <c r="H51" s="116" t="s">
        <v>318</v>
      </c>
      <c r="I51" s="116">
        <v>0.29</v>
      </c>
      <c r="J51" s="116"/>
      <c r="K51" s="116"/>
      <c r="L51" s="116">
        <f>I51</f>
        <v>0.29</v>
      </c>
      <c r="M51" s="116"/>
      <c r="N51" s="116"/>
      <c r="O51" s="114"/>
      <c r="P51" s="114"/>
    </row>
    <row r="52" spans="1:16" s="117" customFormat="1" ht="12.75" customHeight="1">
      <c r="A52" s="288">
        <v>34</v>
      </c>
      <c r="B52" s="89" t="s">
        <v>465</v>
      </c>
      <c r="C52" s="88">
        <f aca="true" t="shared" si="10" ref="C52:N52">SUM(C50,C41,C38,C23,C17,C12,C10,C8)</f>
        <v>10.510000000000003</v>
      </c>
      <c r="D52" s="88">
        <f t="shared" si="10"/>
        <v>3.18</v>
      </c>
      <c r="E52" s="88">
        <f t="shared" si="10"/>
        <v>0</v>
      </c>
      <c r="F52" s="88">
        <f t="shared" si="10"/>
        <v>0</v>
      </c>
      <c r="G52" s="88">
        <f t="shared" si="10"/>
        <v>7.33</v>
      </c>
      <c r="H52" s="88">
        <f t="shared" si="10"/>
        <v>0</v>
      </c>
      <c r="I52" s="88">
        <f t="shared" si="10"/>
        <v>9.13</v>
      </c>
      <c r="J52" s="88">
        <f t="shared" si="10"/>
        <v>0</v>
      </c>
      <c r="K52" s="88">
        <f t="shared" si="10"/>
        <v>0</v>
      </c>
      <c r="L52" s="88">
        <f t="shared" si="10"/>
        <v>0.58</v>
      </c>
      <c r="M52" s="88">
        <f t="shared" si="10"/>
        <v>8.050000000000002</v>
      </c>
      <c r="N52" s="88">
        <f t="shared" si="10"/>
        <v>0.5</v>
      </c>
      <c r="O52" s="89"/>
      <c r="P52" s="89"/>
    </row>
    <row r="53" spans="3:16" s="12" customFormat="1" ht="30" customHeight="1">
      <c r="C53" s="17"/>
      <c r="D53" s="13"/>
      <c r="E53" s="13"/>
      <c r="F53" s="13"/>
      <c r="G53" s="13"/>
      <c r="H53" s="13"/>
      <c r="I53" s="13"/>
      <c r="J53" s="13"/>
      <c r="K53" s="524" t="s">
        <v>674</v>
      </c>
      <c r="L53" s="524"/>
      <c r="M53" s="524"/>
      <c r="N53" s="524"/>
      <c r="O53" s="524"/>
      <c r="P53" s="524"/>
    </row>
  </sheetData>
  <sheetProtection/>
  <mergeCells count="15">
    <mergeCell ref="A1:O1"/>
    <mergeCell ref="A3:P3"/>
    <mergeCell ref="P5:P6"/>
    <mergeCell ref="A5:A6"/>
    <mergeCell ref="B5:B6"/>
    <mergeCell ref="C5:C6"/>
    <mergeCell ref="D5:G5"/>
    <mergeCell ref="H5:H6"/>
    <mergeCell ref="I5:I6"/>
    <mergeCell ref="A2:O2"/>
    <mergeCell ref="H19:H21"/>
    <mergeCell ref="O19:O21"/>
    <mergeCell ref="K53:P53"/>
    <mergeCell ref="J5:N5"/>
    <mergeCell ref="O5:O6"/>
  </mergeCells>
  <printOptions/>
  <pageMargins left="0.2755905511811024" right="0.2755905511811024" top="0.3937007874015748" bottom="0.4724409448818898" header="0.1968503937007874" footer="0.1968503937007874"/>
  <pageSetup horizontalDpi="600" verticalDpi="600" orientation="landscape" paperSize="9"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ED82"/>
  <sheetViews>
    <sheetView showZeros="0" zoomScalePageLayoutView="0" workbookViewId="0" topLeftCell="A67">
      <selection activeCell="B68" sqref="B68"/>
    </sheetView>
  </sheetViews>
  <sheetFormatPr defaultColWidth="9.140625" defaultRowHeight="12.75"/>
  <cols>
    <col min="1" max="1" width="5.140625" style="7" customWidth="1"/>
    <col min="2" max="2" width="26.140625" style="304" customWidth="1"/>
    <col min="3" max="3" width="7.57421875" style="7" customWidth="1"/>
    <col min="4" max="6" width="5.57421875" style="7" customWidth="1"/>
    <col min="7" max="7" width="7.140625" style="7" customWidth="1"/>
    <col min="8" max="8" width="10.7109375" style="9" customWidth="1"/>
    <col min="9" max="9" width="8.00390625" style="8" customWidth="1"/>
    <col min="10" max="14" width="6.00390625" style="8" customWidth="1"/>
    <col min="15" max="15" width="27.7109375" style="9" customWidth="1"/>
    <col min="16" max="16" width="6.8515625" style="23" customWidth="1"/>
    <col min="17" max="70" width="9.140625" style="23" customWidth="1"/>
    <col min="71" max="16384" width="9.140625" style="7" customWidth="1"/>
  </cols>
  <sheetData>
    <row r="1" spans="1:16" s="90" customFormat="1" ht="15.75">
      <c r="A1" s="498" t="s">
        <v>518</v>
      </c>
      <c r="B1" s="498"/>
      <c r="C1" s="498"/>
      <c r="D1" s="498"/>
      <c r="E1" s="498"/>
      <c r="F1" s="498"/>
      <c r="G1" s="498"/>
      <c r="H1" s="498"/>
      <c r="I1" s="498"/>
      <c r="J1" s="498"/>
      <c r="K1" s="498"/>
      <c r="L1" s="498"/>
      <c r="M1" s="498"/>
      <c r="N1" s="498"/>
      <c r="O1" s="498"/>
      <c r="P1" s="4"/>
    </row>
    <row r="2" spans="1:16" s="90" customFormat="1" ht="15.75">
      <c r="A2" s="498" t="s">
        <v>96</v>
      </c>
      <c r="B2" s="498"/>
      <c r="C2" s="498"/>
      <c r="D2" s="498"/>
      <c r="E2" s="498"/>
      <c r="F2" s="498"/>
      <c r="G2" s="498"/>
      <c r="H2" s="498"/>
      <c r="I2" s="498"/>
      <c r="J2" s="498"/>
      <c r="K2" s="498"/>
      <c r="L2" s="498"/>
      <c r="M2" s="498"/>
      <c r="N2" s="498"/>
      <c r="O2" s="498"/>
      <c r="P2" s="4"/>
    </row>
    <row r="3" spans="1:16" s="12" customFormat="1" ht="29.25" customHeight="1">
      <c r="A3" s="500" t="str">
        <f>Tong!A4</f>
        <v>( Kèm theo Tờ trình số 250/TTr-UBND ngày 11/7/2017 của UBND tỉnh)</v>
      </c>
      <c r="B3" s="500"/>
      <c r="C3" s="500"/>
      <c r="D3" s="500"/>
      <c r="E3" s="500"/>
      <c r="F3" s="500"/>
      <c r="G3" s="500"/>
      <c r="H3" s="500"/>
      <c r="I3" s="500"/>
      <c r="J3" s="500"/>
      <c r="K3" s="500"/>
      <c r="L3" s="500"/>
      <c r="M3" s="500"/>
      <c r="N3" s="500"/>
      <c r="O3" s="500"/>
      <c r="P3" s="500"/>
    </row>
    <row r="4" spans="1:16" s="12" customFormat="1" ht="17.25" customHeight="1">
      <c r="A4" s="472"/>
      <c r="B4" s="472"/>
      <c r="C4" s="472"/>
      <c r="D4" s="472"/>
      <c r="E4" s="472"/>
      <c r="F4" s="472"/>
      <c r="G4" s="472"/>
      <c r="H4" s="472"/>
      <c r="I4" s="472"/>
      <c r="J4" s="472"/>
      <c r="K4" s="472"/>
      <c r="L4" s="472"/>
      <c r="M4" s="472"/>
      <c r="N4" s="472"/>
      <c r="O4" s="472"/>
      <c r="P4" s="472"/>
    </row>
    <row r="5" spans="1:16" ht="12.75">
      <c r="A5" s="538" t="s">
        <v>0</v>
      </c>
      <c r="B5" s="539" t="s">
        <v>10</v>
      </c>
      <c r="C5" s="540" t="s">
        <v>13</v>
      </c>
      <c r="D5" s="535" t="s">
        <v>34</v>
      </c>
      <c r="E5" s="535"/>
      <c r="F5" s="535"/>
      <c r="G5" s="535"/>
      <c r="H5" s="535" t="s">
        <v>12</v>
      </c>
      <c r="I5" s="537" t="s">
        <v>32</v>
      </c>
      <c r="J5" s="537" t="s">
        <v>35</v>
      </c>
      <c r="K5" s="537"/>
      <c r="L5" s="537"/>
      <c r="M5" s="537"/>
      <c r="N5" s="537"/>
      <c r="O5" s="535" t="s">
        <v>135</v>
      </c>
      <c r="P5" s="535" t="s">
        <v>4</v>
      </c>
    </row>
    <row r="6" spans="1:16" ht="43.5" customHeight="1">
      <c r="A6" s="538"/>
      <c r="B6" s="539"/>
      <c r="C6" s="540"/>
      <c r="D6" s="5" t="s">
        <v>2</v>
      </c>
      <c r="E6" s="5" t="s">
        <v>1</v>
      </c>
      <c r="F6" s="5" t="s">
        <v>85</v>
      </c>
      <c r="G6" s="5" t="s">
        <v>3</v>
      </c>
      <c r="H6" s="536"/>
      <c r="I6" s="537"/>
      <c r="J6" s="6" t="s">
        <v>14</v>
      </c>
      <c r="K6" s="6" t="s">
        <v>7</v>
      </c>
      <c r="L6" s="6" t="s">
        <v>8</v>
      </c>
      <c r="M6" s="6" t="s">
        <v>9</v>
      </c>
      <c r="N6" s="6" t="s">
        <v>11</v>
      </c>
      <c r="O6" s="535"/>
      <c r="P6" s="535"/>
    </row>
    <row r="7" spans="1:16" s="91" customFormat="1" ht="22.5">
      <c r="A7" s="35">
        <v>-1</v>
      </c>
      <c r="B7" s="35">
        <v>-2</v>
      </c>
      <c r="C7" s="488" t="s">
        <v>15</v>
      </c>
      <c r="D7" s="35">
        <v>-4</v>
      </c>
      <c r="E7" s="35">
        <v>-5</v>
      </c>
      <c r="F7" s="35">
        <v>-6</v>
      </c>
      <c r="G7" s="35">
        <v>-7</v>
      </c>
      <c r="H7" s="35">
        <v>-8</v>
      </c>
      <c r="I7" s="35" t="s">
        <v>16</v>
      </c>
      <c r="J7" s="35">
        <v>-10</v>
      </c>
      <c r="K7" s="35">
        <v>-11</v>
      </c>
      <c r="L7" s="35">
        <v>-12</v>
      </c>
      <c r="M7" s="35">
        <v>-13</v>
      </c>
      <c r="N7" s="35">
        <v>-14</v>
      </c>
      <c r="O7" s="35">
        <v>-15</v>
      </c>
      <c r="P7" s="35">
        <v>-16</v>
      </c>
    </row>
    <row r="8" spans="1:16" s="159" customFormat="1" ht="12.75">
      <c r="A8" s="157" t="s">
        <v>46</v>
      </c>
      <c r="B8" s="156" t="s">
        <v>448</v>
      </c>
      <c r="C8" s="34">
        <f>C9</f>
        <v>8.23</v>
      </c>
      <c r="D8" s="34">
        <f aca="true" t="shared" si="0" ref="D8:N8">D9</f>
        <v>8.23</v>
      </c>
      <c r="E8" s="34">
        <f t="shared" si="0"/>
        <v>0</v>
      </c>
      <c r="F8" s="34">
        <f t="shared" si="0"/>
        <v>0</v>
      </c>
      <c r="G8" s="34">
        <f t="shared" si="0"/>
        <v>0</v>
      </c>
      <c r="H8" s="34"/>
      <c r="I8" s="3">
        <f t="shared" si="0"/>
        <v>11.4</v>
      </c>
      <c r="J8" s="3">
        <f t="shared" si="0"/>
        <v>0</v>
      </c>
      <c r="K8" s="3">
        <f t="shared" si="0"/>
        <v>0</v>
      </c>
      <c r="L8" s="3">
        <f t="shared" si="0"/>
        <v>0</v>
      </c>
      <c r="M8" s="3">
        <f t="shared" si="0"/>
        <v>0</v>
      </c>
      <c r="N8" s="3">
        <f t="shared" si="0"/>
        <v>11.4</v>
      </c>
      <c r="O8" s="157"/>
      <c r="P8" s="157"/>
    </row>
    <row r="9" spans="1:16" s="46" customFormat="1" ht="25.5">
      <c r="A9" s="29">
        <v>1</v>
      </c>
      <c r="B9" s="153" t="s">
        <v>449</v>
      </c>
      <c r="C9" s="163">
        <f>SUM(D9:G9)</f>
        <v>8.23</v>
      </c>
      <c r="D9" s="163">
        <v>8.23</v>
      </c>
      <c r="E9" s="163"/>
      <c r="F9" s="163"/>
      <c r="G9" s="163"/>
      <c r="H9" s="29" t="s">
        <v>450</v>
      </c>
      <c r="I9" s="11">
        <f aca="true" t="shared" si="1" ref="I9:I16">SUM(J9:N9)</f>
        <v>11.4</v>
      </c>
      <c r="J9" s="11"/>
      <c r="K9" s="11"/>
      <c r="L9" s="11"/>
      <c r="M9" s="11"/>
      <c r="N9" s="11">
        <v>11.4</v>
      </c>
      <c r="O9" s="29" t="s">
        <v>451</v>
      </c>
      <c r="P9" s="29"/>
    </row>
    <row r="10" spans="1:19" s="120" customFormat="1" ht="25.5">
      <c r="A10" s="290" t="s">
        <v>51</v>
      </c>
      <c r="B10" s="125" t="s">
        <v>457</v>
      </c>
      <c r="C10" s="312">
        <f>SUM(C11:C16)</f>
        <v>3.13</v>
      </c>
      <c r="D10" s="34">
        <f>SUM(D11:D16)</f>
        <v>1.1</v>
      </c>
      <c r="E10" s="34"/>
      <c r="F10" s="34"/>
      <c r="G10" s="34">
        <f>SUM(G11:G16)</f>
        <v>2.0300000000000002</v>
      </c>
      <c r="H10" s="87"/>
      <c r="I10" s="3">
        <f t="shared" si="1"/>
        <v>1.96</v>
      </c>
      <c r="J10" s="3"/>
      <c r="K10" s="3"/>
      <c r="L10" s="3">
        <v>0.86</v>
      </c>
      <c r="M10" s="3">
        <v>1.1</v>
      </c>
      <c r="N10" s="3"/>
      <c r="O10" s="31"/>
      <c r="P10" s="291"/>
      <c r="S10" s="289"/>
    </row>
    <row r="11" spans="1:19" s="123" customFormat="1" ht="76.5">
      <c r="A11" s="32">
        <v>1</v>
      </c>
      <c r="B11" s="154" t="s">
        <v>40</v>
      </c>
      <c r="C11" s="313">
        <f aca="true" t="shared" si="2" ref="C11:C16">D11+G11</f>
        <v>0.6</v>
      </c>
      <c r="D11" s="306">
        <v>0.6</v>
      </c>
      <c r="E11" s="307"/>
      <c r="F11" s="307"/>
      <c r="G11" s="307"/>
      <c r="H11" s="153" t="s">
        <v>649</v>
      </c>
      <c r="I11" s="11">
        <f t="shared" si="1"/>
        <v>0.26</v>
      </c>
      <c r="J11" s="11"/>
      <c r="K11" s="11"/>
      <c r="L11" s="11">
        <v>0.17</v>
      </c>
      <c r="M11" s="11">
        <v>0.09</v>
      </c>
      <c r="N11" s="11"/>
      <c r="O11" s="14" t="s">
        <v>367</v>
      </c>
      <c r="P11" s="30"/>
      <c r="R11" s="120"/>
      <c r="S11" s="289"/>
    </row>
    <row r="12" spans="1:19" s="123" customFormat="1" ht="63.75">
      <c r="A12" s="32">
        <v>2</v>
      </c>
      <c r="B12" s="153" t="s">
        <v>70</v>
      </c>
      <c r="C12" s="313">
        <f t="shared" si="2"/>
        <v>0.15</v>
      </c>
      <c r="D12" s="307">
        <v>0.15</v>
      </c>
      <c r="E12" s="307"/>
      <c r="F12" s="307"/>
      <c r="G12" s="307"/>
      <c r="H12" s="124" t="s">
        <v>650</v>
      </c>
      <c r="I12" s="11">
        <f t="shared" si="1"/>
        <v>0.06</v>
      </c>
      <c r="J12" s="11"/>
      <c r="K12" s="11"/>
      <c r="L12" s="11">
        <v>0.04</v>
      </c>
      <c r="M12" s="11">
        <v>0.02</v>
      </c>
      <c r="N12" s="11"/>
      <c r="O12" s="32" t="s">
        <v>368</v>
      </c>
      <c r="P12" s="2"/>
      <c r="R12" s="120"/>
      <c r="S12" s="289"/>
    </row>
    <row r="13" spans="1:19" s="123" customFormat="1" ht="25.5">
      <c r="A13" s="32">
        <v>3</v>
      </c>
      <c r="B13" s="153" t="s">
        <v>369</v>
      </c>
      <c r="C13" s="313">
        <f t="shared" si="2"/>
        <v>0.35</v>
      </c>
      <c r="D13" s="307">
        <v>0.35</v>
      </c>
      <c r="E13" s="307"/>
      <c r="F13" s="307"/>
      <c r="G13" s="307"/>
      <c r="H13" s="124" t="s">
        <v>650</v>
      </c>
      <c r="I13" s="11">
        <f t="shared" si="1"/>
        <v>0.15000000000000002</v>
      </c>
      <c r="J13" s="11"/>
      <c r="K13" s="11"/>
      <c r="L13" s="11">
        <v>0.1</v>
      </c>
      <c r="M13" s="11">
        <v>0.05</v>
      </c>
      <c r="N13" s="11"/>
      <c r="O13" s="32"/>
      <c r="P13" s="2"/>
      <c r="R13" s="120"/>
      <c r="S13" s="289"/>
    </row>
    <row r="14" spans="1:19" s="123" customFormat="1" ht="25.5">
      <c r="A14" s="32">
        <v>4</v>
      </c>
      <c r="B14" s="154" t="s">
        <v>70</v>
      </c>
      <c r="C14" s="313">
        <f t="shared" si="2"/>
        <v>0.03</v>
      </c>
      <c r="D14" s="307"/>
      <c r="E14" s="307"/>
      <c r="F14" s="307"/>
      <c r="G14" s="307">
        <v>0.03</v>
      </c>
      <c r="H14" s="124" t="s">
        <v>651</v>
      </c>
      <c r="I14" s="11">
        <f t="shared" si="1"/>
        <v>0.01</v>
      </c>
      <c r="J14" s="11"/>
      <c r="K14" s="11"/>
      <c r="L14" s="11">
        <v>0.01</v>
      </c>
      <c r="M14" s="11"/>
      <c r="N14" s="11"/>
      <c r="O14" s="32"/>
      <c r="P14" s="2"/>
      <c r="R14" s="120"/>
      <c r="S14" s="289"/>
    </row>
    <row r="15" spans="1:19" s="123" customFormat="1" ht="12.75">
      <c r="A15" s="32">
        <v>5</v>
      </c>
      <c r="B15" s="155" t="s">
        <v>370</v>
      </c>
      <c r="C15" s="313">
        <f t="shared" si="2"/>
        <v>1.5</v>
      </c>
      <c r="D15" s="307"/>
      <c r="E15" s="307"/>
      <c r="F15" s="307"/>
      <c r="G15" s="307">
        <v>1.5</v>
      </c>
      <c r="H15" s="124" t="s">
        <v>652</v>
      </c>
      <c r="I15" s="11">
        <f t="shared" si="1"/>
        <v>0.64</v>
      </c>
      <c r="J15" s="11"/>
      <c r="K15" s="11"/>
      <c r="L15" s="11">
        <v>0.4</v>
      </c>
      <c r="M15" s="11">
        <v>0.24</v>
      </c>
      <c r="N15" s="11"/>
      <c r="O15" s="14"/>
      <c r="P15" s="2"/>
      <c r="R15" s="120"/>
      <c r="S15" s="289"/>
    </row>
    <row r="16" spans="1:19" s="123" customFormat="1" ht="12.75">
      <c r="A16" s="32">
        <v>6</v>
      </c>
      <c r="B16" s="155" t="s">
        <v>371</v>
      </c>
      <c r="C16" s="313">
        <f t="shared" si="2"/>
        <v>0.5</v>
      </c>
      <c r="D16" s="307"/>
      <c r="E16" s="307"/>
      <c r="F16" s="307"/>
      <c r="G16" s="307">
        <v>0.5</v>
      </c>
      <c r="H16" s="124" t="s">
        <v>652</v>
      </c>
      <c r="I16" s="11">
        <f t="shared" si="1"/>
        <v>0.84</v>
      </c>
      <c r="J16" s="11"/>
      <c r="K16" s="11"/>
      <c r="L16" s="11">
        <v>0.14</v>
      </c>
      <c r="M16" s="11">
        <v>0.7</v>
      </c>
      <c r="N16" s="11"/>
      <c r="O16" s="14"/>
      <c r="P16" s="2"/>
      <c r="R16" s="120"/>
      <c r="S16" s="289"/>
    </row>
    <row r="17" spans="1:19" s="120" customFormat="1" ht="12.75">
      <c r="A17" s="290" t="s">
        <v>52</v>
      </c>
      <c r="B17" s="125" t="s">
        <v>466</v>
      </c>
      <c r="C17" s="312">
        <f>SUM(C18:C24)</f>
        <v>3.7300000000000004</v>
      </c>
      <c r="D17" s="312">
        <f aca="true" t="shared" si="3" ref="D17:N17">SUM(D18:D24)</f>
        <v>2.93</v>
      </c>
      <c r="E17" s="312">
        <f t="shared" si="3"/>
        <v>0</v>
      </c>
      <c r="F17" s="312">
        <f t="shared" si="3"/>
        <v>0</v>
      </c>
      <c r="G17" s="312">
        <f t="shared" si="3"/>
        <v>0.8</v>
      </c>
      <c r="H17" s="312">
        <f t="shared" si="3"/>
        <v>0</v>
      </c>
      <c r="I17" s="312">
        <f t="shared" si="3"/>
        <v>1.6300000000000001</v>
      </c>
      <c r="J17" s="312">
        <f t="shared" si="3"/>
        <v>0</v>
      </c>
      <c r="K17" s="312">
        <f t="shared" si="3"/>
        <v>0</v>
      </c>
      <c r="L17" s="312">
        <f t="shared" si="3"/>
        <v>0.61</v>
      </c>
      <c r="M17" s="312">
        <f t="shared" si="3"/>
        <v>1.02</v>
      </c>
      <c r="N17" s="312">
        <f t="shared" si="3"/>
        <v>0</v>
      </c>
      <c r="O17" s="31"/>
      <c r="P17" s="291"/>
      <c r="S17" s="289"/>
    </row>
    <row r="18" spans="1:19" s="120" customFormat="1" ht="25.5">
      <c r="A18" s="292">
        <v>1</v>
      </c>
      <c r="B18" s="121" t="s">
        <v>372</v>
      </c>
      <c r="C18" s="313">
        <f aca="true" t="shared" si="4" ref="C18:C24">D18+G18</f>
        <v>0.2</v>
      </c>
      <c r="D18" s="163">
        <v>0.2</v>
      </c>
      <c r="E18" s="307"/>
      <c r="F18" s="307"/>
      <c r="G18" s="163"/>
      <c r="H18" s="124" t="s">
        <v>653</v>
      </c>
      <c r="I18" s="11">
        <f aca="true" t="shared" si="5" ref="I18:I33">SUM(J18:N18)</f>
        <v>0.09</v>
      </c>
      <c r="J18" s="3"/>
      <c r="K18" s="3"/>
      <c r="L18" s="11">
        <v>0.03</v>
      </c>
      <c r="M18" s="11">
        <v>0.06</v>
      </c>
      <c r="N18" s="11"/>
      <c r="O18" s="32"/>
      <c r="P18" s="291"/>
      <c r="S18" s="289"/>
    </row>
    <row r="19" spans="1:19" s="120" customFormat="1" ht="25.5">
      <c r="A19" s="292">
        <v>2</v>
      </c>
      <c r="B19" s="121" t="s">
        <v>373</v>
      </c>
      <c r="C19" s="313">
        <f t="shared" si="4"/>
        <v>0.2</v>
      </c>
      <c r="D19" s="163">
        <v>0.2</v>
      </c>
      <c r="E19" s="307"/>
      <c r="F19" s="307"/>
      <c r="G19" s="163"/>
      <c r="H19" s="124" t="s">
        <v>653</v>
      </c>
      <c r="I19" s="11">
        <f t="shared" si="5"/>
        <v>0.09</v>
      </c>
      <c r="J19" s="3"/>
      <c r="K19" s="3"/>
      <c r="L19" s="11">
        <v>0.03</v>
      </c>
      <c r="M19" s="11">
        <v>0.06</v>
      </c>
      <c r="N19" s="11"/>
      <c r="O19" s="32"/>
      <c r="P19" s="291"/>
      <c r="S19" s="289"/>
    </row>
    <row r="20" spans="1:19" s="120" customFormat="1" ht="25.5">
      <c r="A20" s="292">
        <v>3</v>
      </c>
      <c r="B20" s="121" t="s">
        <v>374</v>
      </c>
      <c r="C20" s="313">
        <f t="shared" si="4"/>
        <v>0.2</v>
      </c>
      <c r="D20" s="163">
        <v>0.2</v>
      </c>
      <c r="E20" s="307"/>
      <c r="F20" s="307"/>
      <c r="G20" s="163"/>
      <c r="H20" s="124" t="s">
        <v>653</v>
      </c>
      <c r="I20" s="11">
        <f t="shared" si="5"/>
        <v>0.09</v>
      </c>
      <c r="J20" s="3"/>
      <c r="K20" s="3"/>
      <c r="L20" s="11">
        <v>0.03</v>
      </c>
      <c r="M20" s="11">
        <v>0.06</v>
      </c>
      <c r="N20" s="11"/>
      <c r="O20" s="32"/>
      <c r="P20" s="291"/>
      <c r="S20" s="289"/>
    </row>
    <row r="21" spans="1:19" s="120" customFormat="1" ht="25.5">
      <c r="A21" s="292">
        <v>4</v>
      </c>
      <c r="B21" s="154" t="s">
        <v>375</v>
      </c>
      <c r="C21" s="313">
        <f t="shared" si="4"/>
        <v>1.5</v>
      </c>
      <c r="D21" s="307">
        <v>1.5</v>
      </c>
      <c r="E21" s="307"/>
      <c r="F21" s="307"/>
      <c r="G21" s="307"/>
      <c r="H21" s="124" t="s">
        <v>651</v>
      </c>
      <c r="I21" s="11">
        <f t="shared" si="5"/>
        <v>0.64</v>
      </c>
      <c r="J21" s="3"/>
      <c r="K21" s="3"/>
      <c r="L21" s="11">
        <v>0.24</v>
      </c>
      <c r="M21" s="11">
        <v>0.4</v>
      </c>
      <c r="N21" s="11"/>
      <c r="O21" s="32"/>
      <c r="P21" s="291"/>
      <c r="S21" s="289"/>
    </row>
    <row r="22" spans="1:19" s="302" customFormat="1" ht="12.75">
      <c r="A22" s="292">
        <v>5</v>
      </c>
      <c r="B22" s="298" t="s">
        <v>376</v>
      </c>
      <c r="C22" s="314">
        <f t="shared" si="4"/>
        <v>0.8</v>
      </c>
      <c r="D22" s="308"/>
      <c r="E22" s="308"/>
      <c r="F22" s="308"/>
      <c r="G22" s="308">
        <v>0.8</v>
      </c>
      <c r="H22" s="299" t="s">
        <v>652</v>
      </c>
      <c r="I22" s="300">
        <f t="shared" si="5"/>
        <v>0.36</v>
      </c>
      <c r="J22" s="300"/>
      <c r="K22" s="300"/>
      <c r="L22" s="300">
        <v>0.14</v>
      </c>
      <c r="M22" s="300">
        <v>0.22</v>
      </c>
      <c r="N22" s="300"/>
      <c r="O22" s="310"/>
      <c r="P22" s="301"/>
      <c r="S22" s="303"/>
    </row>
    <row r="23" spans="1:19" s="120" customFormat="1" ht="12.75">
      <c r="A23" s="292">
        <v>6</v>
      </c>
      <c r="B23" s="30" t="s">
        <v>377</v>
      </c>
      <c r="C23" s="313">
        <f t="shared" si="4"/>
        <v>0.58</v>
      </c>
      <c r="D23" s="163">
        <v>0.58</v>
      </c>
      <c r="E23" s="307"/>
      <c r="F23" s="307"/>
      <c r="G23" s="307"/>
      <c r="H23" s="124" t="s">
        <v>654</v>
      </c>
      <c r="I23" s="11">
        <f t="shared" si="5"/>
        <v>0.25</v>
      </c>
      <c r="J23" s="3"/>
      <c r="K23" s="3"/>
      <c r="L23" s="300">
        <v>0.1</v>
      </c>
      <c r="M23" s="300">
        <v>0.15</v>
      </c>
      <c r="N23" s="3"/>
      <c r="O23" s="317"/>
      <c r="P23" s="291"/>
      <c r="S23" s="289"/>
    </row>
    <row r="24" spans="1:19" s="120" customFormat="1" ht="25.5">
      <c r="A24" s="292">
        <v>7</v>
      </c>
      <c r="B24" s="30" t="s">
        <v>492</v>
      </c>
      <c r="C24" s="313">
        <f t="shared" si="4"/>
        <v>0.25</v>
      </c>
      <c r="D24" s="163">
        <v>0.25</v>
      </c>
      <c r="E24" s="307"/>
      <c r="F24" s="307"/>
      <c r="G24" s="307"/>
      <c r="H24" s="124" t="s">
        <v>654</v>
      </c>
      <c r="I24" s="11">
        <f t="shared" si="5"/>
        <v>0.11000000000000001</v>
      </c>
      <c r="J24" s="3"/>
      <c r="K24" s="3"/>
      <c r="L24" s="300">
        <v>0.04</v>
      </c>
      <c r="M24" s="300">
        <v>0.07</v>
      </c>
      <c r="N24" s="3"/>
      <c r="O24" s="317"/>
      <c r="P24" s="291"/>
      <c r="S24" s="289"/>
    </row>
    <row r="25" spans="1:19" s="120" customFormat="1" ht="12.75">
      <c r="A25" s="31" t="s">
        <v>53</v>
      </c>
      <c r="B25" s="119" t="s">
        <v>54</v>
      </c>
      <c r="C25" s="312">
        <f>SUM(C26:C30)</f>
        <v>10.4</v>
      </c>
      <c r="D25" s="312">
        <f aca="true" t="shared" si="6" ref="D25:M25">SUM(D26:D30)</f>
        <v>3.3</v>
      </c>
      <c r="E25" s="312">
        <f t="shared" si="6"/>
        <v>0</v>
      </c>
      <c r="F25" s="312">
        <f t="shared" si="6"/>
        <v>0</v>
      </c>
      <c r="G25" s="312">
        <f t="shared" si="6"/>
        <v>7.1</v>
      </c>
      <c r="H25" s="312">
        <f t="shared" si="6"/>
        <v>0</v>
      </c>
      <c r="I25" s="312">
        <f t="shared" si="6"/>
        <v>4.44</v>
      </c>
      <c r="J25" s="312">
        <f t="shared" si="6"/>
        <v>0</v>
      </c>
      <c r="K25" s="312">
        <f t="shared" si="6"/>
        <v>0</v>
      </c>
      <c r="L25" s="312">
        <f t="shared" si="6"/>
        <v>2.95</v>
      </c>
      <c r="M25" s="312">
        <f t="shared" si="6"/>
        <v>1.49</v>
      </c>
      <c r="N25" s="3"/>
      <c r="O25" s="31"/>
      <c r="P25" s="291"/>
      <c r="S25" s="289"/>
    </row>
    <row r="26" spans="1:19" s="123" customFormat="1" ht="76.5">
      <c r="A26" s="29">
        <v>1</v>
      </c>
      <c r="B26" s="118" t="s">
        <v>493</v>
      </c>
      <c r="C26" s="313">
        <f>D26+G26</f>
        <v>1.6</v>
      </c>
      <c r="D26" s="307">
        <v>1.2</v>
      </c>
      <c r="E26" s="307"/>
      <c r="F26" s="307"/>
      <c r="G26" s="307">
        <v>0.4</v>
      </c>
      <c r="H26" s="153" t="s">
        <v>655</v>
      </c>
      <c r="I26" s="11">
        <f t="shared" si="5"/>
        <v>0.68</v>
      </c>
      <c r="J26" s="11"/>
      <c r="K26" s="11"/>
      <c r="L26" s="11">
        <v>0.68</v>
      </c>
      <c r="M26" s="11"/>
      <c r="N26" s="11"/>
      <c r="O26" s="317" t="s">
        <v>352</v>
      </c>
      <c r="P26" s="2"/>
      <c r="R26" s="120"/>
      <c r="S26" s="289"/>
    </row>
    <row r="27" spans="1:19" s="123" customFormat="1" ht="25.5">
      <c r="A27" s="29">
        <v>2</v>
      </c>
      <c r="B27" s="155" t="s">
        <v>353</v>
      </c>
      <c r="C27" s="313">
        <f>D27+G27</f>
        <v>0.3</v>
      </c>
      <c r="D27" s="307">
        <v>0.3</v>
      </c>
      <c r="E27" s="307"/>
      <c r="F27" s="307"/>
      <c r="G27" s="307"/>
      <c r="H27" s="124" t="s">
        <v>656</v>
      </c>
      <c r="I27" s="11">
        <f t="shared" si="5"/>
        <v>0.13</v>
      </c>
      <c r="J27" s="11"/>
      <c r="K27" s="11"/>
      <c r="L27" s="11"/>
      <c r="M27" s="11">
        <v>0.13</v>
      </c>
      <c r="N27" s="11"/>
      <c r="O27" s="317"/>
      <c r="P27" s="2"/>
      <c r="R27" s="120"/>
      <c r="S27" s="289"/>
    </row>
    <row r="28" spans="1:19" s="123" customFormat="1" ht="12.75">
      <c r="A28" s="29">
        <v>3</v>
      </c>
      <c r="B28" s="153" t="s">
        <v>354</v>
      </c>
      <c r="C28" s="313">
        <f>D28+G28</f>
        <v>1.8</v>
      </c>
      <c r="D28" s="163">
        <v>1.8</v>
      </c>
      <c r="E28" s="307"/>
      <c r="F28" s="307"/>
      <c r="G28" s="307"/>
      <c r="H28" s="124" t="s">
        <v>654</v>
      </c>
      <c r="I28" s="11">
        <f t="shared" si="5"/>
        <v>0.77</v>
      </c>
      <c r="J28" s="11"/>
      <c r="K28" s="11"/>
      <c r="L28" s="11">
        <v>0.27</v>
      </c>
      <c r="M28" s="11">
        <v>0.5</v>
      </c>
      <c r="N28" s="11"/>
      <c r="O28" s="317"/>
      <c r="P28" s="2"/>
      <c r="R28" s="120"/>
      <c r="S28" s="289"/>
    </row>
    <row r="29" spans="1:19" s="123" customFormat="1" ht="38.25">
      <c r="A29" s="29">
        <v>4</v>
      </c>
      <c r="B29" s="124" t="s">
        <v>599</v>
      </c>
      <c r="C29" s="307">
        <v>0.7</v>
      </c>
      <c r="D29" s="307"/>
      <c r="E29" s="307"/>
      <c r="F29" s="307"/>
      <c r="G29" s="307">
        <v>0.7</v>
      </c>
      <c r="H29" s="124" t="s">
        <v>653</v>
      </c>
      <c r="I29" s="11">
        <f t="shared" si="5"/>
        <v>0.3</v>
      </c>
      <c r="J29" s="11"/>
      <c r="K29" s="11"/>
      <c r="L29" s="11"/>
      <c r="M29" s="11">
        <v>0.3</v>
      </c>
      <c r="N29" s="11"/>
      <c r="O29" s="32"/>
      <c r="P29" s="30"/>
      <c r="R29" s="120"/>
      <c r="S29" s="289"/>
    </row>
    <row r="30" spans="1:19" s="123" customFormat="1" ht="25.5">
      <c r="A30" s="29">
        <v>5</v>
      </c>
      <c r="B30" s="155" t="s">
        <v>355</v>
      </c>
      <c r="C30" s="313">
        <f>D30+G30</f>
        <v>6</v>
      </c>
      <c r="D30" s="307"/>
      <c r="E30" s="307"/>
      <c r="F30" s="307"/>
      <c r="G30" s="307">
        <v>6</v>
      </c>
      <c r="H30" s="124" t="s">
        <v>657</v>
      </c>
      <c r="I30" s="11">
        <f t="shared" si="5"/>
        <v>2.56</v>
      </c>
      <c r="J30" s="11"/>
      <c r="K30" s="11"/>
      <c r="L30" s="11">
        <v>2</v>
      </c>
      <c r="M30" s="11">
        <v>0.56</v>
      </c>
      <c r="N30" s="11"/>
      <c r="O30" s="14"/>
      <c r="P30" s="2"/>
      <c r="R30" s="120"/>
      <c r="S30" s="289"/>
    </row>
    <row r="31" spans="1:19" s="120" customFormat="1" ht="12.75">
      <c r="A31" s="293" t="s">
        <v>55</v>
      </c>
      <c r="B31" s="125" t="s">
        <v>45</v>
      </c>
      <c r="C31" s="312">
        <f>SUM(C32:C33)</f>
        <v>32.3</v>
      </c>
      <c r="D31" s="312">
        <f aca="true" t="shared" si="7" ref="D31:N31">SUM(D32:D33)</f>
        <v>30.07</v>
      </c>
      <c r="E31" s="312">
        <f t="shared" si="7"/>
        <v>0</v>
      </c>
      <c r="F31" s="312">
        <f t="shared" si="7"/>
        <v>0</v>
      </c>
      <c r="G31" s="312">
        <f t="shared" si="7"/>
        <v>2.23</v>
      </c>
      <c r="H31" s="312">
        <f t="shared" si="7"/>
        <v>0</v>
      </c>
      <c r="I31" s="312">
        <f t="shared" si="7"/>
        <v>15.01</v>
      </c>
      <c r="J31" s="312">
        <f t="shared" si="7"/>
        <v>13.6</v>
      </c>
      <c r="K31" s="312">
        <f t="shared" si="7"/>
        <v>1.41</v>
      </c>
      <c r="L31" s="312">
        <f t="shared" si="7"/>
        <v>0</v>
      </c>
      <c r="M31" s="312">
        <f t="shared" si="7"/>
        <v>0</v>
      </c>
      <c r="N31" s="312">
        <f t="shared" si="7"/>
        <v>0</v>
      </c>
      <c r="O31" s="31"/>
      <c r="P31" s="291"/>
      <c r="S31" s="289"/>
    </row>
    <row r="32" spans="1:19" s="123" customFormat="1" ht="63.75">
      <c r="A32" s="292">
        <v>1</v>
      </c>
      <c r="B32" s="121" t="s">
        <v>554</v>
      </c>
      <c r="C32" s="313">
        <v>17</v>
      </c>
      <c r="D32" s="163">
        <v>16.67</v>
      </c>
      <c r="E32" s="307"/>
      <c r="F32" s="307"/>
      <c r="G32" s="163">
        <v>0.33</v>
      </c>
      <c r="H32" s="124" t="s">
        <v>658</v>
      </c>
      <c r="I32" s="11">
        <v>13.6</v>
      </c>
      <c r="J32" s="11">
        <v>13.6</v>
      </c>
      <c r="K32" s="11"/>
      <c r="L32" s="11"/>
      <c r="M32" s="11"/>
      <c r="N32" s="11"/>
      <c r="O32" s="33" t="s">
        <v>552</v>
      </c>
      <c r="P32" s="2"/>
      <c r="R32" s="120"/>
      <c r="S32" s="289"/>
    </row>
    <row r="33" spans="1:19" s="123" customFormat="1" ht="76.5">
      <c r="A33" s="292">
        <v>2</v>
      </c>
      <c r="B33" s="153" t="s">
        <v>356</v>
      </c>
      <c r="C33" s="313">
        <f>D33+G33</f>
        <v>15.3</v>
      </c>
      <c r="D33" s="163">
        <v>13.4</v>
      </c>
      <c r="E33" s="307"/>
      <c r="F33" s="307"/>
      <c r="G33" s="307">
        <v>1.9</v>
      </c>
      <c r="H33" s="153" t="s">
        <v>659</v>
      </c>
      <c r="I33" s="11">
        <f t="shared" si="5"/>
        <v>1.41</v>
      </c>
      <c r="J33" s="11"/>
      <c r="K33" s="11">
        <v>1.41</v>
      </c>
      <c r="L33" s="11"/>
      <c r="M33" s="11"/>
      <c r="N33" s="11"/>
      <c r="O33" s="317"/>
      <c r="P33" s="2"/>
      <c r="R33" s="120"/>
      <c r="S33" s="289"/>
    </row>
    <row r="34" spans="1:19" s="120" customFormat="1" ht="12.75">
      <c r="A34" s="290" t="s">
        <v>56</v>
      </c>
      <c r="B34" s="125" t="s">
        <v>58</v>
      </c>
      <c r="C34" s="312">
        <f>C35+C36</f>
        <v>0.54</v>
      </c>
      <c r="D34" s="312">
        <f aca="true" t="shared" si="8" ref="D34:N34">D35+D36</f>
        <v>0.51</v>
      </c>
      <c r="E34" s="312">
        <f t="shared" si="8"/>
        <v>0</v>
      </c>
      <c r="F34" s="312">
        <f t="shared" si="8"/>
        <v>0</v>
      </c>
      <c r="G34" s="312">
        <f t="shared" si="8"/>
        <v>0.03</v>
      </c>
      <c r="H34" s="312"/>
      <c r="I34" s="312">
        <f t="shared" si="8"/>
        <v>0.04</v>
      </c>
      <c r="J34" s="312">
        <f t="shared" si="8"/>
        <v>0</v>
      </c>
      <c r="K34" s="312">
        <f t="shared" si="8"/>
        <v>0</v>
      </c>
      <c r="L34" s="312">
        <f t="shared" si="8"/>
        <v>0</v>
      </c>
      <c r="M34" s="312">
        <f t="shared" si="8"/>
        <v>0</v>
      </c>
      <c r="N34" s="312">
        <f t="shared" si="8"/>
        <v>0.04</v>
      </c>
      <c r="O34" s="31"/>
      <c r="P34" s="291"/>
      <c r="S34" s="289"/>
    </row>
    <row r="35" spans="1:19" s="123" customFormat="1" ht="63.75">
      <c r="A35" s="32">
        <v>1</v>
      </c>
      <c r="B35" s="30" t="s">
        <v>378</v>
      </c>
      <c r="C35" s="313">
        <f>D35+G35+E35+F35</f>
        <v>0.32</v>
      </c>
      <c r="D35" s="163">
        <v>0.32</v>
      </c>
      <c r="E35" s="307"/>
      <c r="F35" s="307"/>
      <c r="G35" s="307"/>
      <c r="H35" s="124" t="s">
        <v>660</v>
      </c>
      <c r="I35" s="11">
        <f>SUM(J35:N35)</f>
        <v>0.03</v>
      </c>
      <c r="K35" s="11"/>
      <c r="L35" s="11"/>
      <c r="M35" s="11"/>
      <c r="N35" s="300">
        <v>0.03</v>
      </c>
      <c r="O35" s="309" t="s">
        <v>648</v>
      </c>
      <c r="P35" s="2"/>
      <c r="R35" s="120"/>
      <c r="S35" s="289"/>
    </row>
    <row r="36" spans="1:134" s="123" customFormat="1" ht="127.5">
      <c r="A36" s="32">
        <v>2</v>
      </c>
      <c r="B36" s="155" t="s">
        <v>379</v>
      </c>
      <c r="C36" s="313">
        <f>D36+E36+F36+G36</f>
        <v>0.22</v>
      </c>
      <c r="D36" s="163">
        <v>0.19</v>
      </c>
      <c r="E36" s="307"/>
      <c r="F36" s="307"/>
      <c r="G36" s="307">
        <v>0.03</v>
      </c>
      <c r="H36" s="124" t="s">
        <v>485</v>
      </c>
      <c r="I36" s="11">
        <f>SUM(J36:N36)</f>
        <v>0.01</v>
      </c>
      <c r="K36" s="311"/>
      <c r="L36" s="311"/>
      <c r="M36" s="311"/>
      <c r="N36" s="11">
        <v>0.01</v>
      </c>
      <c r="O36" s="317" t="s">
        <v>486</v>
      </c>
      <c r="P36" s="294"/>
      <c r="Q36" s="295"/>
      <c r="R36" s="120"/>
      <c r="S36" s="289"/>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5"/>
      <c r="BX36" s="295"/>
      <c r="BY36" s="295"/>
      <c r="BZ36" s="295"/>
      <c r="CA36" s="295"/>
      <c r="CB36" s="295"/>
      <c r="CC36" s="295"/>
      <c r="CD36" s="295"/>
      <c r="CE36" s="295"/>
      <c r="CF36" s="295"/>
      <c r="CG36" s="295"/>
      <c r="CH36" s="295"/>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5"/>
      <c r="DP36" s="295"/>
      <c r="DQ36" s="295"/>
      <c r="DR36" s="295"/>
      <c r="DS36" s="295"/>
      <c r="DT36" s="295"/>
      <c r="DU36" s="295"/>
      <c r="DV36" s="295"/>
      <c r="DW36" s="295"/>
      <c r="DX36" s="295"/>
      <c r="DY36" s="295"/>
      <c r="DZ36" s="295"/>
      <c r="EA36" s="295"/>
      <c r="EB36" s="295"/>
      <c r="EC36" s="295"/>
      <c r="ED36" s="295"/>
    </row>
    <row r="37" spans="1:19" s="120" customFormat="1" ht="12.75">
      <c r="A37" s="31" t="s">
        <v>57</v>
      </c>
      <c r="B37" s="119" t="s">
        <v>49</v>
      </c>
      <c r="C37" s="312">
        <f>SUM(C38:C56)</f>
        <v>6.5200000000000005</v>
      </c>
      <c r="D37" s="312">
        <f aca="true" t="shared" si="9" ref="D37:N37">SUM(D38:D56)</f>
        <v>3.8299999999999996</v>
      </c>
      <c r="E37" s="312">
        <f t="shared" si="9"/>
        <v>0</v>
      </c>
      <c r="F37" s="312">
        <f t="shared" si="9"/>
        <v>0</v>
      </c>
      <c r="G37" s="312">
        <f t="shared" si="9"/>
        <v>2.6899999999999995</v>
      </c>
      <c r="H37" s="312">
        <f t="shared" si="9"/>
        <v>0</v>
      </c>
      <c r="I37" s="312">
        <f t="shared" si="9"/>
        <v>2.779999999999999</v>
      </c>
      <c r="J37" s="312">
        <f t="shared" si="9"/>
        <v>0</v>
      </c>
      <c r="K37" s="312">
        <f t="shared" si="9"/>
        <v>0</v>
      </c>
      <c r="L37" s="312">
        <f t="shared" si="9"/>
        <v>0</v>
      </c>
      <c r="M37" s="312">
        <f t="shared" si="9"/>
        <v>2.779999999999999</v>
      </c>
      <c r="N37" s="312">
        <f t="shared" si="9"/>
        <v>0</v>
      </c>
      <c r="O37" s="31"/>
      <c r="P37" s="87"/>
      <c r="S37" s="289"/>
    </row>
    <row r="38" spans="1:19" s="123" customFormat="1" ht="25.5">
      <c r="A38" s="29">
        <v>1</v>
      </c>
      <c r="B38" s="30" t="s">
        <v>334</v>
      </c>
      <c r="C38" s="313">
        <f aca="true" t="shared" si="10" ref="C38:C53">D38+G38</f>
        <v>0.8</v>
      </c>
      <c r="D38" s="307">
        <v>0.8</v>
      </c>
      <c r="E38" s="163"/>
      <c r="F38" s="163"/>
      <c r="G38" s="307"/>
      <c r="H38" s="124" t="s">
        <v>335</v>
      </c>
      <c r="I38" s="11">
        <f aca="true" t="shared" si="11" ref="I38:I58">SUM(J38:N38)</f>
        <v>0.34</v>
      </c>
      <c r="J38" s="11"/>
      <c r="K38" s="11"/>
      <c r="L38" s="11"/>
      <c r="M38" s="11">
        <v>0.34</v>
      </c>
      <c r="N38" s="11"/>
      <c r="O38" s="466"/>
      <c r="P38" s="2"/>
      <c r="R38" s="120"/>
      <c r="S38" s="289"/>
    </row>
    <row r="39" spans="1:19" s="123" customFormat="1" ht="25.5">
      <c r="A39" s="29">
        <v>2</v>
      </c>
      <c r="B39" s="30" t="s">
        <v>336</v>
      </c>
      <c r="C39" s="313">
        <f t="shared" si="10"/>
        <v>0.25</v>
      </c>
      <c r="D39" s="307"/>
      <c r="E39" s="163"/>
      <c r="F39" s="315"/>
      <c r="G39" s="307">
        <v>0.25</v>
      </c>
      <c r="H39" s="124" t="s">
        <v>335</v>
      </c>
      <c r="I39" s="11">
        <f t="shared" si="11"/>
        <v>0.11</v>
      </c>
      <c r="J39" s="11"/>
      <c r="K39" s="11"/>
      <c r="L39" s="11"/>
      <c r="M39" s="11">
        <v>0.11</v>
      </c>
      <c r="N39" s="11"/>
      <c r="O39" s="467"/>
      <c r="P39" s="2"/>
      <c r="R39" s="120"/>
      <c r="S39" s="289"/>
    </row>
    <row r="40" spans="1:19" s="123" customFormat="1" ht="25.5">
      <c r="A40" s="29">
        <v>3</v>
      </c>
      <c r="B40" s="30" t="s">
        <v>337</v>
      </c>
      <c r="C40" s="313">
        <f t="shared" si="10"/>
        <v>0.04</v>
      </c>
      <c r="D40" s="307"/>
      <c r="E40" s="163"/>
      <c r="F40" s="315"/>
      <c r="G40" s="307">
        <v>0.04</v>
      </c>
      <c r="H40" s="124" t="s">
        <v>335</v>
      </c>
      <c r="I40" s="11">
        <f t="shared" si="11"/>
        <v>0.02</v>
      </c>
      <c r="J40" s="11"/>
      <c r="K40" s="11"/>
      <c r="L40" s="11"/>
      <c r="M40" s="11">
        <v>0.02</v>
      </c>
      <c r="N40" s="11"/>
      <c r="O40" s="468"/>
      <c r="P40" s="2"/>
      <c r="R40" s="120"/>
      <c r="S40" s="289"/>
    </row>
    <row r="41" spans="1:19" s="123" customFormat="1" ht="25.5">
      <c r="A41" s="29">
        <v>4</v>
      </c>
      <c r="B41" s="154" t="s">
        <v>338</v>
      </c>
      <c r="C41" s="313">
        <f t="shared" si="10"/>
        <v>0.02</v>
      </c>
      <c r="D41" s="307"/>
      <c r="E41" s="163"/>
      <c r="F41" s="315"/>
      <c r="G41" s="163">
        <v>0.02</v>
      </c>
      <c r="H41" s="153" t="s">
        <v>661</v>
      </c>
      <c r="I41" s="11">
        <f t="shared" si="11"/>
        <v>0.01</v>
      </c>
      <c r="J41" s="11"/>
      <c r="K41" s="11"/>
      <c r="L41" s="11"/>
      <c r="M41" s="11">
        <v>0.01</v>
      </c>
      <c r="N41" s="11"/>
      <c r="O41" s="32"/>
      <c r="P41" s="2"/>
      <c r="R41" s="120"/>
      <c r="S41" s="289"/>
    </row>
    <row r="42" spans="1:19" s="123" customFormat="1" ht="12.75">
      <c r="A42" s="29">
        <v>5</v>
      </c>
      <c r="B42" s="154" t="s">
        <v>339</v>
      </c>
      <c r="C42" s="313">
        <f t="shared" si="10"/>
        <v>0.8</v>
      </c>
      <c r="D42" s="306">
        <v>0.8</v>
      </c>
      <c r="E42" s="163"/>
      <c r="F42" s="315"/>
      <c r="G42" s="307"/>
      <c r="H42" s="153" t="s">
        <v>649</v>
      </c>
      <c r="I42" s="11">
        <f t="shared" si="11"/>
        <v>0.34</v>
      </c>
      <c r="J42" s="11"/>
      <c r="K42" s="11"/>
      <c r="L42" s="11"/>
      <c r="M42" s="11">
        <v>0.34</v>
      </c>
      <c r="N42" s="11"/>
      <c r="O42" s="11"/>
      <c r="P42" s="2"/>
      <c r="R42" s="120"/>
      <c r="S42" s="289"/>
    </row>
    <row r="43" spans="1:19" s="123" customFormat="1" ht="25.5">
      <c r="A43" s="29">
        <v>6</v>
      </c>
      <c r="B43" s="121" t="s">
        <v>340</v>
      </c>
      <c r="C43" s="313">
        <f t="shared" si="10"/>
        <v>0.8200000000000001</v>
      </c>
      <c r="D43" s="163">
        <v>0.52</v>
      </c>
      <c r="E43" s="163"/>
      <c r="F43" s="315"/>
      <c r="G43" s="163">
        <v>0.3</v>
      </c>
      <c r="H43" s="124" t="s">
        <v>653</v>
      </c>
      <c r="I43" s="11">
        <f t="shared" si="11"/>
        <v>0.35</v>
      </c>
      <c r="J43" s="11"/>
      <c r="K43" s="11"/>
      <c r="L43" s="11"/>
      <c r="M43" s="11">
        <v>0.35</v>
      </c>
      <c r="N43" s="11"/>
      <c r="O43" s="32"/>
      <c r="P43" s="2"/>
      <c r="R43" s="120"/>
      <c r="S43" s="289"/>
    </row>
    <row r="44" spans="1:19" s="123" customFormat="1" ht="25.5">
      <c r="A44" s="29">
        <v>7</v>
      </c>
      <c r="B44" s="153" t="s">
        <v>341</v>
      </c>
      <c r="C44" s="313">
        <f t="shared" si="10"/>
        <v>0.3</v>
      </c>
      <c r="D44" s="307">
        <v>0.3</v>
      </c>
      <c r="E44" s="163"/>
      <c r="F44" s="315"/>
      <c r="G44" s="307"/>
      <c r="H44" s="124" t="s">
        <v>650</v>
      </c>
      <c r="I44" s="11">
        <f t="shared" si="11"/>
        <v>0.13</v>
      </c>
      <c r="J44" s="11"/>
      <c r="K44" s="11"/>
      <c r="L44" s="11"/>
      <c r="M44" s="11">
        <v>0.13</v>
      </c>
      <c r="N44" s="122"/>
      <c r="O44" s="317"/>
      <c r="P44" s="2"/>
      <c r="R44" s="120"/>
      <c r="S44" s="289"/>
    </row>
    <row r="45" spans="1:19" s="123" customFormat="1" ht="25.5">
      <c r="A45" s="29">
        <v>8</v>
      </c>
      <c r="B45" s="153" t="s">
        <v>342</v>
      </c>
      <c r="C45" s="313">
        <f t="shared" si="10"/>
        <v>0.08</v>
      </c>
      <c r="D45" s="163">
        <v>0.08</v>
      </c>
      <c r="E45" s="163"/>
      <c r="F45" s="315"/>
      <c r="G45" s="307"/>
      <c r="H45" s="124" t="s">
        <v>662</v>
      </c>
      <c r="I45" s="11">
        <f t="shared" si="11"/>
        <v>0.03</v>
      </c>
      <c r="J45" s="11"/>
      <c r="K45" s="11"/>
      <c r="L45" s="11"/>
      <c r="M45" s="11">
        <v>0.03</v>
      </c>
      <c r="N45" s="122"/>
      <c r="O45" s="14"/>
      <c r="P45" s="2"/>
      <c r="R45" s="120"/>
      <c r="S45" s="289"/>
    </row>
    <row r="46" spans="1:19" s="123" customFormat="1" ht="25.5">
      <c r="A46" s="29">
        <v>9</v>
      </c>
      <c r="B46" s="30" t="s">
        <v>343</v>
      </c>
      <c r="C46" s="313">
        <f t="shared" si="10"/>
        <v>0.07</v>
      </c>
      <c r="D46" s="307"/>
      <c r="E46" s="163"/>
      <c r="F46" s="315"/>
      <c r="G46" s="163">
        <v>0.07</v>
      </c>
      <c r="H46" s="124" t="s">
        <v>663</v>
      </c>
      <c r="I46" s="11">
        <f t="shared" si="11"/>
        <v>0.03</v>
      </c>
      <c r="J46" s="11"/>
      <c r="K46" s="11"/>
      <c r="L46" s="11"/>
      <c r="M46" s="11">
        <v>0.03</v>
      </c>
      <c r="N46" s="122"/>
      <c r="O46" s="32"/>
      <c r="P46" s="2"/>
      <c r="R46" s="120"/>
      <c r="S46" s="289"/>
    </row>
    <row r="47" spans="1:19" s="123" customFormat="1" ht="32.25" customHeight="1">
      <c r="A47" s="29">
        <v>10</v>
      </c>
      <c r="B47" s="30" t="s">
        <v>344</v>
      </c>
      <c r="C47" s="313">
        <f t="shared" si="10"/>
        <v>0.1</v>
      </c>
      <c r="D47" s="307"/>
      <c r="E47" s="163"/>
      <c r="F47" s="315"/>
      <c r="G47" s="163">
        <v>0.1</v>
      </c>
      <c r="H47" s="124" t="s">
        <v>663</v>
      </c>
      <c r="I47" s="11">
        <f t="shared" si="11"/>
        <v>0.04</v>
      </c>
      <c r="J47" s="11"/>
      <c r="K47" s="11"/>
      <c r="L47" s="11"/>
      <c r="M47" s="11">
        <v>0.04</v>
      </c>
      <c r="N47" s="122"/>
      <c r="O47" s="32"/>
      <c r="P47" s="2"/>
      <c r="R47" s="120"/>
      <c r="S47" s="289"/>
    </row>
    <row r="48" spans="1:19" s="123" customFormat="1" ht="18.75" customHeight="1">
      <c r="A48" s="29">
        <v>11</v>
      </c>
      <c r="B48" s="30" t="s">
        <v>68</v>
      </c>
      <c r="C48" s="313">
        <f t="shared" si="10"/>
        <v>1</v>
      </c>
      <c r="D48" s="163">
        <v>1</v>
      </c>
      <c r="E48" s="163"/>
      <c r="F48" s="315"/>
      <c r="G48" s="307"/>
      <c r="H48" s="124" t="s">
        <v>654</v>
      </c>
      <c r="I48" s="11">
        <f t="shared" si="11"/>
        <v>0.43</v>
      </c>
      <c r="J48" s="11"/>
      <c r="K48" s="11"/>
      <c r="L48" s="11"/>
      <c r="M48" s="11">
        <v>0.43</v>
      </c>
      <c r="N48" s="11"/>
      <c r="O48" s="317"/>
      <c r="P48" s="2"/>
      <c r="R48" s="120"/>
      <c r="S48" s="289"/>
    </row>
    <row r="49" spans="1:19" s="123" customFormat="1" ht="25.5">
      <c r="A49" s="29">
        <v>12</v>
      </c>
      <c r="B49" s="121" t="s">
        <v>345</v>
      </c>
      <c r="C49" s="313">
        <f t="shared" si="10"/>
        <v>1.23</v>
      </c>
      <c r="D49" s="307"/>
      <c r="E49" s="163"/>
      <c r="F49" s="163"/>
      <c r="G49" s="307">
        <v>1.23</v>
      </c>
      <c r="H49" s="124" t="s">
        <v>657</v>
      </c>
      <c r="I49" s="11">
        <f t="shared" si="11"/>
        <v>0.52</v>
      </c>
      <c r="J49" s="11"/>
      <c r="K49" s="11"/>
      <c r="L49" s="11"/>
      <c r="M49" s="11">
        <v>0.52</v>
      </c>
      <c r="N49" s="11"/>
      <c r="O49" s="14"/>
      <c r="P49" s="2"/>
      <c r="R49" s="120"/>
      <c r="S49" s="289"/>
    </row>
    <row r="50" spans="1:19" s="123" customFormat="1" ht="12.75">
      <c r="A50" s="29">
        <v>13</v>
      </c>
      <c r="B50" s="153" t="s">
        <v>130</v>
      </c>
      <c r="C50" s="313">
        <f t="shared" si="10"/>
        <v>0.03</v>
      </c>
      <c r="D50" s="307">
        <v>0.03</v>
      </c>
      <c r="E50" s="163"/>
      <c r="F50" s="315"/>
      <c r="G50" s="307"/>
      <c r="H50" s="124" t="s">
        <v>664</v>
      </c>
      <c r="I50" s="11">
        <f t="shared" si="11"/>
        <v>0.01</v>
      </c>
      <c r="J50" s="11"/>
      <c r="K50" s="11"/>
      <c r="L50" s="11"/>
      <c r="M50" s="11">
        <v>0.01</v>
      </c>
      <c r="N50" s="11"/>
      <c r="O50" s="14"/>
      <c r="P50" s="2"/>
      <c r="R50" s="120"/>
      <c r="S50" s="289"/>
    </row>
    <row r="51" spans="1:19" s="123" customFormat="1" ht="25.5">
      <c r="A51" s="29">
        <v>14</v>
      </c>
      <c r="B51" s="121" t="s">
        <v>346</v>
      </c>
      <c r="C51" s="313">
        <f t="shared" si="10"/>
        <v>0.4</v>
      </c>
      <c r="D51" s="307"/>
      <c r="E51" s="163"/>
      <c r="F51" s="315"/>
      <c r="G51" s="163">
        <v>0.4</v>
      </c>
      <c r="H51" s="124" t="s">
        <v>665</v>
      </c>
      <c r="I51" s="11">
        <f t="shared" si="11"/>
        <v>0.17</v>
      </c>
      <c r="J51" s="11"/>
      <c r="K51" s="11"/>
      <c r="L51" s="11"/>
      <c r="M51" s="11">
        <v>0.17</v>
      </c>
      <c r="N51" s="122"/>
      <c r="O51" s="11"/>
      <c r="P51" s="2"/>
      <c r="R51" s="120"/>
      <c r="S51" s="289"/>
    </row>
    <row r="52" spans="1:19" s="123" customFormat="1" ht="25.5">
      <c r="A52" s="29">
        <v>15</v>
      </c>
      <c r="B52" s="121" t="s">
        <v>347</v>
      </c>
      <c r="C52" s="313">
        <f t="shared" si="10"/>
        <v>0.04</v>
      </c>
      <c r="D52" s="307"/>
      <c r="E52" s="163"/>
      <c r="F52" s="315"/>
      <c r="G52" s="163">
        <v>0.04</v>
      </c>
      <c r="H52" s="124" t="s">
        <v>665</v>
      </c>
      <c r="I52" s="11">
        <f t="shared" si="11"/>
        <v>0.02</v>
      </c>
      <c r="J52" s="11"/>
      <c r="K52" s="11"/>
      <c r="L52" s="11"/>
      <c r="M52" s="11">
        <v>0.02</v>
      </c>
      <c r="N52" s="122"/>
      <c r="O52" s="11"/>
      <c r="P52" s="2"/>
      <c r="R52" s="120"/>
      <c r="S52" s="289"/>
    </row>
    <row r="53" spans="1:19" s="123" customFormat="1" ht="25.5">
      <c r="A53" s="29">
        <v>16</v>
      </c>
      <c r="B53" s="121" t="s">
        <v>348</v>
      </c>
      <c r="C53" s="313">
        <f t="shared" si="10"/>
        <v>0.15</v>
      </c>
      <c r="D53" s="307"/>
      <c r="E53" s="163"/>
      <c r="F53" s="315"/>
      <c r="G53" s="163">
        <v>0.15</v>
      </c>
      <c r="H53" s="124" t="s">
        <v>665</v>
      </c>
      <c r="I53" s="11">
        <f t="shared" si="11"/>
        <v>0.06</v>
      </c>
      <c r="J53" s="11"/>
      <c r="K53" s="11"/>
      <c r="L53" s="11"/>
      <c r="M53" s="11">
        <v>0.06</v>
      </c>
      <c r="N53" s="122"/>
      <c r="O53" s="11"/>
      <c r="P53" s="2"/>
      <c r="R53" s="120"/>
      <c r="S53" s="289"/>
    </row>
    <row r="54" spans="1:19" s="123" customFormat="1" ht="12.75">
      <c r="A54" s="29">
        <v>17</v>
      </c>
      <c r="B54" s="30" t="s">
        <v>349</v>
      </c>
      <c r="C54" s="313">
        <v>0.06</v>
      </c>
      <c r="D54" s="307"/>
      <c r="E54" s="163"/>
      <c r="F54" s="315"/>
      <c r="G54" s="163">
        <v>0.06</v>
      </c>
      <c r="H54" s="124" t="s">
        <v>665</v>
      </c>
      <c r="I54" s="11">
        <f t="shared" si="11"/>
        <v>0.03</v>
      </c>
      <c r="J54" s="11"/>
      <c r="K54" s="11"/>
      <c r="L54" s="11"/>
      <c r="M54" s="11">
        <v>0.03</v>
      </c>
      <c r="N54" s="122"/>
      <c r="O54" s="11"/>
      <c r="P54" s="2"/>
      <c r="R54" s="120"/>
      <c r="S54" s="289"/>
    </row>
    <row r="55" spans="1:19" s="123" customFormat="1" ht="25.5">
      <c r="A55" s="29">
        <v>18</v>
      </c>
      <c r="B55" s="296" t="s">
        <v>350</v>
      </c>
      <c r="C55" s="313">
        <v>0.03</v>
      </c>
      <c r="D55" s="307"/>
      <c r="E55" s="163"/>
      <c r="F55" s="315"/>
      <c r="G55" s="163">
        <v>0.03</v>
      </c>
      <c r="H55" s="124" t="s">
        <v>666</v>
      </c>
      <c r="I55" s="11">
        <f t="shared" si="11"/>
        <v>0.01</v>
      </c>
      <c r="J55" s="11"/>
      <c r="K55" s="11"/>
      <c r="L55" s="11"/>
      <c r="M55" s="11">
        <v>0.01</v>
      </c>
      <c r="N55" s="122"/>
      <c r="O55" s="11"/>
      <c r="P55" s="2"/>
      <c r="R55" s="120"/>
      <c r="S55" s="289"/>
    </row>
    <row r="56" spans="1:19" s="123" customFormat="1" ht="12.75">
      <c r="A56" s="29">
        <v>19</v>
      </c>
      <c r="B56" s="121" t="s">
        <v>351</v>
      </c>
      <c r="C56" s="313">
        <v>0.3</v>
      </c>
      <c r="D56" s="307">
        <v>0.3</v>
      </c>
      <c r="E56" s="163"/>
      <c r="F56" s="315"/>
      <c r="G56" s="163"/>
      <c r="H56" s="124" t="s">
        <v>667</v>
      </c>
      <c r="I56" s="11">
        <f t="shared" si="11"/>
        <v>0.13</v>
      </c>
      <c r="J56" s="11"/>
      <c r="K56" s="11"/>
      <c r="L56" s="11"/>
      <c r="M56" s="11">
        <v>0.13</v>
      </c>
      <c r="N56" s="122"/>
      <c r="O56" s="32"/>
      <c r="P56" s="2"/>
      <c r="R56" s="120"/>
      <c r="S56" s="289"/>
    </row>
    <row r="57" spans="1:19" s="120" customFormat="1" ht="25.5">
      <c r="A57" s="31" t="s">
        <v>59</v>
      </c>
      <c r="B57" s="125" t="s">
        <v>69</v>
      </c>
      <c r="C57" s="34">
        <f>SUM(C58)</f>
        <v>0.18</v>
      </c>
      <c r="D57" s="34"/>
      <c r="E57" s="34"/>
      <c r="F57" s="34"/>
      <c r="G57" s="34">
        <f>SUM(G58)</f>
        <v>0.18</v>
      </c>
      <c r="H57" s="87"/>
      <c r="I57" s="3">
        <f t="shared" si="11"/>
        <v>0.08</v>
      </c>
      <c r="J57" s="3"/>
      <c r="K57" s="3"/>
      <c r="L57" s="3">
        <v>0.05</v>
      </c>
      <c r="M57" s="3">
        <v>0.03</v>
      </c>
      <c r="N57" s="3"/>
      <c r="O57" s="31"/>
      <c r="P57" s="291"/>
      <c r="S57" s="289"/>
    </row>
    <row r="58" spans="1:19" s="123" customFormat="1" ht="25.5">
      <c r="A58" s="32">
        <v>1</v>
      </c>
      <c r="B58" s="153" t="s">
        <v>129</v>
      </c>
      <c r="C58" s="313">
        <f aca="true" t="shared" si="12" ref="C58:C64">D58+G58</f>
        <v>0.18</v>
      </c>
      <c r="D58" s="315"/>
      <c r="E58" s="163"/>
      <c r="F58" s="315"/>
      <c r="G58" s="163">
        <v>0.18</v>
      </c>
      <c r="H58" s="118" t="s">
        <v>668</v>
      </c>
      <c r="I58" s="11">
        <f t="shared" si="11"/>
        <v>0.08</v>
      </c>
      <c r="J58" s="11"/>
      <c r="K58" s="11"/>
      <c r="L58" s="11">
        <v>0.05</v>
      </c>
      <c r="M58" s="11">
        <v>0.03</v>
      </c>
      <c r="N58" s="11"/>
      <c r="O58" s="14"/>
      <c r="P58" s="2"/>
      <c r="R58" s="120"/>
      <c r="S58" s="289"/>
    </row>
    <row r="59" spans="1:19" s="120" customFormat="1" ht="12.75">
      <c r="A59" s="31" t="s">
        <v>64</v>
      </c>
      <c r="B59" s="125" t="s">
        <v>48</v>
      </c>
      <c r="C59" s="312">
        <f>SUM(C60:C65)</f>
        <v>7.140000000000001</v>
      </c>
      <c r="D59" s="312">
        <f aca="true" t="shared" si="13" ref="D59:N59">SUM(D60:D65)</f>
        <v>2.25</v>
      </c>
      <c r="E59" s="312">
        <f t="shared" si="13"/>
        <v>0</v>
      </c>
      <c r="F59" s="312">
        <f t="shared" si="13"/>
        <v>0</v>
      </c>
      <c r="G59" s="312">
        <f t="shared" si="13"/>
        <v>4.890000000000001</v>
      </c>
      <c r="H59" s="312">
        <f t="shared" si="13"/>
        <v>0</v>
      </c>
      <c r="I59" s="312">
        <f t="shared" si="13"/>
        <v>3.02</v>
      </c>
      <c r="J59" s="312">
        <f t="shared" si="13"/>
        <v>0</v>
      </c>
      <c r="K59" s="312">
        <f t="shared" si="13"/>
        <v>0</v>
      </c>
      <c r="L59" s="312">
        <f t="shared" si="13"/>
        <v>0</v>
      </c>
      <c r="M59" s="312">
        <f t="shared" si="13"/>
        <v>3.02</v>
      </c>
      <c r="N59" s="312">
        <f t="shared" si="13"/>
        <v>0</v>
      </c>
      <c r="O59" s="31"/>
      <c r="P59" s="87"/>
      <c r="S59" s="289"/>
    </row>
    <row r="60" spans="1:19" s="123" customFormat="1" ht="25.5">
      <c r="A60" s="32">
        <v>1</v>
      </c>
      <c r="B60" s="121" t="s">
        <v>382</v>
      </c>
      <c r="C60" s="313">
        <f t="shared" si="12"/>
        <v>2</v>
      </c>
      <c r="D60" s="163"/>
      <c r="E60" s="307"/>
      <c r="F60" s="307"/>
      <c r="G60" s="163">
        <v>2</v>
      </c>
      <c r="H60" s="124" t="s">
        <v>669</v>
      </c>
      <c r="I60" s="11">
        <f aca="true" t="shared" si="14" ref="I60:I79">SUM(J60:N60)</f>
        <v>0.85</v>
      </c>
      <c r="J60" s="11"/>
      <c r="K60" s="11"/>
      <c r="L60" s="11"/>
      <c r="M60" s="11">
        <v>0.85</v>
      </c>
      <c r="N60" s="11"/>
      <c r="O60" s="32"/>
      <c r="P60" s="2"/>
      <c r="R60" s="120"/>
      <c r="S60" s="289"/>
    </row>
    <row r="61" spans="1:19" s="123" customFormat="1" ht="25.5">
      <c r="A61" s="32">
        <v>2</v>
      </c>
      <c r="B61" s="30" t="s">
        <v>383</v>
      </c>
      <c r="C61" s="313">
        <f t="shared" si="12"/>
        <v>1.2</v>
      </c>
      <c r="D61" s="307">
        <v>1.2</v>
      </c>
      <c r="E61" s="307"/>
      <c r="F61" s="307"/>
      <c r="G61" s="307"/>
      <c r="H61" s="124" t="s">
        <v>663</v>
      </c>
      <c r="I61" s="11">
        <f t="shared" si="14"/>
        <v>0.51</v>
      </c>
      <c r="J61" s="11"/>
      <c r="K61" s="11"/>
      <c r="L61" s="11"/>
      <c r="M61" s="11">
        <v>0.51</v>
      </c>
      <c r="N61" s="11"/>
      <c r="O61" s="32"/>
      <c r="P61" s="2"/>
      <c r="R61" s="120"/>
      <c r="S61" s="289"/>
    </row>
    <row r="62" spans="1:19" s="123" customFormat="1" ht="38.25">
      <c r="A62" s="32">
        <v>3</v>
      </c>
      <c r="B62" s="153" t="s">
        <v>384</v>
      </c>
      <c r="C62" s="313">
        <f t="shared" si="12"/>
        <v>0.45</v>
      </c>
      <c r="D62" s="163">
        <v>0.45</v>
      </c>
      <c r="E62" s="307"/>
      <c r="F62" s="307"/>
      <c r="G62" s="307"/>
      <c r="H62" s="124" t="s">
        <v>654</v>
      </c>
      <c r="I62" s="11">
        <f t="shared" si="14"/>
        <v>0.19</v>
      </c>
      <c r="J62" s="11"/>
      <c r="K62" s="11"/>
      <c r="L62" s="11"/>
      <c r="M62" s="11">
        <v>0.19</v>
      </c>
      <c r="N62" s="11"/>
      <c r="O62" s="32" t="s">
        <v>385</v>
      </c>
      <c r="P62" s="2"/>
      <c r="R62" s="120"/>
      <c r="S62" s="289"/>
    </row>
    <row r="63" spans="1:19" s="123" customFormat="1" ht="38.25">
      <c r="A63" s="32">
        <v>4</v>
      </c>
      <c r="B63" s="153" t="s">
        <v>600</v>
      </c>
      <c r="C63" s="313">
        <f>SUM(D63:G63)</f>
        <v>0.79</v>
      </c>
      <c r="D63" s="163"/>
      <c r="E63" s="307"/>
      <c r="F63" s="307"/>
      <c r="G63" s="307">
        <v>0.79</v>
      </c>
      <c r="H63" s="124" t="s">
        <v>670</v>
      </c>
      <c r="I63" s="11">
        <f t="shared" si="14"/>
        <v>0.32</v>
      </c>
      <c r="J63" s="11"/>
      <c r="K63" s="11"/>
      <c r="L63" s="11"/>
      <c r="M63" s="11">
        <v>0.32</v>
      </c>
      <c r="N63" s="11"/>
      <c r="O63" s="32" t="s">
        <v>601</v>
      </c>
      <c r="P63" s="2"/>
      <c r="R63" s="120"/>
      <c r="S63" s="289"/>
    </row>
    <row r="64" spans="1:19" s="123" customFormat="1" ht="48.75" customHeight="1">
      <c r="A64" s="32">
        <v>5</v>
      </c>
      <c r="B64" s="153" t="s">
        <v>603</v>
      </c>
      <c r="C64" s="313">
        <f t="shared" si="12"/>
        <v>0.6</v>
      </c>
      <c r="D64" s="163">
        <v>0.6</v>
      </c>
      <c r="E64" s="307"/>
      <c r="F64" s="307"/>
      <c r="G64" s="307"/>
      <c r="H64" s="124" t="s">
        <v>654</v>
      </c>
      <c r="I64" s="11">
        <f t="shared" si="14"/>
        <v>0.26</v>
      </c>
      <c r="J64" s="11"/>
      <c r="K64" s="11"/>
      <c r="L64" s="11"/>
      <c r="M64" s="11">
        <v>0.26</v>
      </c>
      <c r="N64" s="11"/>
      <c r="O64" s="32" t="s">
        <v>386</v>
      </c>
      <c r="P64" s="2"/>
      <c r="R64" s="120"/>
      <c r="S64" s="289"/>
    </row>
    <row r="65" spans="1:19" s="123" customFormat="1" ht="23.25" customHeight="1">
      <c r="A65" s="32">
        <v>6</v>
      </c>
      <c r="B65" s="155" t="s">
        <v>387</v>
      </c>
      <c r="C65" s="163">
        <v>2.1</v>
      </c>
      <c r="D65" s="163"/>
      <c r="E65" s="163"/>
      <c r="F65" s="163"/>
      <c r="G65" s="163">
        <v>2.1</v>
      </c>
      <c r="H65" s="30" t="s">
        <v>652</v>
      </c>
      <c r="I65" s="11">
        <f t="shared" si="14"/>
        <v>0.89</v>
      </c>
      <c r="J65" s="11"/>
      <c r="K65" s="11"/>
      <c r="L65" s="11"/>
      <c r="M65" s="11">
        <v>0.89</v>
      </c>
      <c r="N65" s="11"/>
      <c r="O65" s="32"/>
      <c r="P65" s="2"/>
      <c r="S65" s="289"/>
    </row>
    <row r="66" spans="1:19" s="120" customFormat="1" ht="17.25" customHeight="1">
      <c r="A66" s="290" t="s">
        <v>61</v>
      </c>
      <c r="B66" s="125" t="s">
        <v>43</v>
      </c>
      <c r="C66" s="312">
        <f>SUM(C67:C76)</f>
        <v>2.2800000000000002</v>
      </c>
      <c r="D66" s="34">
        <f>SUM(D67:D76)</f>
        <v>0.8500000000000001</v>
      </c>
      <c r="E66" s="34"/>
      <c r="F66" s="34"/>
      <c r="G66" s="34">
        <f>SUM(G67:G76)</f>
        <v>1.4300000000000002</v>
      </c>
      <c r="H66" s="87"/>
      <c r="I66" s="3">
        <f t="shared" si="14"/>
        <v>0.96</v>
      </c>
      <c r="J66" s="3"/>
      <c r="K66" s="3"/>
      <c r="L66" s="3">
        <v>0.41</v>
      </c>
      <c r="M66" s="3">
        <v>0.55</v>
      </c>
      <c r="N66" s="3"/>
      <c r="O66" s="31"/>
      <c r="P66" s="291"/>
      <c r="S66" s="289"/>
    </row>
    <row r="67" spans="1:19" s="123" customFormat="1" ht="25.5">
      <c r="A67" s="29">
        <v>1</v>
      </c>
      <c r="B67" s="153" t="s">
        <v>357</v>
      </c>
      <c r="C67" s="313">
        <f aca="true" t="shared" si="15" ref="C67:C76">D67+G67</f>
        <v>0.2</v>
      </c>
      <c r="D67" s="307">
        <v>0.2</v>
      </c>
      <c r="E67" s="307"/>
      <c r="F67" s="307"/>
      <c r="G67" s="163"/>
      <c r="H67" s="153" t="s">
        <v>661</v>
      </c>
      <c r="I67" s="11">
        <f t="shared" si="14"/>
        <v>0.09</v>
      </c>
      <c r="J67" s="11"/>
      <c r="K67" s="11"/>
      <c r="L67" s="11">
        <v>0.03</v>
      </c>
      <c r="M67" s="11">
        <v>0.06</v>
      </c>
      <c r="N67" s="11"/>
      <c r="O67" s="32"/>
      <c r="P67" s="2"/>
      <c r="R67" s="120"/>
      <c r="S67" s="289"/>
    </row>
    <row r="68" spans="1:19" s="123" customFormat="1" ht="25.5">
      <c r="A68" s="29">
        <v>2</v>
      </c>
      <c r="B68" s="30" t="s">
        <v>358</v>
      </c>
      <c r="C68" s="313">
        <f t="shared" si="15"/>
        <v>0.06</v>
      </c>
      <c r="D68" s="163"/>
      <c r="E68" s="307"/>
      <c r="F68" s="307"/>
      <c r="G68" s="163">
        <v>0.06</v>
      </c>
      <c r="H68" s="153" t="s">
        <v>671</v>
      </c>
      <c r="I68" s="11">
        <f t="shared" si="14"/>
        <v>0.12000000000000001</v>
      </c>
      <c r="J68" s="11"/>
      <c r="K68" s="11"/>
      <c r="L68" s="11">
        <v>0.1</v>
      </c>
      <c r="M68" s="11">
        <v>0.02</v>
      </c>
      <c r="N68" s="11"/>
      <c r="O68" s="32"/>
      <c r="P68" s="2"/>
      <c r="R68" s="120"/>
      <c r="S68" s="289"/>
    </row>
    <row r="69" spans="1:19" s="123" customFormat="1" ht="25.5">
      <c r="A69" s="29">
        <v>3</v>
      </c>
      <c r="B69" s="121" t="s">
        <v>359</v>
      </c>
      <c r="C69" s="313">
        <f t="shared" si="15"/>
        <v>0.2</v>
      </c>
      <c r="D69" s="163">
        <v>0.2</v>
      </c>
      <c r="E69" s="307"/>
      <c r="F69" s="307"/>
      <c r="G69" s="163"/>
      <c r="H69" s="124" t="s">
        <v>653</v>
      </c>
      <c r="I69" s="11">
        <f t="shared" si="14"/>
        <v>0.09</v>
      </c>
      <c r="J69" s="11"/>
      <c r="K69" s="11"/>
      <c r="L69" s="11">
        <v>0.03</v>
      </c>
      <c r="M69" s="11">
        <v>0.06</v>
      </c>
      <c r="N69" s="11"/>
      <c r="O69" s="32"/>
      <c r="P69" s="2"/>
      <c r="R69" s="120"/>
      <c r="S69" s="289"/>
    </row>
    <row r="70" spans="1:19" s="123" customFormat="1" ht="25.5">
      <c r="A70" s="29">
        <v>4</v>
      </c>
      <c r="B70" s="30" t="s">
        <v>360</v>
      </c>
      <c r="C70" s="313">
        <f t="shared" si="15"/>
        <v>0.45</v>
      </c>
      <c r="D70" s="163">
        <v>0.45</v>
      </c>
      <c r="E70" s="307"/>
      <c r="F70" s="307"/>
      <c r="G70" s="307"/>
      <c r="H70" s="124" t="s">
        <v>651</v>
      </c>
      <c r="I70" s="11">
        <f t="shared" si="14"/>
        <v>0.073</v>
      </c>
      <c r="J70" s="11"/>
      <c r="K70" s="11"/>
      <c r="L70" s="11">
        <v>0.06</v>
      </c>
      <c r="M70" s="11">
        <v>0.013</v>
      </c>
      <c r="N70" s="11"/>
      <c r="O70" s="32"/>
      <c r="P70" s="30"/>
      <c r="R70" s="120"/>
      <c r="S70" s="289"/>
    </row>
    <row r="71" spans="1:19" s="123" customFormat="1" ht="12.75">
      <c r="A71" s="29">
        <v>5</v>
      </c>
      <c r="B71" s="155" t="s">
        <v>361</v>
      </c>
      <c r="C71" s="313">
        <f t="shared" si="15"/>
        <v>0.25</v>
      </c>
      <c r="D71" s="307"/>
      <c r="E71" s="307"/>
      <c r="F71" s="307"/>
      <c r="G71" s="307">
        <v>0.25</v>
      </c>
      <c r="H71" s="124" t="s">
        <v>652</v>
      </c>
      <c r="I71" s="11">
        <f t="shared" si="14"/>
        <v>0.11000000000000001</v>
      </c>
      <c r="J71" s="11"/>
      <c r="K71" s="11"/>
      <c r="L71" s="11">
        <v>0.04</v>
      </c>
      <c r="M71" s="11">
        <v>0.07</v>
      </c>
      <c r="N71" s="11"/>
      <c r="O71" s="32"/>
      <c r="P71" s="2"/>
      <c r="R71" s="120"/>
      <c r="S71" s="289"/>
    </row>
    <row r="72" spans="1:19" s="123" customFormat="1" ht="12.75">
      <c r="A72" s="29">
        <v>6</v>
      </c>
      <c r="B72" s="155" t="s">
        <v>362</v>
      </c>
      <c r="C72" s="313">
        <f t="shared" si="15"/>
        <v>0.3</v>
      </c>
      <c r="D72" s="307"/>
      <c r="E72" s="307"/>
      <c r="F72" s="307"/>
      <c r="G72" s="307">
        <v>0.3</v>
      </c>
      <c r="H72" s="124" t="s">
        <v>652</v>
      </c>
      <c r="I72" s="11">
        <f t="shared" si="14"/>
        <v>0.13</v>
      </c>
      <c r="J72" s="11"/>
      <c r="K72" s="11"/>
      <c r="L72" s="11">
        <v>0.04</v>
      </c>
      <c r="M72" s="11">
        <v>0.09</v>
      </c>
      <c r="N72" s="11"/>
      <c r="O72" s="32"/>
      <c r="P72" s="2"/>
      <c r="R72" s="120"/>
      <c r="S72" s="289"/>
    </row>
    <row r="73" spans="1:19" s="123" customFormat="1" ht="12.75">
      <c r="A73" s="29">
        <v>7</v>
      </c>
      <c r="B73" s="155" t="s">
        <v>363</v>
      </c>
      <c r="C73" s="313">
        <f t="shared" si="15"/>
        <v>0.26</v>
      </c>
      <c r="D73" s="307"/>
      <c r="E73" s="307"/>
      <c r="F73" s="307"/>
      <c r="G73" s="307">
        <v>0.26</v>
      </c>
      <c r="H73" s="124" t="s">
        <v>652</v>
      </c>
      <c r="I73" s="11">
        <f t="shared" si="14"/>
        <v>0.11</v>
      </c>
      <c r="J73" s="11"/>
      <c r="K73" s="11"/>
      <c r="L73" s="11">
        <v>0.03</v>
      </c>
      <c r="M73" s="11">
        <v>0.08</v>
      </c>
      <c r="N73" s="11"/>
      <c r="O73" s="32"/>
      <c r="P73" s="2"/>
      <c r="R73" s="120"/>
      <c r="S73" s="289"/>
    </row>
    <row r="74" spans="1:19" s="123" customFormat="1" ht="12.75">
      <c r="A74" s="29">
        <v>8</v>
      </c>
      <c r="B74" s="155" t="s">
        <v>364</v>
      </c>
      <c r="C74" s="313">
        <f t="shared" si="15"/>
        <v>0.15</v>
      </c>
      <c r="D74" s="307"/>
      <c r="E74" s="307"/>
      <c r="F74" s="307"/>
      <c r="G74" s="307">
        <v>0.15</v>
      </c>
      <c r="H74" s="124" t="s">
        <v>652</v>
      </c>
      <c r="I74" s="11">
        <f t="shared" si="14"/>
        <v>0.06</v>
      </c>
      <c r="J74" s="11"/>
      <c r="K74" s="11"/>
      <c r="L74" s="11">
        <v>0.02</v>
      </c>
      <c r="M74" s="11">
        <v>0.04</v>
      </c>
      <c r="N74" s="11"/>
      <c r="O74" s="32"/>
      <c r="P74" s="2"/>
      <c r="R74" s="120"/>
      <c r="S74" s="289"/>
    </row>
    <row r="75" spans="1:19" s="123" customFormat="1" ht="12.75">
      <c r="A75" s="29">
        <v>9</v>
      </c>
      <c r="B75" s="155" t="s">
        <v>365</v>
      </c>
      <c r="C75" s="313">
        <f t="shared" si="15"/>
        <v>0.09</v>
      </c>
      <c r="D75" s="307"/>
      <c r="E75" s="307"/>
      <c r="F75" s="307"/>
      <c r="G75" s="307">
        <v>0.09</v>
      </c>
      <c r="H75" s="124" t="s">
        <v>652</v>
      </c>
      <c r="I75" s="11">
        <f t="shared" si="14"/>
        <v>0.04</v>
      </c>
      <c r="J75" s="11"/>
      <c r="K75" s="11"/>
      <c r="L75" s="11">
        <v>0.01</v>
      </c>
      <c r="M75" s="11">
        <v>0.03</v>
      </c>
      <c r="N75" s="11"/>
      <c r="O75" s="32"/>
      <c r="P75" s="2"/>
      <c r="R75" s="120"/>
      <c r="S75" s="289"/>
    </row>
    <row r="76" spans="1:19" s="123" customFormat="1" ht="12.75">
      <c r="A76" s="29">
        <v>10</v>
      </c>
      <c r="B76" s="155" t="s">
        <v>366</v>
      </c>
      <c r="C76" s="313">
        <f t="shared" si="15"/>
        <v>0.32</v>
      </c>
      <c r="D76" s="307"/>
      <c r="E76" s="307"/>
      <c r="F76" s="307"/>
      <c r="G76" s="307">
        <v>0.32</v>
      </c>
      <c r="H76" s="124" t="s">
        <v>652</v>
      </c>
      <c r="I76" s="11">
        <f t="shared" si="14"/>
        <v>0.14</v>
      </c>
      <c r="J76" s="11"/>
      <c r="K76" s="11"/>
      <c r="L76" s="11">
        <v>0.05</v>
      </c>
      <c r="M76" s="11">
        <v>0.09</v>
      </c>
      <c r="N76" s="11"/>
      <c r="O76" s="32"/>
      <c r="P76" s="2"/>
      <c r="R76" s="120"/>
      <c r="S76" s="289"/>
    </row>
    <row r="77" spans="1:19" s="120" customFormat="1" ht="12.75">
      <c r="A77" s="31" t="s">
        <v>60</v>
      </c>
      <c r="B77" s="87" t="s">
        <v>128</v>
      </c>
      <c r="C77" s="312">
        <f>SUM(C78:C79)</f>
        <v>2.2</v>
      </c>
      <c r="D77" s="34">
        <f>SUM(D78:D79)</f>
        <v>0.7</v>
      </c>
      <c r="E77" s="34"/>
      <c r="F77" s="34"/>
      <c r="G77" s="34">
        <f>G78</f>
        <v>1.5</v>
      </c>
      <c r="H77" s="87"/>
      <c r="I77" s="316">
        <f t="shared" si="14"/>
        <v>0.94</v>
      </c>
      <c r="J77" s="3"/>
      <c r="K77" s="3">
        <v>0.3</v>
      </c>
      <c r="L77" s="3">
        <v>0.64</v>
      </c>
      <c r="M77" s="311"/>
      <c r="N77" s="3"/>
      <c r="O77" s="31"/>
      <c r="P77" s="87"/>
      <c r="S77" s="289"/>
    </row>
    <row r="78" spans="1:134" s="123" customFormat="1" ht="25.5">
      <c r="A78" s="297">
        <v>1</v>
      </c>
      <c r="B78" s="121" t="s">
        <v>380</v>
      </c>
      <c r="C78" s="313">
        <f>D78+G78</f>
        <v>1.5</v>
      </c>
      <c r="D78" s="163"/>
      <c r="E78" s="307"/>
      <c r="F78" s="307"/>
      <c r="G78" s="163">
        <v>1.5</v>
      </c>
      <c r="H78" s="124" t="s">
        <v>653</v>
      </c>
      <c r="I78" s="11">
        <f t="shared" si="14"/>
        <v>0.64</v>
      </c>
      <c r="J78" s="311"/>
      <c r="K78" s="311"/>
      <c r="L78" s="311">
        <v>0.64</v>
      </c>
      <c r="M78" s="311"/>
      <c r="N78" s="311"/>
      <c r="O78" s="32"/>
      <c r="P78" s="294"/>
      <c r="Q78" s="295"/>
      <c r="R78" s="120"/>
      <c r="S78" s="289"/>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5"/>
      <c r="BX78" s="295"/>
      <c r="BY78" s="295"/>
      <c r="BZ78" s="295"/>
      <c r="CA78" s="295"/>
      <c r="CB78" s="295"/>
      <c r="CC78" s="295"/>
      <c r="CD78" s="295"/>
      <c r="CE78" s="295"/>
      <c r="CF78" s="295"/>
      <c r="CG78" s="295"/>
      <c r="CH78" s="295"/>
      <c r="CI78" s="295"/>
      <c r="CJ78" s="295"/>
      <c r="CK78" s="295"/>
      <c r="CL78" s="295"/>
      <c r="CM78" s="295"/>
      <c r="CN78" s="295"/>
      <c r="CO78" s="295"/>
      <c r="CP78" s="295"/>
      <c r="CQ78" s="295"/>
      <c r="CR78" s="295"/>
      <c r="CS78" s="295"/>
      <c r="CT78" s="295"/>
      <c r="CU78" s="295"/>
      <c r="CV78" s="295"/>
      <c r="CW78" s="295"/>
      <c r="CX78" s="295"/>
      <c r="CY78" s="295"/>
      <c r="CZ78" s="295"/>
      <c r="DA78" s="295"/>
      <c r="DB78" s="295"/>
      <c r="DC78" s="295"/>
      <c r="DD78" s="295"/>
      <c r="DE78" s="295"/>
      <c r="DF78" s="295"/>
      <c r="DG78" s="295"/>
      <c r="DH78" s="295"/>
      <c r="DI78" s="295"/>
      <c r="DJ78" s="295"/>
      <c r="DK78" s="295"/>
      <c r="DL78" s="295"/>
      <c r="DM78" s="295"/>
      <c r="DN78" s="295"/>
      <c r="DO78" s="295"/>
      <c r="DP78" s="295"/>
      <c r="DQ78" s="295"/>
      <c r="DR78" s="295"/>
      <c r="DS78" s="295"/>
      <c r="DT78" s="295"/>
      <c r="DU78" s="295"/>
      <c r="DV78" s="295"/>
      <c r="DW78" s="295"/>
      <c r="DX78" s="295"/>
      <c r="DY78" s="295"/>
      <c r="DZ78" s="295"/>
      <c r="EA78" s="295"/>
      <c r="EB78" s="295"/>
      <c r="EC78" s="295"/>
      <c r="ED78" s="295"/>
    </row>
    <row r="79" spans="1:134" s="123" customFormat="1" ht="25.5">
      <c r="A79" s="297">
        <v>2</v>
      </c>
      <c r="B79" s="153" t="s">
        <v>381</v>
      </c>
      <c r="C79" s="313">
        <f>D79+G79</f>
        <v>0.7</v>
      </c>
      <c r="D79" s="307">
        <v>0.7</v>
      </c>
      <c r="E79" s="307"/>
      <c r="F79" s="307"/>
      <c r="G79" s="307"/>
      <c r="H79" s="124" t="s">
        <v>650</v>
      </c>
      <c r="I79" s="11">
        <f t="shared" si="14"/>
        <v>0.3</v>
      </c>
      <c r="J79" s="311"/>
      <c r="K79" s="311">
        <v>0.3</v>
      </c>
      <c r="L79" s="311"/>
      <c r="M79" s="311"/>
      <c r="N79" s="311"/>
      <c r="O79" s="32"/>
      <c r="P79" s="294"/>
      <c r="Q79" s="295"/>
      <c r="R79" s="120"/>
      <c r="S79" s="289"/>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295"/>
      <c r="BH79" s="295"/>
      <c r="BI79" s="295"/>
      <c r="BJ79" s="295"/>
      <c r="BK79" s="295"/>
      <c r="BL79" s="295"/>
      <c r="BM79" s="295"/>
      <c r="BN79" s="295"/>
      <c r="BO79" s="295"/>
      <c r="BP79" s="295"/>
      <c r="BQ79" s="295"/>
      <c r="BR79" s="295"/>
      <c r="BS79" s="295"/>
      <c r="BT79" s="295"/>
      <c r="BU79" s="295"/>
      <c r="BV79" s="295"/>
      <c r="BW79" s="295"/>
      <c r="BX79" s="295"/>
      <c r="BY79" s="295"/>
      <c r="BZ79" s="295"/>
      <c r="CA79" s="295"/>
      <c r="CB79" s="295"/>
      <c r="CC79" s="295"/>
      <c r="CD79" s="295"/>
      <c r="CE79" s="295"/>
      <c r="CF79" s="295"/>
      <c r="CG79" s="295"/>
      <c r="CH79" s="295"/>
      <c r="CI79" s="295"/>
      <c r="CJ79" s="295"/>
      <c r="CK79" s="295"/>
      <c r="CL79" s="295"/>
      <c r="CM79" s="295"/>
      <c r="CN79" s="295"/>
      <c r="CO79" s="295"/>
      <c r="CP79" s="295"/>
      <c r="CQ79" s="295"/>
      <c r="CR79" s="295"/>
      <c r="CS79" s="295"/>
      <c r="CT79" s="295"/>
      <c r="CU79" s="295"/>
      <c r="CV79" s="295"/>
      <c r="CW79" s="295"/>
      <c r="CX79" s="295"/>
      <c r="CY79" s="295"/>
      <c r="CZ79" s="295"/>
      <c r="DA79" s="295"/>
      <c r="DB79" s="295"/>
      <c r="DC79" s="295"/>
      <c r="DD79" s="295"/>
      <c r="DE79" s="295"/>
      <c r="DF79" s="295"/>
      <c r="DG79" s="295"/>
      <c r="DH79" s="295"/>
      <c r="DI79" s="295"/>
      <c r="DJ79" s="295"/>
      <c r="DK79" s="295"/>
      <c r="DL79" s="295"/>
      <c r="DM79" s="295"/>
      <c r="DN79" s="295"/>
      <c r="DO79" s="295"/>
      <c r="DP79" s="295"/>
      <c r="DQ79" s="295"/>
      <c r="DR79" s="295"/>
      <c r="DS79" s="295"/>
      <c r="DT79" s="295"/>
      <c r="DU79" s="295"/>
      <c r="DV79" s="295"/>
      <c r="DW79" s="295"/>
      <c r="DX79" s="295"/>
      <c r="DY79" s="295"/>
      <c r="DZ79" s="295"/>
      <c r="EA79" s="295"/>
      <c r="EB79" s="295"/>
      <c r="EC79" s="295"/>
      <c r="ED79" s="295"/>
    </row>
    <row r="80" spans="1:16" s="120" customFormat="1" ht="12.75">
      <c r="A80" s="31">
        <v>61</v>
      </c>
      <c r="B80" s="87" t="s">
        <v>452</v>
      </c>
      <c r="C80" s="34">
        <f aca="true" t="shared" si="16" ref="C80:N80">SUM(C77,C66,C59,C57,C37,C34,C31,C25,C17,C10,C8)</f>
        <v>76.64999999999999</v>
      </c>
      <c r="D80" s="34">
        <f t="shared" si="16"/>
        <v>53.769999999999996</v>
      </c>
      <c r="E80" s="34">
        <f t="shared" si="16"/>
        <v>0</v>
      </c>
      <c r="F80" s="34">
        <f t="shared" si="16"/>
        <v>0</v>
      </c>
      <c r="G80" s="34">
        <f t="shared" si="16"/>
        <v>22.88</v>
      </c>
      <c r="H80" s="34">
        <f t="shared" si="16"/>
        <v>0</v>
      </c>
      <c r="I80" s="34">
        <f t="shared" si="16"/>
        <v>42.26</v>
      </c>
      <c r="J80" s="34">
        <f t="shared" si="16"/>
        <v>13.6</v>
      </c>
      <c r="K80" s="34">
        <f t="shared" si="16"/>
        <v>1.71</v>
      </c>
      <c r="L80" s="34">
        <f t="shared" si="16"/>
        <v>5.520000000000001</v>
      </c>
      <c r="M80" s="34">
        <f t="shared" si="16"/>
        <v>9.989999999999998</v>
      </c>
      <c r="N80" s="34">
        <f t="shared" si="16"/>
        <v>11.44</v>
      </c>
      <c r="O80" s="87"/>
      <c r="P80" s="291"/>
    </row>
    <row r="81" spans="1:16" s="120" customFormat="1" ht="12.75">
      <c r="A81" s="485"/>
      <c r="B81" s="486"/>
      <c r="C81" s="478"/>
      <c r="D81" s="478"/>
      <c r="E81" s="478"/>
      <c r="F81" s="478"/>
      <c r="G81" s="478"/>
      <c r="H81" s="478"/>
      <c r="I81" s="478"/>
      <c r="J81" s="478"/>
      <c r="K81" s="478"/>
      <c r="L81" s="478"/>
      <c r="M81" s="478"/>
      <c r="N81" s="478"/>
      <c r="O81" s="486"/>
      <c r="P81" s="487"/>
    </row>
    <row r="82" spans="2:16" s="12" customFormat="1" ht="30.75" customHeight="1">
      <c r="B82" s="305"/>
      <c r="C82" s="17"/>
      <c r="D82" s="13"/>
      <c r="E82" s="13"/>
      <c r="F82" s="13"/>
      <c r="G82" s="13"/>
      <c r="H82" s="13"/>
      <c r="I82" s="13"/>
      <c r="J82" s="13"/>
      <c r="K82" s="524" t="s">
        <v>674</v>
      </c>
      <c r="L82" s="524"/>
      <c r="M82" s="524"/>
      <c r="N82" s="524"/>
      <c r="O82" s="524"/>
      <c r="P82" s="524"/>
    </row>
  </sheetData>
  <sheetProtection/>
  <mergeCells count="13">
    <mergeCell ref="K82:P82"/>
    <mergeCell ref="P5:P6"/>
    <mergeCell ref="A5:A6"/>
    <mergeCell ref="B5:B6"/>
    <mergeCell ref="I5:I6"/>
    <mergeCell ref="C5:C6"/>
    <mergeCell ref="A2:O2"/>
    <mergeCell ref="A1:O1"/>
    <mergeCell ref="D5:G5"/>
    <mergeCell ref="H5:H6"/>
    <mergeCell ref="J5:N5"/>
    <mergeCell ref="O5:O6"/>
    <mergeCell ref="A3:P3"/>
  </mergeCells>
  <printOptions horizontalCentered="1"/>
  <pageMargins left="0.2362204724409449" right="0.15748031496062992" top="0.4724409448818898" bottom="0.5511811023622047" header="0.15748031496062992" footer="0.15748031496062992"/>
  <pageSetup blackAndWhite="1"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VIỆT ANH</dc:creator>
  <cp:keywords/>
  <dc:description/>
  <cp:lastModifiedBy>Admin</cp:lastModifiedBy>
  <cp:lastPrinted>2017-07-10T11:49:49Z</cp:lastPrinted>
  <dcterms:created xsi:type="dcterms:W3CDTF">2009-02-20T23:33:57Z</dcterms:created>
  <dcterms:modified xsi:type="dcterms:W3CDTF">2017-07-11T01:28:25Z</dcterms:modified>
  <cp:category/>
  <cp:version/>
  <cp:contentType/>
  <cp:contentStatus/>
</cp:coreProperties>
</file>